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tabRatio="908" activeTab="7"/>
  </bookViews>
  <sheets>
    <sheet name="Contents" sheetId="1" r:id="rId1"/>
    <sheet name="League table results" sheetId="2" r:id="rId2"/>
    <sheet name="Local Heritage Index profile" sheetId="3" r:id="rId3"/>
    <sheet name="Local Data - Indicators+sources" sheetId="4" r:id="rId4"/>
    <sheet name="Change the weightings" sheetId="7" r:id="rId5"/>
    <sheet name="Index - default weighted scores" sheetId="9" r:id="rId6"/>
    <sheet name="Index reweighted" sheetId="11" state="hidden" r:id="rId7"/>
    <sheet name="Raw data" sheetId="8" r:id="rId8"/>
  </sheets>
  <definedNames>
    <definedName name="LocalAuthorityDistrict">'Index - default weighted scores'!$A$5:$A$330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7" l="1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6" i="7"/>
  <c r="O4" i="7"/>
  <c r="E12" i="7"/>
  <c r="E7" i="7"/>
  <c r="E8" i="7"/>
  <c r="E9" i="7"/>
  <c r="E10" i="7"/>
  <c r="E11" i="7"/>
  <c r="CN10" i="11"/>
  <c r="CN26" i="11"/>
  <c r="CN42" i="11"/>
  <c r="CN58" i="11"/>
  <c r="CN74" i="11"/>
  <c r="CN90" i="11"/>
  <c r="CN106" i="11"/>
  <c r="CG6" i="11"/>
  <c r="CH6" i="11"/>
  <c r="CI6" i="11"/>
  <c r="CJ6" i="11"/>
  <c r="CN6" i="11" s="1"/>
  <c r="CK6" i="11"/>
  <c r="CL6" i="11"/>
  <c r="CM6" i="11"/>
  <c r="CG7" i="11"/>
  <c r="CH7" i="11"/>
  <c r="CI7" i="11"/>
  <c r="CJ7" i="11"/>
  <c r="CK7" i="11"/>
  <c r="CL7" i="11"/>
  <c r="CM7" i="11"/>
  <c r="CG8" i="11"/>
  <c r="CH8" i="11"/>
  <c r="CI8" i="11"/>
  <c r="CJ8" i="11"/>
  <c r="CK8" i="11"/>
  <c r="CL8" i="11"/>
  <c r="CM8" i="11"/>
  <c r="CG9" i="11"/>
  <c r="CH9" i="11"/>
  <c r="CI9" i="11"/>
  <c r="CJ9" i="11"/>
  <c r="CK9" i="11"/>
  <c r="CL9" i="11"/>
  <c r="CM9" i="11"/>
  <c r="CG10" i="11"/>
  <c r="CH10" i="11"/>
  <c r="CI10" i="11"/>
  <c r="CJ10" i="11"/>
  <c r="CK10" i="11"/>
  <c r="CL10" i="11"/>
  <c r="CM10" i="11"/>
  <c r="CG11" i="11"/>
  <c r="CH11" i="11"/>
  <c r="CI11" i="11"/>
  <c r="CJ11" i="11"/>
  <c r="CK11" i="11"/>
  <c r="CL11" i="11"/>
  <c r="CM11" i="11"/>
  <c r="CG12" i="11"/>
  <c r="CH12" i="11"/>
  <c r="CI12" i="11"/>
  <c r="CJ12" i="11"/>
  <c r="CK12" i="11"/>
  <c r="CL12" i="11"/>
  <c r="CM12" i="11"/>
  <c r="CG13" i="11"/>
  <c r="CH13" i="11"/>
  <c r="CI13" i="11"/>
  <c r="CJ13" i="11"/>
  <c r="CK13" i="11"/>
  <c r="CL13" i="11"/>
  <c r="CM13" i="11"/>
  <c r="CG14" i="11"/>
  <c r="CH14" i="11"/>
  <c r="CI14" i="11"/>
  <c r="CJ14" i="11"/>
  <c r="CN14" i="11" s="1"/>
  <c r="CK14" i="11"/>
  <c r="CL14" i="11"/>
  <c r="CM14" i="11"/>
  <c r="CG15" i="11"/>
  <c r="CH15" i="11"/>
  <c r="CI15" i="11"/>
  <c r="CJ15" i="11"/>
  <c r="CK15" i="11"/>
  <c r="CL15" i="11"/>
  <c r="CM15" i="11"/>
  <c r="CG16" i="11"/>
  <c r="CH16" i="11"/>
  <c r="CI16" i="11"/>
  <c r="CJ16" i="11"/>
  <c r="CK16" i="11"/>
  <c r="CL16" i="11"/>
  <c r="CM16" i="11"/>
  <c r="CG17" i="11"/>
  <c r="CH17" i="11"/>
  <c r="CI17" i="11"/>
  <c r="CJ17" i="11"/>
  <c r="CK17" i="11"/>
  <c r="CL17" i="11"/>
  <c r="CM17" i="11"/>
  <c r="CG18" i="11"/>
  <c r="CH18" i="11"/>
  <c r="CI18" i="11"/>
  <c r="CJ18" i="11"/>
  <c r="CN18" i="11" s="1"/>
  <c r="CK18" i="11"/>
  <c r="CL18" i="11"/>
  <c r="CM18" i="11"/>
  <c r="CG19" i="11"/>
  <c r="CH19" i="11"/>
  <c r="CI19" i="11"/>
  <c r="CJ19" i="11"/>
  <c r="CK19" i="11"/>
  <c r="CL19" i="11"/>
  <c r="CM19" i="11"/>
  <c r="CG20" i="11"/>
  <c r="CH20" i="11"/>
  <c r="CI20" i="11"/>
  <c r="CJ20" i="11"/>
  <c r="CK20" i="11"/>
  <c r="CL20" i="11"/>
  <c r="CM20" i="11"/>
  <c r="CG21" i="11"/>
  <c r="CH21" i="11"/>
  <c r="CI21" i="11"/>
  <c r="CJ21" i="11"/>
  <c r="CK21" i="11"/>
  <c r="CL21" i="11"/>
  <c r="CM21" i="11"/>
  <c r="CG22" i="11"/>
  <c r="CH22" i="11"/>
  <c r="CI22" i="11"/>
  <c r="CJ22" i="11"/>
  <c r="CN22" i="11" s="1"/>
  <c r="CK22" i="11"/>
  <c r="CL22" i="11"/>
  <c r="CM22" i="11"/>
  <c r="CG23" i="11"/>
  <c r="CH23" i="11"/>
  <c r="CI23" i="11"/>
  <c r="CJ23" i="11"/>
  <c r="CK23" i="11"/>
  <c r="CL23" i="11"/>
  <c r="CM23" i="11"/>
  <c r="CG24" i="11"/>
  <c r="CH24" i="11"/>
  <c r="CI24" i="11"/>
  <c r="CJ24" i="11"/>
  <c r="CK24" i="11"/>
  <c r="CL24" i="11"/>
  <c r="CM24" i="11"/>
  <c r="CG25" i="11"/>
  <c r="CH25" i="11"/>
  <c r="CI25" i="11"/>
  <c r="CJ25" i="11"/>
  <c r="CK25" i="11"/>
  <c r="CL25" i="11"/>
  <c r="CM25" i="11"/>
  <c r="CG26" i="11"/>
  <c r="CH26" i="11"/>
  <c r="CI26" i="11"/>
  <c r="CJ26" i="11"/>
  <c r="CK26" i="11"/>
  <c r="CL26" i="11"/>
  <c r="CM26" i="11"/>
  <c r="CG27" i="11"/>
  <c r="CH27" i="11"/>
  <c r="CI27" i="11"/>
  <c r="CJ27" i="11"/>
  <c r="CK27" i="11"/>
  <c r="CL27" i="11"/>
  <c r="CM27" i="11"/>
  <c r="CG28" i="11"/>
  <c r="CH28" i="11"/>
  <c r="CI28" i="11"/>
  <c r="CJ28" i="11"/>
  <c r="CK28" i="11"/>
  <c r="CL28" i="11"/>
  <c r="CM28" i="11"/>
  <c r="CG29" i="11"/>
  <c r="CH29" i="11"/>
  <c r="CI29" i="11"/>
  <c r="CJ29" i="11"/>
  <c r="CK29" i="11"/>
  <c r="CL29" i="11"/>
  <c r="CM29" i="11"/>
  <c r="CG30" i="11"/>
  <c r="CH30" i="11"/>
  <c r="CI30" i="11"/>
  <c r="CJ30" i="11"/>
  <c r="CN30" i="11" s="1"/>
  <c r="CK30" i="11"/>
  <c r="CL30" i="11"/>
  <c r="CM30" i="11"/>
  <c r="CG31" i="11"/>
  <c r="CH31" i="11"/>
  <c r="CI31" i="11"/>
  <c r="CJ31" i="11"/>
  <c r="CK31" i="11"/>
  <c r="CL31" i="11"/>
  <c r="CM31" i="11"/>
  <c r="CG32" i="11"/>
  <c r="CH32" i="11"/>
  <c r="CI32" i="11"/>
  <c r="CJ32" i="11"/>
  <c r="CK32" i="11"/>
  <c r="CL32" i="11"/>
  <c r="CM32" i="11"/>
  <c r="CG33" i="11"/>
  <c r="CH33" i="11"/>
  <c r="CI33" i="11"/>
  <c r="CJ33" i="11"/>
  <c r="CK33" i="11"/>
  <c r="CL33" i="11"/>
  <c r="CM33" i="11"/>
  <c r="CG34" i="11"/>
  <c r="CH34" i="11"/>
  <c r="CI34" i="11"/>
  <c r="CJ34" i="11"/>
  <c r="CN34" i="11" s="1"/>
  <c r="CK34" i="11"/>
  <c r="CL34" i="11"/>
  <c r="CM34" i="11"/>
  <c r="CG35" i="11"/>
  <c r="CH35" i="11"/>
  <c r="CI35" i="11"/>
  <c r="CJ35" i="11"/>
  <c r="CK35" i="11"/>
  <c r="CL35" i="11"/>
  <c r="CM35" i="11"/>
  <c r="CG36" i="11"/>
  <c r="CH36" i="11"/>
  <c r="CI36" i="11"/>
  <c r="CJ36" i="11"/>
  <c r="CK36" i="11"/>
  <c r="CL36" i="11"/>
  <c r="CM36" i="11"/>
  <c r="CG37" i="11"/>
  <c r="CH37" i="11"/>
  <c r="CI37" i="11"/>
  <c r="CJ37" i="11"/>
  <c r="CK37" i="11"/>
  <c r="CL37" i="11"/>
  <c r="CM37" i="11"/>
  <c r="CG38" i="11"/>
  <c r="CH38" i="11"/>
  <c r="CI38" i="11"/>
  <c r="CJ38" i="11"/>
  <c r="CN38" i="11" s="1"/>
  <c r="CK38" i="11"/>
  <c r="CL38" i="11"/>
  <c r="CM38" i="11"/>
  <c r="CG39" i="11"/>
  <c r="CH39" i="11"/>
  <c r="CI39" i="11"/>
  <c r="CJ39" i="11"/>
  <c r="CK39" i="11"/>
  <c r="CL39" i="11"/>
  <c r="CM39" i="11"/>
  <c r="CG40" i="11"/>
  <c r="CH40" i="11"/>
  <c r="CI40" i="11"/>
  <c r="CJ40" i="11"/>
  <c r="CK40" i="11"/>
  <c r="CL40" i="11"/>
  <c r="CM40" i="11"/>
  <c r="CG41" i="11"/>
  <c r="CH41" i="11"/>
  <c r="CI41" i="11"/>
  <c r="CJ41" i="11"/>
  <c r="CK41" i="11"/>
  <c r="CL41" i="11"/>
  <c r="CM41" i="11"/>
  <c r="CG42" i="11"/>
  <c r="CH42" i="11"/>
  <c r="CI42" i="11"/>
  <c r="CJ42" i="11"/>
  <c r="CK42" i="11"/>
  <c r="CL42" i="11"/>
  <c r="CM42" i="11"/>
  <c r="CG43" i="11"/>
  <c r="CH43" i="11"/>
  <c r="CI43" i="11"/>
  <c r="CJ43" i="11"/>
  <c r="CK43" i="11"/>
  <c r="CL43" i="11"/>
  <c r="CM43" i="11"/>
  <c r="CG44" i="11"/>
  <c r="CH44" i="11"/>
  <c r="CI44" i="11"/>
  <c r="CJ44" i="11"/>
  <c r="CK44" i="11"/>
  <c r="CL44" i="11"/>
  <c r="CM44" i="11"/>
  <c r="CG45" i="11"/>
  <c r="CH45" i="11"/>
  <c r="CI45" i="11"/>
  <c r="CJ45" i="11"/>
  <c r="CK45" i="11"/>
  <c r="CL45" i="11"/>
  <c r="CM45" i="11"/>
  <c r="CG46" i="11"/>
  <c r="CH46" i="11"/>
  <c r="CI46" i="11"/>
  <c r="CJ46" i="11"/>
  <c r="CN46" i="11" s="1"/>
  <c r="CK46" i="11"/>
  <c r="CL46" i="11"/>
  <c r="CM46" i="11"/>
  <c r="CG47" i="11"/>
  <c r="CH47" i="11"/>
  <c r="CI47" i="11"/>
  <c r="CJ47" i="11"/>
  <c r="CK47" i="11"/>
  <c r="CL47" i="11"/>
  <c r="CM47" i="11"/>
  <c r="CG48" i="11"/>
  <c r="CH48" i="11"/>
  <c r="CI48" i="11"/>
  <c r="CJ48" i="11"/>
  <c r="CK48" i="11"/>
  <c r="CL48" i="11"/>
  <c r="CM48" i="11"/>
  <c r="CG49" i="11"/>
  <c r="CH49" i="11"/>
  <c r="CI49" i="11"/>
  <c r="CJ49" i="11"/>
  <c r="CK49" i="11"/>
  <c r="CL49" i="11"/>
  <c r="CM49" i="11"/>
  <c r="CG50" i="11"/>
  <c r="CH50" i="11"/>
  <c r="CI50" i="11"/>
  <c r="CJ50" i="11"/>
  <c r="CN50" i="11" s="1"/>
  <c r="CK50" i="11"/>
  <c r="CL50" i="11"/>
  <c r="CM50" i="11"/>
  <c r="CG51" i="11"/>
  <c r="CH51" i="11"/>
  <c r="CI51" i="11"/>
  <c r="CJ51" i="11"/>
  <c r="CK51" i="11"/>
  <c r="CL51" i="11"/>
  <c r="CM51" i="11"/>
  <c r="CG52" i="11"/>
  <c r="CH52" i="11"/>
  <c r="CI52" i="11"/>
  <c r="CJ52" i="11"/>
  <c r="CK52" i="11"/>
  <c r="CL52" i="11"/>
  <c r="CM52" i="11"/>
  <c r="CG53" i="11"/>
  <c r="CH53" i="11"/>
  <c r="CI53" i="11"/>
  <c r="CJ53" i="11"/>
  <c r="CK53" i="11"/>
  <c r="CL53" i="11"/>
  <c r="CM53" i="11"/>
  <c r="CG54" i="11"/>
  <c r="CH54" i="11"/>
  <c r="CI54" i="11"/>
  <c r="CJ54" i="11"/>
  <c r="CN54" i="11" s="1"/>
  <c r="CK54" i="11"/>
  <c r="CL54" i="11"/>
  <c r="CM54" i="11"/>
  <c r="CG55" i="11"/>
  <c r="CH55" i="11"/>
  <c r="CI55" i="11"/>
  <c r="CJ55" i="11"/>
  <c r="CK55" i="11"/>
  <c r="CL55" i="11"/>
  <c r="CM55" i="11"/>
  <c r="CG56" i="11"/>
  <c r="CH56" i="11"/>
  <c r="CI56" i="11"/>
  <c r="CJ56" i="11"/>
  <c r="CK56" i="11"/>
  <c r="CL56" i="11"/>
  <c r="CM56" i="11"/>
  <c r="CG57" i="11"/>
  <c r="CH57" i="11"/>
  <c r="CI57" i="11"/>
  <c r="CJ57" i="11"/>
  <c r="CK57" i="11"/>
  <c r="CL57" i="11"/>
  <c r="CM57" i="11"/>
  <c r="CG58" i="11"/>
  <c r="CH58" i="11"/>
  <c r="CI58" i="11"/>
  <c r="CJ58" i="11"/>
  <c r="CK58" i="11"/>
  <c r="CL58" i="11"/>
  <c r="CM58" i="11"/>
  <c r="CG59" i="11"/>
  <c r="CH59" i="11"/>
  <c r="CI59" i="11"/>
  <c r="CJ59" i="11"/>
  <c r="CK59" i="11"/>
  <c r="CL59" i="11"/>
  <c r="CM59" i="11"/>
  <c r="CG60" i="11"/>
  <c r="CH60" i="11"/>
  <c r="CI60" i="11"/>
  <c r="CJ60" i="11"/>
  <c r="CK60" i="11"/>
  <c r="CL60" i="11"/>
  <c r="CM60" i="11"/>
  <c r="CG61" i="11"/>
  <c r="CH61" i="11"/>
  <c r="CI61" i="11"/>
  <c r="CJ61" i="11"/>
  <c r="CK61" i="11"/>
  <c r="CL61" i="11"/>
  <c r="CM61" i="11"/>
  <c r="CG62" i="11"/>
  <c r="CH62" i="11"/>
  <c r="CI62" i="11"/>
  <c r="CJ62" i="11"/>
  <c r="CN62" i="11" s="1"/>
  <c r="CK62" i="11"/>
  <c r="CL62" i="11"/>
  <c r="CM62" i="11"/>
  <c r="CG63" i="11"/>
  <c r="CH63" i="11"/>
  <c r="CI63" i="11"/>
  <c r="CJ63" i="11"/>
  <c r="CK63" i="11"/>
  <c r="CL63" i="11"/>
  <c r="CM63" i="11"/>
  <c r="CG64" i="11"/>
  <c r="CH64" i="11"/>
  <c r="CI64" i="11"/>
  <c r="CJ64" i="11"/>
  <c r="CK64" i="11"/>
  <c r="CL64" i="11"/>
  <c r="CM64" i="11"/>
  <c r="CG65" i="11"/>
  <c r="CH65" i="11"/>
  <c r="CI65" i="11"/>
  <c r="CJ65" i="11"/>
  <c r="CK65" i="11"/>
  <c r="CL65" i="11"/>
  <c r="CM65" i="11"/>
  <c r="CG66" i="11"/>
  <c r="CH66" i="11"/>
  <c r="CI66" i="11"/>
  <c r="CJ66" i="11"/>
  <c r="CN66" i="11" s="1"/>
  <c r="CK66" i="11"/>
  <c r="CL66" i="11"/>
  <c r="CM66" i="11"/>
  <c r="CG67" i="11"/>
  <c r="CH67" i="11"/>
  <c r="CI67" i="11"/>
  <c r="CJ67" i="11"/>
  <c r="CK67" i="11"/>
  <c r="CL67" i="11"/>
  <c r="CM67" i="11"/>
  <c r="CG68" i="11"/>
  <c r="CH68" i="11"/>
  <c r="CI68" i="11"/>
  <c r="CJ68" i="11"/>
  <c r="CK68" i="11"/>
  <c r="CL68" i="11"/>
  <c r="CM68" i="11"/>
  <c r="CG69" i="11"/>
  <c r="CH69" i="11"/>
  <c r="CI69" i="11"/>
  <c r="CJ69" i="11"/>
  <c r="CK69" i="11"/>
  <c r="CL69" i="11"/>
  <c r="CM69" i="11"/>
  <c r="CG70" i="11"/>
  <c r="CH70" i="11"/>
  <c r="CI70" i="11"/>
  <c r="CJ70" i="11"/>
  <c r="CN70" i="11" s="1"/>
  <c r="CK70" i="11"/>
  <c r="CL70" i="11"/>
  <c r="CM70" i="11"/>
  <c r="CG71" i="11"/>
  <c r="CH71" i="11"/>
  <c r="CI71" i="11"/>
  <c r="CJ71" i="11"/>
  <c r="CK71" i="11"/>
  <c r="CL71" i="11"/>
  <c r="CM71" i="11"/>
  <c r="CG72" i="11"/>
  <c r="CH72" i="11"/>
  <c r="CI72" i="11"/>
  <c r="CJ72" i="11"/>
  <c r="CK72" i="11"/>
  <c r="CL72" i="11"/>
  <c r="CM72" i="11"/>
  <c r="CG73" i="11"/>
  <c r="CH73" i="11"/>
  <c r="CI73" i="11"/>
  <c r="CJ73" i="11"/>
  <c r="CK73" i="11"/>
  <c r="CL73" i="11"/>
  <c r="CM73" i="11"/>
  <c r="CG74" i="11"/>
  <c r="CH74" i="11"/>
  <c r="CI74" i="11"/>
  <c r="CJ74" i="11"/>
  <c r="CK74" i="11"/>
  <c r="CL74" i="11"/>
  <c r="CM74" i="11"/>
  <c r="CG75" i="11"/>
  <c r="CH75" i="11"/>
  <c r="CI75" i="11"/>
  <c r="CJ75" i="11"/>
  <c r="CK75" i="11"/>
  <c r="CL75" i="11"/>
  <c r="CM75" i="11"/>
  <c r="CG76" i="11"/>
  <c r="CH76" i="11"/>
  <c r="CI76" i="11"/>
  <c r="CJ76" i="11"/>
  <c r="CK76" i="11"/>
  <c r="CL76" i="11"/>
  <c r="CM76" i="11"/>
  <c r="CG77" i="11"/>
  <c r="CH77" i="11"/>
  <c r="CI77" i="11"/>
  <c r="CJ77" i="11"/>
  <c r="CK77" i="11"/>
  <c r="CL77" i="11"/>
  <c r="CM77" i="11"/>
  <c r="CG78" i="11"/>
  <c r="CH78" i="11"/>
  <c r="CI78" i="11"/>
  <c r="CJ78" i="11"/>
  <c r="CN78" i="11" s="1"/>
  <c r="CK78" i="11"/>
  <c r="CL78" i="11"/>
  <c r="CM78" i="11"/>
  <c r="CG79" i="11"/>
  <c r="CH79" i="11"/>
  <c r="CI79" i="11"/>
  <c r="CJ79" i="11"/>
  <c r="CK79" i="11"/>
  <c r="CL79" i="11"/>
  <c r="CM79" i="11"/>
  <c r="CG80" i="11"/>
  <c r="CH80" i="11"/>
  <c r="CI80" i="11"/>
  <c r="CJ80" i="11"/>
  <c r="CK80" i="11"/>
  <c r="CL80" i="11"/>
  <c r="CM80" i="11"/>
  <c r="CG81" i="11"/>
  <c r="CN81" i="11" s="1"/>
  <c r="CH81" i="11"/>
  <c r="CI81" i="11"/>
  <c r="CJ81" i="11"/>
  <c r="CK81" i="11"/>
  <c r="CL81" i="11"/>
  <c r="CM81" i="11"/>
  <c r="CG82" i="11"/>
  <c r="CH82" i="11"/>
  <c r="CI82" i="11"/>
  <c r="CJ82" i="11"/>
  <c r="CN82" i="11" s="1"/>
  <c r="CK82" i="11"/>
  <c r="CL82" i="11"/>
  <c r="CM82" i="11"/>
  <c r="CG83" i="11"/>
  <c r="CH83" i="11"/>
  <c r="CI83" i="11"/>
  <c r="CJ83" i="11"/>
  <c r="CK83" i="11"/>
  <c r="CL83" i="11"/>
  <c r="CM83" i="11"/>
  <c r="CG84" i="11"/>
  <c r="CH84" i="11"/>
  <c r="CI84" i="11"/>
  <c r="CJ84" i="11"/>
  <c r="CK84" i="11"/>
  <c r="CL84" i="11"/>
  <c r="CM84" i="11"/>
  <c r="CG85" i="11"/>
  <c r="CN85" i="11" s="1"/>
  <c r="CH85" i="11"/>
  <c r="CI85" i="11"/>
  <c r="CJ85" i="11"/>
  <c r="CK85" i="11"/>
  <c r="CL85" i="11"/>
  <c r="CM85" i="11"/>
  <c r="CG86" i="11"/>
  <c r="CH86" i="11"/>
  <c r="CI86" i="11"/>
  <c r="CJ86" i="11"/>
  <c r="CN86" i="11" s="1"/>
  <c r="CK86" i="11"/>
  <c r="CL86" i="11"/>
  <c r="CM86" i="11"/>
  <c r="CG87" i="11"/>
  <c r="CH87" i="11"/>
  <c r="CI87" i="11"/>
  <c r="CJ87" i="11"/>
  <c r="CK87" i="11"/>
  <c r="CL87" i="11"/>
  <c r="CM87" i="11"/>
  <c r="CG88" i="11"/>
  <c r="CH88" i="11"/>
  <c r="CI88" i="11"/>
  <c r="CJ88" i="11"/>
  <c r="CK88" i="11"/>
  <c r="CL88" i="11"/>
  <c r="CM88" i="11"/>
  <c r="CG89" i="11"/>
  <c r="CN89" i="11" s="1"/>
  <c r="CH89" i="11"/>
  <c r="CI89" i="11"/>
  <c r="CJ89" i="11"/>
  <c r="CK89" i="11"/>
  <c r="CL89" i="11"/>
  <c r="CM89" i="11"/>
  <c r="CG90" i="11"/>
  <c r="CH90" i="11"/>
  <c r="CI90" i="11"/>
  <c r="CJ90" i="11"/>
  <c r="CK90" i="11"/>
  <c r="CL90" i="11"/>
  <c r="CM90" i="11"/>
  <c r="CG91" i="11"/>
  <c r="CH91" i="11"/>
  <c r="CI91" i="11"/>
  <c r="CJ91" i="11"/>
  <c r="CK91" i="11"/>
  <c r="CL91" i="11"/>
  <c r="CM91" i="11"/>
  <c r="CG92" i="11"/>
  <c r="CH92" i="11"/>
  <c r="CI92" i="11"/>
  <c r="CJ92" i="11"/>
  <c r="CK92" i="11"/>
  <c r="CL92" i="11"/>
  <c r="CM92" i="11"/>
  <c r="CG93" i="11"/>
  <c r="CH93" i="11"/>
  <c r="CI93" i="11"/>
  <c r="CJ93" i="11"/>
  <c r="CK93" i="11"/>
  <c r="CL93" i="11"/>
  <c r="CM93" i="11"/>
  <c r="CG94" i="11"/>
  <c r="CH94" i="11"/>
  <c r="CI94" i="11"/>
  <c r="CJ94" i="11"/>
  <c r="CN94" i="11" s="1"/>
  <c r="CK94" i="11"/>
  <c r="CL94" i="11"/>
  <c r="CM94" i="11"/>
  <c r="CG95" i="11"/>
  <c r="CH95" i="11"/>
  <c r="CI95" i="11"/>
  <c r="CJ95" i="11"/>
  <c r="CK95" i="11"/>
  <c r="CL95" i="11"/>
  <c r="CM95" i="11"/>
  <c r="CG96" i="11"/>
  <c r="CH96" i="11"/>
  <c r="CI96" i="11"/>
  <c r="CJ96" i="11"/>
  <c r="CK96" i="11"/>
  <c r="CL96" i="11"/>
  <c r="CM96" i="11"/>
  <c r="CG97" i="11"/>
  <c r="CN97" i="11" s="1"/>
  <c r="CH97" i="11"/>
  <c r="CI97" i="11"/>
  <c r="CJ97" i="11"/>
  <c r="CK97" i="11"/>
  <c r="CL97" i="11"/>
  <c r="CM97" i="11"/>
  <c r="CG98" i="11"/>
  <c r="CH98" i="11"/>
  <c r="CI98" i="11"/>
  <c r="CJ98" i="11"/>
  <c r="CN98" i="11" s="1"/>
  <c r="CK98" i="11"/>
  <c r="CL98" i="11"/>
  <c r="CM98" i="11"/>
  <c r="CG99" i="11"/>
  <c r="CH99" i="11"/>
  <c r="CI99" i="11"/>
  <c r="CJ99" i="11"/>
  <c r="CK99" i="11"/>
  <c r="CL99" i="11"/>
  <c r="CM99" i="11"/>
  <c r="CG100" i="11"/>
  <c r="CH100" i="11"/>
  <c r="CI100" i="11"/>
  <c r="CJ100" i="11"/>
  <c r="CK100" i="11"/>
  <c r="CL100" i="11"/>
  <c r="CM100" i="11"/>
  <c r="CG101" i="11"/>
  <c r="CN101" i="11" s="1"/>
  <c r="CH101" i="11"/>
  <c r="CI101" i="11"/>
  <c r="CJ101" i="11"/>
  <c r="CK101" i="11"/>
  <c r="CL101" i="11"/>
  <c r="CM101" i="11"/>
  <c r="CG102" i="11"/>
  <c r="CH102" i="11"/>
  <c r="CI102" i="11"/>
  <c r="CJ102" i="11"/>
  <c r="CN102" i="11" s="1"/>
  <c r="CK102" i="11"/>
  <c r="CL102" i="11"/>
  <c r="CM102" i="11"/>
  <c r="CG103" i="11"/>
  <c r="CH103" i="11"/>
  <c r="CI103" i="11"/>
  <c r="CJ103" i="11"/>
  <c r="CK103" i="11"/>
  <c r="CL103" i="11"/>
  <c r="CM103" i="11"/>
  <c r="CG104" i="11"/>
  <c r="CH104" i="11"/>
  <c r="CI104" i="11"/>
  <c r="CJ104" i="11"/>
  <c r="CK104" i="11"/>
  <c r="CL104" i="11"/>
  <c r="CM104" i="11"/>
  <c r="CG105" i="11"/>
  <c r="CN105" i="11" s="1"/>
  <c r="CH105" i="11"/>
  <c r="CI105" i="11"/>
  <c r="CJ105" i="11"/>
  <c r="CK105" i="11"/>
  <c r="CL105" i="11"/>
  <c r="CM105" i="11"/>
  <c r="CG106" i="11"/>
  <c r="CH106" i="11"/>
  <c r="CI106" i="11"/>
  <c r="CJ106" i="11"/>
  <c r="CK106" i="11"/>
  <c r="CL106" i="11"/>
  <c r="CM106" i="11"/>
  <c r="CG107" i="11"/>
  <c r="CH107" i="11"/>
  <c r="CI107" i="11"/>
  <c r="CJ107" i="11"/>
  <c r="CK107" i="11"/>
  <c r="CL107" i="11"/>
  <c r="CM107" i="11"/>
  <c r="CG108" i="11"/>
  <c r="CH108" i="11"/>
  <c r="CI108" i="11"/>
  <c r="CJ108" i="11"/>
  <c r="CK108" i="11"/>
  <c r="CL108" i="11"/>
  <c r="CM108" i="11"/>
  <c r="CG109" i="11"/>
  <c r="CH109" i="11"/>
  <c r="CI109" i="11"/>
  <c r="CJ109" i="11"/>
  <c r="CK109" i="11"/>
  <c r="CL109" i="11"/>
  <c r="CM109" i="11"/>
  <c r="CG110" i="11"/>
  <c r="CH110" i="11"/>
  <c r="CI110" i="11"/>
  <c r="CN110" i="11" s="1"/>
  <c r="CJ110" i="11"/>
  <c r="CK110" i="11"/>
  <c r="CL110" i="11"/>
  <c r="CM110" i="11"/>
  <c r="CG111" i="11"/>
  <c r="CH111" i="11"/>
  <c r="CI111" i="11"/>
  <c r="CJ111" i="11"/>
  <c r="CK111" i="11"/>
  <c r="CL111" i="11"/>
  <c r="CM111" i="11"/>
  <c r="CG112" i="11"/>
  <c r="CH112" i="11"/>
  <c r="CI112" i="11"/>
  <c r="CJ112" i="11"/>
  <c r="CK112" i="11"/>
  <c r="CL112" i="11"/>
  <c r="CM112" i="11"/>
  <c r="CG113" i="11"/>
  <c r="CN113" i="11" s="1"/>
  <c r="CH113" i="11"/>
  <c r="CI113" i="11"/>
  <c r="CJ113" i="11"/>
  <c r="CK113" i="11"/>
  <c r="CL113" i="11"/>
  <c r="CM113" i="11"/>
  <c r="CG114" i="11"/>
  <c r="CH114" i="11"/>
  <c r="CI114" i="11"/>
  <c r="CN114" i="11" s="1"/>
  <c r="CJ114" i="11"/>
  <c r="CK114" i="11"/>
  <c r="CL114" i="11"/>
  <c r="CM114" i="11"/>
  <c r="CG115" i="11"/>
  <c r="CH115" i="11"/>
  <c r="CI115" i="11"/>
  <c r="CJ115" i="11"/>
  <c r="CK115" i="11"/>
  <c r="CL115" i="11"/>
  <c r="CM115" i="11"/>
  <c r="CG116" i="11"/>
  <c r="CH116" i="11"/>
  <c r="CI116" i="11"/>
  <c r="CJ116" i="11"/>
  <c r="CK116" i="11"/>
  <c r="CL116" i="11"/>
  <c r="CM116" i="11"/>
  <c r="CG117" i="11"/>
  <c r="CN117" i="11" s="1"/>
  <c r="CH117" i="11"/>
  <c r="CI117" i="11"/>
  <c r="CJ117" i="11"/>
  <c r="CK117" i="11"/>
  <c r="CL117" i="11"/>
  <c r="CM117" i="11"/>
  <c r="CG118" i="11"/>
  <c r="CH118" i="11"/>
  <c r="CI118" i="11"/>
  <c r="CN118" i="11" s="1"/>
  <c r="CJ118" i="11"/>
  <c r="CK118" i="11"/>
  <c r="CL118" i="11"/>
  <c r="CM118" i="11"/>
  <c r="CG119" i="11"/>
  <c r="CH119" i="11"/>
  <c r="CI119" i="11"/>
  <c r="CJ119" i="11"/>
  <c r="CK119" i="11"/>
  <c r="CL119" i="11"/>
  <c r="CM119" i="11"/>
  <c r="CG120" i="11"/>
  <c r="CH120" i="11"/>
  <c r="CI120" i="11"/>
  <c r="CJ120" i="11"/>
  <c r="CK120" i="11"/>
  <c r="CL120" i="11"/>
  <c r="CM120" i="11"/>
  <c r="CG121" i="11"/>
  <c r="CH121" i="11"/>
  <c r="CI121" i="11"/>
  <c r="CJ121" i="11"/>
  <c r="CK121" i="11"/>
  <c r="CL121" i="11"/>
  <c r="CM121" i="11"/>
  <c r="CG122" i="11"/>
  <c r="CH122" i="11"/>
  <c r="CI122" i="11"/>
  <c r="CJ122" i="11"/>
  <c r="CK122" i="11"/>
  <c r="CL122" i="11"/>
  <c r="CM122" i="11"/>
  <c r="CG123" i="11"/>
  <c r="CH123" i="11"/>
  <c r="CI123" i="11"/>
  <c r="CJ123" i="11"/>
  <c r="CK123" i="11"/>
  <c r="CL123" i="11"/>
  <c r="CM123" i="11"/>
  <c r="CG124" i="11"/>
  <c r="CH124" i="11"/>
  <c r="CI124" i="11"/>
  <c r="CJ124" i="11"/>
  <c r="CK124" i="11"/>
  <c r="CL124" i="11"/>
  <c r="CM124" i="11"/>
  <c r="CG125" i="11"/>
  <c r="CH125" i="11"/>
  <c r="CI125" i="11"/>
  <c r="CJ125" i="11"/>
  <c r="CK125" i="11"/>
  <c r="CL125" i="11"/>
  <c r="CM125" i="11"/>
  <c r="CG126" i="11"/>
  <c r="CH126" i="11"/>
  <c r="CI126" i="11"/>
  <c r="CJ126" i="11"/>
  <c r="CK126" i="11"/>
  <c r="CL126" i="11"/>
  <c r="CM126" i="11"/>
  <c r="CG127" i="11"/>
  <c r="CH127" i="11"/>
  <c r="CI127" i="11"/>
  <c r="CJ127" i="11"/>
  <c r="CK127" i="11"/>
  <c r="CL127" i="11"/>
  <c r="CM127" i="11"/>
  <c r="CG128" i="11"/>
  <c r="CH128" i="11"/>
  <c r="CI128" i="11"/>
  <c r="CJ128" i="11"/>
  <c r="CK128" i="11"/>
  <c r="CL128" i="11"/>
  <c r="CM128" i="11"/>
  <c r="CG129" i="11"/>
  <c r="CH129" i="11"/>
  <c r="CI129" i="11"/>
  <c r="CJ129" i="11"/>
  <c r="CK129" i="11"/>
  <c r="CL129" i="11"/>
  <c r="CM129" i="11"/>
  <c r="CG130" i="11"/>
  <c r="CH130" i="11"/>
  <c r="CI130" i="11"/>
  <c r="CJ130" i="11"/>
  <c r="CK130" i="11"/>
  <c r="CL130" i="11"/>
  <c r="CM130" i="11"/>
  <c r="CG131" i="11"/>
  <c r="CH131" i="11"/>
  <c r="CI131" i="11"/>
  <c r="CJ131" i="11"/>
  <c r="CK131" i="11"/>
  <c r="CL131" i="11"/>
  <c r="CM131" i="11"/>
  <c r="CG132" i="11"/>
  <c r="CH132" i="11"/>
  <c r="CI132" i="11"/>
  <c r="CJ132" i="11"/>
  <c r="CK132" i="11"/>
  <c r="CL132" i="11"/>
  <c r="CM132" i="11"/>
  <c r="CG133" i="11"/>
  <c r="CH133" i="11"/>
  <c r="CI133" i="11"/>
  <c r="CJ133" i="11"/>
  <c r="CK133" i="11"/>
  <c r="CL133" i="11"/>
  <c r="CM133" i="11"/>
  <c r="CG134" i="11"/>
  <c r="CH134" i="11"/>
  <c r="CI134" i="11"/>
  <c r="CJ134" i="11"/>
  <c r="CK134" i="11"/>
  <c r="CL134" i="11"/>
  <c r="CM134" i="11"/>
  <c r="CG135" i="11"/>
  <c r="CH135" i="11"/>
  <c r="CI135" i="11"/>
  <c r="CJ135" i="11"/>
  <c r="CK135" i="11"/>
  <c r="CL135" i="11"/>
  <c r="CM135" i="11"/>
  <c r="CG136" i="11"/>
  <c r="CH136" i="11"/>
  <c r="CI136" i="11"/>
  <c r="CJ136" i="11"/>
  <c r="CK136" i="11"/>
  <c r="CL136" i="11"/>
  <c r="CM136" i="11"/>
  <c r="CG137" i="11"/>
  <c r="CH137" i="11"/>
  <c r="CI137" i="11"/>
  <c r="CJ137" i="11"/>
  <c r="CK137" i="11"/>
  <c r="CL137" i="11"/>
  <c r="CM137" i="11"/>
  <c r="CG138" i="11"/>
  <c r="CH138" i="11"/>
  <c r="CI138" i="11"/>
  <c r="CJ138" i="11"/>
  <c r="CK138" i="11"/>
  <c r="CL138" i="11"/>
  <c r="CM138" i="11"/>
  <c r="CG139" i="11"/>
  <c r="CH139" i="11"/>
  <c r="CI139" i="11"/>
  <c r="CJ139" i="11"/>
  <c r="CK139" i="11"/>
  <c r="CL139" i="11"/>
  <c r="CM139" i="11"/>
  <c r="CG140" i="11"/>
  <c r="CH140" i="11"/>
  <c r="CI140" i="11"/>
  <c r="CJ140" i="11"/>
  <c r="CK140" i="11"/>
  <c r="CL140" i="11"/>
  <c r="CM140" i="11"/>
  <c r="CG141" i="11"/>
  <c r="CH141" i="11"/>
  <c r="CI141" i="11"/>
  <c r="CJ141" i="11"/>
  <c r="CK141" i="11"/>
  <c r="CL141" i="11"/>
  <c r="CM141" i="11"/>
  <c r="CG142" i="11"/>
  <c r="CH142" i="11"/>
  <c r="CI142" i="11"/>
  <c r="CJ142" i="11"/>
  <c r="CK142" i="11"/>
  <c r="CL142" i="11"/>
  <c r="CM142" i="11"/>
  <c r="CG143" i="11"/>
  <c r="CH143" i="11"/>
  <c r="CI143" i="11"/>
  <c r="CJ143" i="11"/>
  <c r="CK143" i="11"/>
  <c r="CL143" i="11"/>
  <c r="CM143" i="11"/>
  <c r="CG144" i="11"/>
  <c r="CH144" i="11"/>
  <c r="CI144" i="11"/>
  <c r="CJ144" i="11"/>
  <c r="CK144" i="11"/>
  <c r="CL144" i="11"/>
  <c r="CM144" i="11"/>
  <c r="CG145" i="11"/>
  <c r="CH145" i="11"/>
  <c r="CI145" i="11"/>
  <c r="CJ145" i="11"/>
  <c r="CK145" i="11"/>
  <c r="CL145" i="11"/>
  <c r="CM145" i="11"/>
  <c r="CG146" i="11"/>
  <c r="CN146" i="11" s="1"/>
  <c r="CH146" i="11"/>
  <c r="CI146" i="11"/>
  <c r="CJ146" i="11"/>
  <c r="CK146" i="11"/>
  <c r="CL146" i="11"/>
  <c r="CM146" i="11"/>
  <c r="CG147" i="11"/>
  <c r="CH147" i="11"/>
  <c r="CI147" i="11"/>
  <c r="CJ147" i="11"/>
  <c r="CK147" i="11"/>
  <c r="CL147" i="11"/>
  <c r="CM147" i="11"/>
  <c r="CG148" i="11"/>
  <c r="CH148" i="11"/>
  <c r="CI148" i="11"/>
  <c r="CJ148" i="11"/>
  <c r="CK148" i="11"/>
  <c r="CL148" i="11"/>
  <c r="CM148" i="11"/>
  <c r="CG149" i="11"/>
  <c r="CH149" i="11"/>
  <c r="CI149" i="11"/>
  <c r="CJ149" i="11"/>
  <c r="CK149" i="11"/>
  <c r="CL149" i="11"/>
  <c r="CM149" i="11"/>
  <c r="CG150" i="11"/>
  <c r="CH150" i="11"/>
  <c r="CI150" i="11"/>
  <c r="CJ150" i="11"/>
  <c r="CK150" i="11"/>
  <c r="CL150" i="11"/>
  <c r="CM150" i="11"/>
  <c r="CG151" i="11"/>
  <c r="CH151" i="11"/>
  <c r="CI151" i="11"/>
  <c r="CJ151" i="11"/>
  <c r="CK151" i="11"/>
  <c r="CL151" i="11"/>
  <c r="CM151" i="11"/>
  <c r="CG152" i="11"/>
  <c r="CH152" i="11"/>
  <c r="CI152" i="11"/>
  <c r="CJ152" i="11"/>
  <c r="CK152" i="11"/>
  <c r="CL152" i="11"/>
  <c r="CM152" i="11"/>
  <c r="CG153" i="11"/>
  <c r="CH153" i="11"/>
  <c r="CI153" i="11"/>
  <c r="CJ153" i="11"/>
  <c r="CK153" i="11"/>
  <c r="CL153" i="11"/>
  <c r="CM153" i="11"/>
  <c r="CG154" i="11"/>
  <c r="CH154" i="11"/>
  <c r="CI154" i="11"/>
  <c r="CJ154" i="11"/>
  <c r="CK154" i="11"/>
  <c r="CL154" i="11"/>
  <c r="CM154" i="11"/>
  <c r="CG155" i="11"/>
  <c r="CH155" i="11"/>
  <c r="CI155" i="11"/>
  <c r="CJ155" i="11"/>
  <c r="CK155" i="11"/>
  <c r="CL155" i="11"/>
  <c r="CM155" i="11"/>
  <c r="CG156" i="11"/>
  <c r="CH156" i="11"/>
  <c r="CI156" i="11"/>
  <c r="CJ156" i="11"/>
  <c r="CK156" i="11"/>
  <c r="CL156" i="11"/>
  <c r="CM156" i="11"/>
  <c r="CG157" i="11"/>
  <c r="CH157" i="11"/>
  <c r="CI157" i="11"/>
  <c r="CJ157" i="11"/>
  <c r="CK157" i="11"/>
  <c r="CL157" i="11"/>
  <c r="CM157" i="11"/>
  <c r="CG158" i="11"/>
  <c r="CH158" i="11"/>
  <c r="CI158" i="11"/>
  <c r="CJ158" i="11"/>
  <c r="CK158" i="11"/>
  <c r="CL158" i="11"/>
  <c r="CM158" i="11"/>
  <c r="CG159" i="11"/>
  <c r="CH159" i="11"/>
  <c r="CI159" i="11"/>
  <c r="CJ159" i="11"/>
  <c r="CK159" i="11"/>
  <c r="CL159" i="11"/>
  <c r="CM159" i="11"/>
  <c r="CG160" i="11"/>
  <c r="CH160" i="11"/>
  <c r="CI160" i="11"/>
  <c r="CJ160" i="11"/>
  <c r="CK160" i="11"/>
  <c r="CL160" i="11"/>
  <c r="CM160" i="11"/>
  <c r="CG161" i="11"/>
  <c r="CH161" i="11"/>
  <c r="CI161" i="11"/>
  <c r="CJ161" i="11"/>
  <c r="CK161" i="11"/>
  <c r="CL161" i="11"/>
  <c r="CM161" i="11"/>
  <c r="CG162" i="11"/>
  <c r="CH162" i="11"/>
  <c r="CI162" i="11"/>
  <c r="CJ162" i="11"/>
  <c r="CK162" i="11"/>
  <c r="CL162" i="11"/>
  <c r="CM162" i="11"/>
  <c r="CG163" i="11"/>
  <c r="CH163" i="11"/>
  <c r="CI163" i="11"/>
  <c r="CJ163" i="11"/>
  <c r="CK163" i="11"/>
  <c r="CL163" i="11"/>
  <c r="CM163" i="11"/>
  <c r="CG164" i="11"/>
  <c r="CH164" i="11"/>
  <c r="CI164" i="11"/>
  <c r="CJ164" i="11"/>
  <c r="CK164" i="11"/>
  <c r="CL164" i="11"/>
  <c r="CM164" i="11"/>
  <c r="CG165" i="11"/>
  <c r="CH165" i="11"/>
  <c r="CI165" i="11"/>
  <c r="CJ165" i="11"/>
  <c r="CK165" i="11"/>
  <c r="CL165" i="11"/>
  <c r="CM165" i="11"/>
  <c r="CG166" i="11"/>
  <c r="CH166" i="11"/>
  <c r="CI166" i="11"/>
  <c r="CJ166" i="11"/>
  <c r="CK166" i="11"/>
  <c r="CL166" i="11"/>
  <c r="CM166" i="11"/>
  <c r="CG167" i="11"/>
  <c r="CH167" i="11"/>
  <c r="CI167" i="11"/>
  <c r="CJ167" i="11"/>
  <c r="CK167" i="11"/>
  <c r="CL167" i="11"/>
  <c r="CM167" i="11"/>
  <c r="CG168" i="11"/>
  <c r="CH168" i="11"/>
  <c r="CI168" i="11"/>
  <c r="CJ168" i="11"/>
  <c r="CK168" i="11"/>
  <c r="CL168" i="11"/>
  <c r="CM168" i="11"/>
  <c r="CG169" i="11"/>
  <c r="CH169" i="11"/>
  <c r="CI169" i="11"/>
  <c r="CJ169" i="11"/>
  <c r="CK169" i="11"/>
  <c r="CL169" i="11"/>
  <c r="CM169" i="11"/>
  <c r="CG170" i="11"/>
  <c r="CH170" i="11"/>
  <c r="CI170" i="11"/>
  <c r="CJ170" i="11"/>
  <c r="CK170" i="11"/>
  <c r="CL170" i="11"/>
  <c r="CM170" i="11"/>
  <c r="CG171" i="11"/>
  <c r="CH171" i="11"/>
  <c r="CI171" i="11"/>
  <c r="CJ171" i="11"/>
  <c r="CK171" i="11"/>
  <c r="CL171" i="11"/>
  <c r="CM171" i="11"/>
  <c r="CG172" i="11"/>
  <c r="CH172" i="11"/>
  <c r="CI172" i="11"/>
  <c r="CJ172" i="11"/>
  <c r="CK172" i="11"/>
  <c r="CL172" i="11"/>
  <c r="CM172" i="11"/>
  <c r="CG173" i="11"/>
  <c r="CH173" i="11"/>
  <c r="CI173" i="11"/>
  <c r="CJ173" i="11"/>
  <c r="CK173" i="11"/>
  <c r="CL173" i="11"/>
  <c r="CM173" i="11"/>
  <c r="CG174" i="11"/>
  <c r="CH174" i="11"/>
  <c r="CI174" i="11"/>
  <c r="CJ174" i="11"/>
  <c r="CK174" i="11"/>
  <c r="CL174" i="11"/>
  <c r="CM174" i="11"/>
  <c r="CG175" i="11"/>
  <c r="CH175" i="11"/>
  <c r="CI175" i="11"/>
  <c r="CJ175" i="11"/>
  <c r="CK175" i="11"/>
  <c r="CL175" i="11"/>
  <c r="CM175" i="11"/>
  <c r="CG176" i="11"/>
  <c r="CH176" i="11"/>
  <c r="CI176" i="11"/>
  <c r="CJ176" i="11"/>
  <c r="CK176" i="11"/>
  <c r="CL176" i="11"/>
  <c r="CM176" i="11"/>
  <c r="CG177" i="11"/>
  <c r="CH177" i="11"/>
  <c r="CI177" i="11"/>
  <c r="CJ177" i="11"/>
  <c r="CK177" i="11"/>
  <c r="CL177" i="11"/>
  <c r="CM177" i="11"/>
  <c r="CG178" i="11"/>
  <c r="CH178" i="11"/>
  <c r="CI178" i="11"/>
  <c r="CJ178" i="11"/>
  <c r="CK178" i="11"/>
  <c r="CL178" i="11"/>
  <c r="CM178" i="11"/>
  <c r="CG179" i="11"/>
  <c r="CH179" i="11"/>
  <c r="CI179" i="11"/>
  <c r="CJ179" i="11"/>
  <c r="CK179" i="11"/>
  <c r="CL179" i="11"/>
  <c r="CM179" i="11"/>
  <c r="CG180" i="11"/>
  <c r="CH180" i="11"/>
  <c r="CI180" i="11"/>
  <c r="CJ180" i="11"/>
  <c r="CK180" i="11"/>
  <c r="CL180" i="11"/>
  <c r="CM180" i="11"/>
  <c r="CG181" i="11"/>
  <c r="CH181" i="11"/>
  <c r="CI181" i="11"/>
  <c r="CJ181" i="11"/>
  <c r="CK181" i="11"/>
  <c r="CL181" i="11"/>
  <c r="CM181" i="11"/>
  <c r="CG182" i="11"/>
  <c r="CH182" i="11"/>
  <c r="CI182" i="11"/>
  <c r="CJ182" i="11"/>
  <c r="CK182" i="11"/>
  <c r="CL182" i="11"/>
  <c r="CM182" i="11"/>
  <c r="CG183" i="11"/>
  <c r="CH183" i="11"/>
  <c r="CI183" i="11"/>
  <c r="CJ183" i="11"/>
  <c r="CK183" i="11"/>
  <c r="CL183" i="11"/>
  <c r="CM183" i="11"/>
  <c r="CG184" i="11"/>
  <c r="CH184" i="11"/>
  <c r="CI184" i="11"/>
  <c r="CJ184" i="11"/>
  <c r="CK184" i="11"/>
  <c r="CL184" i="11"/>
  <c r="CM184" i="11"/>
  <c r="CG185" i="11"/>
  <c r="CH185" i="11"/>
  <c r="CI185" i="11"/>
  <c r="CJ185" i="11"/>
  <c r="CK185" i="11"/>
  <c r="CL185" i="11"/>
  <c r="CM185" i="11"/>
  <c r="CG186" i="11"/>
  <c r="CH186" i="11"/>
  <c r="CI186" i="11"/>
  <c r="CJ186" i="11"/>
  <c r="CK186" i="11"/>
  <c r="CL186" i="11"/>
  <c r="CM186" i="11"/>
  <c r="CG187" i="11"/>
  <c r="CH187" i="11"/>
  <c r="CI187" i="11"/>
  <c r="CJ187" i="11"/>
  <c r="CK187" i="11"/>
  <c r="CL187" i="11"/>
  <c r="CM187" i="11"/>
  <c r="CG188" i="11"/>
  <c r="CH188" i="11"/>
  <c r="CI188" i="11"/>
  <c r="CJ188" i="11"/>
  <c r="CK188" i="11"/>
  <c r="CL188" i="11"/>
  <c r="CM188" i="11"/>
  <c r="CG189" i="11"/>
  <c r="CH189" i="11"/>
  <c r="CI189" i="11"/>
  <c r="CJ189" i="11"/>
  <c r="CK189" i="11"/>
  <c r="CL189" i="11"/>
  <c r="CM189" i="11"/>
  <c r="CG190" i="11"/>
  <c r="CH190" i="11"/>
  <c r="CI190" i="11"/>
  <c r="CJ190" i="11"/>
  <c r="CK190" i="11"/>
  <c r="CL190" i="11"/>
  <c r="CM190" i="11"/>
  <c r="CG191" i="11"/>
  <c r="CH191" i="11"/>
  <c r="CI191" i="11"/>
  <c r="CJ191" i="11"/>
  <c r="CK191" i="11"/>
  <c r="CL191" i="11"/>
  <c r="CM191" i="11"/>
  <c r="CG192" i="11"/>
  <c r="CH192" i="11"/>
  <c r="CI192" i="11"/>
  <c r="CJ192" i="11"/>
  <c r="CK192" i="11"/>
  <c r="CL192" i="11"/>
  <c r="CM192" i="11"/>
  <c r="CG193" i="11"/>
  <c r="CH193" i="11"/>
  <c r="CI193" i="11"/>
  <c r="CJ193" i="11"/>
  <c r="CK193" i="11"/>
  <c r="CL193" i="11"/>
  <c r="CM193" i="11"/>
  <c r="CG194" i="11"/>
  <c r="CH194" i="11"/>
  <c r="CI194" i="11"/>
  <c r="CJ194" i="11"/>
  <c r="CK194" i="11"/>
  <c r="CL194" i="11"/>
  <c r="CM194" i="11"/>
  <c r="CG195" i="11"/>
  <c r="CH195" i="11"/>
  <c r="CI195" i="11"/>
  <c r="CJ195" i="11"/>
  <c r="CK195" i="11"/>
  <c r="CL195" i="11"/>
  <c r="CM195" i="11"/>
  <c r="CG196" i="11"/>
  <c r="CH196" i="11"/>
  <c r="CI196" i="11"/>
  <c r="CJ196" i="11"/>
  <c r="CK196" i="11"/>
  <c r="CL196" i="11"/>
  <c r="CM196" i="11"/>
  <c r="CG197" i="11"/>
  <c r="CH197" i="11"/>
  <c r="CI197" i="11"/>
  <c r="CJ197" i="11"/>
  <c r="CK197" i="11"/>
  <c r="CL197" i="11"/>
  <c r="CM197" i="11"/>
  <c r="CG198" i="11"/>
  <c r="CH198" i="11"/>
  <c r="CI198" i="11"/>
  <c r="CJ198" i="11"/>
  <c r="CK198" i="11"/>
  <c r="CL198" i="11"/>
  <c r="CM198" i="11"/>
  <c r="CG199" i="11"/>
  <c r="CH199" i="11"/>
  <c r="CI199" i="11"/>
  <c r="CJ199" i="11"/>
  <c r="CK199" i="11"/>
  <c r="CL199" i="11"/>
  <c r="CM199" i="11"/>
  <c r="CG200" i="11"/>
  <c r="CH200" i="11"/>
  <c r="CI200" i="11"/>
  <c r="CJ200" i="11"/>
  <c r="CK200" i="11"/>
  <c r="CL200" i="11"/>
  <c r="CM200" i="11"/>
  <c r="CG201" i="11"/>
  <c r="CH201" i="11"/>
  <c r="CI201" i="11"/>
  <c r="CJ201" i="11"/>
  <c r="CK201" i="11"/>
  <c r="CL201" i="11"/>
  <c r="CM201" i="11"/>
  <c r="CG202" i="11"/>
  <c r="CH202" i="11"/>
  <c r="CI202" i="11"/>
  <c r="CJ202" i="11"/>
  <c r="CK202" i="11"/>
  <c r="CL202" i="11"/>
  <c r="CM202" i="11"/>
  <c r="CG203" i="11"/>
  <c r="CH203" i="11"/>
  <c r="CI203" i="11"/>
  <c r="CJ203" i="11"/>
  <c r="CK203" i="11"/>
  <c r="CL203" i="11"/>
  <c r="CM203" i="11"/>
  <c r="CG204" i="11"/>
  <c r="CH204" i="11"/>
  <c r="CI204" i="11"/>
  <c r="CJ204" i="11"/>
  <c r="CK204" i="11"/>
  <c r="CL204" i="11"/>
  <c r="CM204" i="11"/>
  <c r="CG205" i="11"/>
  <c r="CH205" i="11"/>
  <c r="CI205" i="11"/>
  <c r="CJ205" i="11"/>
  <c r="CK205" i="11"/>
  <c r="CL205" i="11"/>
  <c r="CM205" i="11"/>
  <c r="CG206" i="11"/>
  <c r="CH206" i="11"/>
  <c r="CI206" i="11"/>
  <c r="CJ206" i="11"/>
  <c r="CK206" i="11"/>
  <c r="CL206" i="11"/>
  <c r="CM206" i="11"/>
  <c r="CG207" i="11"/>
  <c r="CH207" i="11"/>
  <c r="CI207" i="11"/>
  <c r="CJ207" i="11"/>
  <c r="CK207" i="11"/>
  <c r="CL207" i="11"/>
  <c r="CM207" i="11"/>
  <c r="CG208" i="11"/>
  <c r="CH208" i="11"/>
  <c r="CI208" i="11"/>
  <c r="CJ208" i="11"/>
  <c r="CK208" i="11"/>
  <c r="CL208" i="11"/>
  <c r="CM208" i="11"/>
  <c r="CG209" i="11"/>
  <c r="CH209" i="11"/>
  <c r="CI209" i="11"/>
  <c r="CJ209" i="11"/>
  <c r="CK209" i="11"/>
  <c r="CL209" i="11"/>
  <c r="CM209" i="11"/>
  <c r="CG210" i="11"/>
  <c r="CH210" i="11"/>
  <c r="CI210" i="11"/>
  <c r="CJ210" i="11"/>
  <c r="CK210" i="11"/>
  <c r="CL210" i="11"/>
  <c r="CM210" i="11"/>
  <c r="CG211" i="11"/>
  <c r="CH211" i="11"/>
  <c r="CI211" i="11"/>
  <c r="CJ211" i="11"/>
  <c r="CK211" i="11"/>
  <c r="CL211" i="11"/>
  <c r="CM211" i="11"/>
  <c r="CG212" i="11"/>
  <c r="CH212" i="11"/>
  <c r="CI212" i="11"/>
  <c r="CJ212" i="11"/>
  <c r="CK212" i="11"/>
  <c r="CL212" i="11"/>
  <c r="CM212" i="11"/>
  <c r="CG213" i="11"/>
  <c r="CH213" i="11"/>
  <c r="CI213" i="11"/>
  <c r="CJ213" i="11"/>
  <c r="CK213" i="11"/>
  <c r="CL213" i="11"/>
  <c r="CM213" i="11"/>
  <c r="CG214" i="11"/>
  <c r="CH214" i="11"/>
  <c r="CI214" i="11"/>
  <c r="CJ214" i="11"/>
  <c r="CK214" i="11"/>
  <c r="CL214" i="11"/>
  <c r="CM214" i="11"/>
  <c r="CG215" i="11"/>
  <c r="CH215" i="11"/>
  <c r="CI215" i="11"/>
  <c r="CJ215" i="11"/>
  <c r="CK215" i="11"/>
  <c r="CL215" i="11"/>
  <c r="CM215" i="11"/>
  <c r="CG216" i="11"/>
  <c r="CH216" i="11"/>
  <c r="CI216" i="11"/>
  <c r="CJ216" i="11"/>
  <c r="CK216" i="11"/>
  <c r="CL216" i="11"/>
  <c r="CM216" i="11"/>
  <c r="CG217" i="11"/>
  <c r="CH217" i="11"/>
  <c r="CI217" i="11"/>
  <c r="CJ217" i="11"/>
  <c r="CK217" i="11"/>
  <c r="CL217" i="11"/>
  <c r="CM217" i="11"/>
  <c r="CG218" i="11"/>
  <c r="CH218" i="11"/>
  <c r="CI218" i="11"/>
  <c r="CJ218" i="11"/>
  <c r="CK218" i="11"/>
  <c r="CL218" i="11"/>
  <c r="CM218" i="11"/>
  <c r="CG219" i="11"/>
  <c r="CH219" i="11"/>
  <c r="CI219" i="11"/>
  <c r="CJ219" i="11"/>
  <c r="CK219" i="11"/>
  <c r="CL219" i="11"/>
  <c r="CM219" i="11"/>
  <c r="CG220" i="11"/>
  <c r="CH220" i="11"/>
  <c r="CI220" i="11"/>
  <c r="CJ220" i="11"/>
  <c r="CK220" i="11"/>
  <c r="CL220" i="11"/>
  <c r="CM220" i="11"/>
  <c r="CG221" i="11"/>
  <c r="CH221" i="11"/>
  <c r="CI221" i="11"/>
  <c r="CJ221" i="11"/>
  <c r="CK221" i="11"/>
  <c r="CL221" i="11"/>
  <c r="CM221" i="11"/>
  <c r="CG222" i="11"/>
  <c r="CH222" i="11"/>
  <c r="CI222" i="11"/>
  <c r="CJ222" i="11"/>
  <c r="CK222" i="11"/>
  <c r="CL222" i="11"/>
  <c r="CM222" i="11"/>
  <c r="CG223" i="11"/>
  <c r="CH223" i="11"/>
  <c r="CI223" i="11"/>
  <c r="CJ223" i="11"/>
  <c r="CK223" i="11"/>
  <c r="CL223" i="11"/>
  <c r="CM223" i="11"/>
  <c r="CG224" i="11"/>
  <c r="CH224" i="11"/>
  <c r="CI224" i="11"/>
  <c r="CJ224" i="11"/>
  <c r="CK224" i="11"/>
  <c r="CL224" i="11"/>
  <c r="CM224" i="11"/>
  <c r="CG225" i="11"/>
  <c r="CH225" i="11"/>
  <c r="CI225" i="11"/>
  <c r="CJ225" i="11"/>
  <c r="CK225" i="11"/>
  <c r="CL225" i="11"/>
  <c r="CM225" i="11"/>
  <c r="CG226" i="11"/>
  <c r="CH226" i="11"/>
  <c r="CI226" i="11"/>
  <c r="CJ226" i="11"/>
  <c r="CK226" i="11"/>
  <c r="CL226" i="11"/>
  <c r="CM226" i="11"/>
  <c r="CG227" i="11"/>
  <c r="CH227" i="11"/>
  <c r="CI227" i="11"/>
  <c r="CJ227" i="11"/>
  <c r="CK227" i="11"/>
  <c r="CL227" i="11"/>
  <c r="CM227" i="11"/>
  <c r="CG228" i="11"/>
  <c r="CH228" i="11"/>
  <c r="CI228" i="11"/>
  <c r="CJ228" i="11"/>
  <c r="CK228" i="11"/>
  <c r="CL228" i="11"/>
  <c r="CM228" i="11"/>
  <c r="CG229" i="11"/>
  <c r="CH229" i="11"/>
  <c r="CI229" i="11"/>
  <c r="CJ229" i="11"/>
  <c r="CK229" i="11"/>
  <c r="CL229" i="11"/>
  <c r="CM229" i="11"/>
  <c r="CG230" i="11"/>
  <c r="CH230" i="11"/>
  <c r="CI230" i="11"/>
  <c r="CJ230" i="11"/>
  <c r="CK230" i="11"/>
  <c r="CL230" i="11"/>
  <c r="CM230" i="11"/>
  <c r="CG231" i="11"/>
  <c r="CH231" i="11"/>
  <c r="CI231" i="11"/>
  <c r="CJ231" i="11"/>
  <c r="CK231" i="11"/>
  <c r="CL231" i="11"/>
  <c r="CM231" i="11"/>
  <c r="CG232" i="11"/>
  <c r="CH232" i="11"/>
  <c r="CI232" i="11"/>
  <c r="CJ232" i="11"/>
  <c r="CK232" i="11"/>
  <c r="CL232" i="11"/>
  <c r="CM232" i="11"/>
  <c r="CG233" i="11"/>
  <c r="CH233" i="11"/>
  <c r="CI233" i="11"/>
  <c r="CJ233" i="11"/>
  <c r="CK233" i="11"/>
  <c r="CL233" i="11"/>
  <c r="CM233" i="11"/>
  <c r="CG234" i="11"/>
  <c r="CH234" i="11"/>
  <c r="CI234" i="11"/>
  <c r="CJ234" i="11"/>
  <c r="CK234" i="11"/>
  <c r="CL234" i="11"/>
  <c r="CM234" i="11"/>
  <c r="CG235" i="11"/>
  <c r="CH235" i="11"/>
  <c r="CI235" i="11"/>
  <c r="CJ235" i="11"/>
  <c r="CK235" i="11"/>
  <c r="CL235" i="11"/>
  <c r="CM235" i="11"/>
  <c r="CG236" i="11"/>
  <c r="CH236" i="11"/>
  <c r="CI236" i="11"/>
  <c r="CJ236" i="11"/>
  <c r="CK236" i="11"/>
  <c r="CL236" i="11"/>
  <c r="CM236" i="11"/>
  <c r="CG237" i="11"/>
  <c r="CH237" i="11"/>
  <c r="CI237" i="11"/>
  <c r="CJ237" i="11"/>
  <c r="CK237" i="11"/>
  <c r="CL237" i="11"/>
  <c r="CM237" i="11"/>
  <c r="CG238" i="11"/>
  <c r="CH238" i="11"/>
  <c r="CI238" i="11"/>
  <c r="CJ238" i="11"/>
  <c r="CK238" i="11"/>
  <c r="CL238" i="11"/>
  <c r="CM238" i="11"/>
  <c r="CG239" i="11"/>
  <c r="CH239" i="11"/>
  <c r="CI239" i="11"/>
  <c r="CJ239" i="11"/>
  <c r="CK239" i="11"/>
  <c r="CL239" i="11"/>
  <c r="CM239" i="11"/>
  <c r="CG240" i="11"/>
  <c r="CH240" i="11"/>
  <c r="CI240" i="11"/>
  <c r="CJ240" i="11"/>
  <c r="CK240" i="11"/>
  <c r="CL240" i="11"/>
  <c r="CM240" i="11"/>
  <c r="CG241" i="11"/>
  <c r="CH241" i="11"/>
  <c r="CI241" i="11"/>
  <c r="CJ241" i="11"/>
  <c r="CK241" i="11"/>
  <c r="CL241" i="11"/>
  <c r="CM241" i="11"/>
  <c r="CG242" i="11"/>
  <c r="CH242" i="11"/>
  <c r="CI242" i="11"/>
  <c r="CJ242" i="11"/>
  <c r="CK242" i="11"/>
  <c r="CL242" i="11"/>
  <c r="CM242" i="11"/>
  <c r="CG243" i="11"/>
  <c r="CH243" i="11"/>
  <c r="CI243" i="11"/>
  <c r="CJ243" i="11"/>
  <c r="CK243" i="11"/>
  <c r="CL243" i="11"/>
  <c r="CM243" i="11"/>
  <c r="CG244" i="11"/>
  <c r="CH244" i="11"/>
  <c r="CI244" i="11"/>
  <c r="CJ244" i="11"/>
  <c r="CK244" i="11"/>
  <c r="CL244" i="11"/>
  <c r="CM244" i="11"/>
  <c r="CG245" i="11"/>
  <c r="CH245" i="11"/>
  <c r="CI245" i="11"/>
  <c r="CJ245" i="11"/>
  <c r="CK245" i="11"/>
  <c r="CL245" i="11"/>
  <c r="CM245" i="11"/>
  <c r="CG246" i="11"/>
  <c r="CH246" i="11"/>
  <c r="CI246" i="11"/>
  <c r="CJ246" i="11"/>
  <c r="CK246" i="11"/>
  <c r="CL246" i="11"/>
  <c r="CM246" i="11"/>
  <c r="CG247" i="11"/>
  <c r="CH247" i="11"/>
  <c r="CI247" i="11"/>
  <c r="CJ247" i="11"/>
  <c r="CK247" i="11"/>
  <c r="CL247" i="11"/>
  <c r="CM247" i="11"/>
  <c r="CG248" i="11"/>
  <c r="CH248" i="11"/>
  <c r="CI248" i="11"/>
  <c r="CJ248" i="11"/>
  <c r="CK248" i="11"/>
  <c r="CL248" i="11"/>
  <c r="CM248" i="11"/>
  <c r="CG249" i="11"/>
  <c r="CH249" i="11"/>
  <c r="CI249" i="11"/>
  <c r="CJ249" i="11"/>
  <c r="CK249" i="11"/>
  <c r="CL249" i="11"/>
  <c r="CM249" i="11"/>
  <c r="CG250" i="11"/>
  <c r="CH250" i="11"/>
  <c r="CI250" i="11"/>
  <c r="CJ250" i="11"/>
  <c r="CK250" i="11"/>
  <c r="CL250" i="11"/>
  <c r="CM250" i="11"/>
  <c r="CG251" i="11"/>
  <c r="CH251" i="11"/>
  <c r="CI251" i="11"/>
  <c r="CJ251" i="11"/>
  <c r="CK251" i="11"/>
  <c r="CL251" i="11"/>
  <c r="CM251" i="11"/>
  <c r="CG252" i="11"/>
  <c r="CH252" i="11"/>
  <c r="CI252" i="11"/>
  <c r="CJ252" i="11"/>
  <c r="CK252" i="11"/>
  <c r="CL252" i="11"/>
  <c r="CM252" i="11"/>
  <c r="CG253" i="11"/>
  <c r="CH253" i="11"/>
  <c r="CI253" i="11"/>
  <c r="CJ253" i="11"/>
  <c r="CK253" i="11"/>
  <c r="CL253" i="11"/>
  <c r="CM253" i="11"/>
  <c r="CG254" i="11"/>
  <c r="CH254" i="11"/>
  <c r="CI254" i="11"/>
  <c r="CJ254" i="11"/>
  <c r="CK254" i="11"/>
  <c r="CL254" i="11"/>
  <c r="CM254" i="11"/>
  <c r="CG255" i="11"/>
  <c r="CH255" i="11"/>
  <c r="CI255" i="11"/>
  <c r="CJ255" i="11"/>
  <c r="CK255" i="11"/>
  <c r="CL255" i="11"/>
  <c r="CM255" i="11"/>
  <c r="CG256" i="11"/>
  <c r="CH256" i="11"/>
  <c r="CI256" i="11"/>
  <c r="CJ256" i="11"/>
  <c r="CK256" i="11"/>
  <c r="CL256" i="11"/>
  <c r="CM256" i="11"/>
  <c r="CG257" i="11"/>
  <c r="CH257" i="11"/>
  <c r="CI257" i="11"/>
  <c r="CJ257" i="11"/>
  <c r="CK257" i="11"/>
  <c r="CL257" i="11"/>
  <c r="CM257" i="11"/>
  <c r="CG258" i="11"/>
  <c r="CN258" i="11" s="1"/>
  <c r="CH258" i="11"/>
  <c r="CI258" i="11"/>
  <c r="CJ258" i="11"/>
  <c r="CK258" i="11"/>
  <c r="CL258" i="11"/>
  <c r="CM258" i="11"/>
  <c r="CG259" i="11"/>
  <c r="CH259" i="11"/>
  <c r="CI259" i="11"/>
  <c r="CJ259" i="11"/>
  <c r="CK259" i="11"/>
  <c r="CL259" i="11"/>
  <c r="CM259" i="11"/>
  <c r="CG260" i="11"/>
  <c r="CH260" i="11"/>
  <c r="CI260" i="11"/>
  <c r="CJ260" i="11"/>
  <c r="CK260" i="11"/>
  <c r="CL260" i="11"/>
  <c r="CM260" i="11"/>
  <c r="CG261" i="11"/>
  <c r="CH261" i="11"/>
  <c r="CI261" i="11"/>
  <c r="CJ261" i="11"/>
  <c r="CK261" i="11"/>
  <c r="CL261" i="11"/>
  <c r="CM261" i="11"/>
  <c r="CG262" i="11"/>
  <c r="CH262" i="11"/>
  <c r="CI262" i="11"/>
  <c r="CJ262" i="11"/>
  <c r="CK262" i="11"/>
  <c r="CL262" i="11"/>
  <c r="CM262" i="11"/>
  <c r="CG263" i="11"/>
  <c r="CH263" i="11"/>
  <c r="CI263" i="11"/>
  <c r="CJ263" i="11"/>
  <c r="CK263" i="11"/>
  <c r="CL263" i="11"/>
  <c r="CM263" i="11"/>
  <c r="CG264" i="11"/>
  <c r="CH264" i="11"/>
  <c r="CI264" i="11"/>
  <c r="CJ264" i="11"/>
  <c r="CK264" i="11"/>
  <c r="CL264" i="11"/>
  <c r="CM264" i="11"/>
  <c r="CG265" i="11"/>
  <c r="CH265" i="11"/>
  <c r="CI265" i="11"/>
  <c r="CJ265" i="11"/>
  <c r="CK265" i="11"/>
  <c r="CL265" i="11"/>
  <c r="CM265" i="11"/>
  <c r="CG266" i="11"/>
  <c r="CH266" i="11"/>
  <c r="CI266" i="11"/>
  <c r="CJ266" i="11"/>
  <c r="CK266" i="11"/>
  <c r="CL266" i="11"/>
  <c r="CM266" i="11"/>
  <c r="CG267" i="11"/>
  <c r="CH267" i="11"/>
  <c r="CI267" i="11"/>
  <c r="CJ267" i="11"/>
  <c r="CK267" i="11"/>
  <c r="CL267" i="11"/>
  <c r="CM267" i="11"/>
  <c r="CG268" i="11"/>
  <c r="CH268" i="11"/>
  <c r="CI268" i="11"/>
  <c r="CJ268" i="11"/>
  <c r="CK268" i="11"/>
  <c r="CL268" i="11"/>
  <c r="CM268" i="11"/>
  <c r="CG269" i="11"/>
  <c r="CH269" i="11"/>
  <c r="CI269" i="11"/>
  <c r="CJ269" i="11"/>
  <c r="CK269" i="11"/>
  <c r="CL269" i="11"/>
  <c r="CM269" i="11"/>
  <c r="CG270" i="11"/>
  <c r="CH270" i="11"/>
  <c r="CI270" i="11"/>
  <c r="CJ270" i="11"/>
  <c r="CK270" i="11"/>
  <c r="CL270" i="11"/>
  <c r="CM270" i="11"/>
  <c r="CG271" i="11"/>
  <c r="CH271" i="11"/>
  <c r="CI271" i="11"/>
  <c r="CJ271" i="11"/>
  <c r="CK271" i="11"/>
  <c r="CL271" i="11"/>
  <c r="CM271" i="11"/>
  <c r="CG272" i="11"/>
  <c r="CH272" i="11"/>
  <c r="CI272" i="11"/>
  <c r="CJ272" i="11"/>
  <c r="CK272" i="11"/>
  <c r="CL272" i="11"/>
  <c r="CM272" i="11"/>
  <c r="CG273" i="11"/>
  <c r="CH273" i="11"/>
  <c r="CI273" i="11"/>
  <c r="CJ273" i="11"/>
  <c r="CK273" i="11"/>
  <c r="CL273" i="11"/>
  <c r="CM273" i="11"/>
  <c r="CG274" i="11"/>
  <c r="CH274" i="11"/>
  <c r="CI274" i="11"/>
  <c r="CJ274" i="11"/>
  <c r="CK274" i="11"/>
  <c r="CL274" i="11"/>
  <c r="CM274" i="11"/>
  <c r="CG275" i="11"/>
  <c r="CH275" i="11"/>
  <c r="CI275" i="11"/>
  <c r="CJ275" i="11"/>
  <c r="CK275" i="11"/>
  <c r="CL275" i="11"/>
  <c r="CM275" i="11"/>
  <c r="CG276" i="11"/>
  <c r="CH276" i="11"/>
  <c r="CI276" i="11"/>
  <c r="CJ276" i="11"/>
  <c r="CK276" i="11"/>
  <c r="CL276" i="11"/>
  <c r="CM276" i="11"/>
  <c r="CG277" i="11"/>
  <c r="CH277" i="11"/>
  <c r="CI277" i="11"/>
  <c r="CJ277" i="11"/>
  <c r="CK277" i="11"/>
  <c r="CL277" i="11"/>
  <c r="CM277" i="11"/>
  <c r="CG278" i="11"/>
  <c r="CH278" i="11"/>
  <c r="CI278" i="11"/>
  <c r="CJ278" i="11"/>
  <c r="CK278" i="11"/>
  <c r="CL278" i="11"/>
  <c r="CM278" i="11"/>
  <c r="CG279" i="11"/>
  <c r="CH279" i="11"/>
  <c r="CI279" i="11"/>
  <c r="CJ279" i="11"/>
  <c r="CK279" i="11"/>
  <c r="CL279" i="11"/>
  <c r="CM279" i="11"/>
  <c r="CG280" i="11"/>
  <c r="CH280" i="11"/>
  <c r="CI280" i="11"/>
  <c r="CJ280" i="11"/>
  <c r="CK280" i="11"/>
  <c r="CL280" i="11"/>
  <c r="CM280" i="11"/>
  <c r="CG281" i="11"/>
  <c r="CH281" i="11"/>
  <c r="CI281" i="11"/>
  <c r="CJ281" i="11"/>
  <c r="CK281" i="11"/>
  <c r="CL281" i="11"/>
  <c r="CM281" i="11"/>
  <c r="CG282" i="11"/>
  <c r="CH282" i="11"/>
  <c r="CI282" i="11"/>
  <c r="CJ282" i="11"/>
  <c r="CK282" i="11"/>
  <c r="CL282" i="11"/>
  <c r="CM282" i="11"/>
  <c r="CG283" i="11"/>
  <c r="CH283" i="11"/>
  <c r="CI283" i="11"/>
  <c r="CJ283" i="11"/>
  <c r="CK283" i="11"/>
  <c r="CL283" i="11"/>
  <c r="CM283" i="11"/>
  <c r="CG284" i="11"/>
  <c r="CH284" i="11"/>
  <c r="CI284" i="11"/>
  <c r="CJ284" i="11"/>
  <c r="CK284" i="11"/>
  <c r="CL284" i="11"/>
  <c r="CM284" i="11"/>
  <c r="CG285" i="11"/>
  <c r="CH285" i="11"/>
  <c r="CI285" i="11"/>
  <c r="CJ285" i="11"/>
  <c r="CK285" i="11"/>
  <c r="CL285" i="11"/>
  <c r="CM285" i="11"/>
  <c r="CG286" i="11"/>
  <c r="CH286" i="11"/>
  <c r="CI286" i="11"/>
  <c r="CJ286" i="11"/>
  <c r="CK286" i="11"/>
  <c r="CL286" i="11"/>
  <c r="CM286" i="11"/>
  <c r="CG287" i="11"/>
  <c r="CH287" i="11"/>
  <c r="CI287" i="11"/>
  <c r="CJ287" i="11"/>
  <c r="CK287" i="11"/>
  <c r="CL287" i="11"/>
  <c r="CM287" i="11"/>
  <c r="CG288" i="11"/>
  <c r="CH288" i="11"/>
  <c r="CI288" i="11"/>
  <c r="CJ288" i="11"/>
  <c r="CK288" i="11"/>
  <c r="CL288" i="11"/>
  <c r="CM288" i="11"/>
  <c r="CG289" i="11"/>
  <c r="CH289" i="11"/>
  <c r="CI289" i="11"/>
  <c r="CJ289" i="11"/>
  <c r="CK289" i="11"/>
  <c r="CL289" i="11"/>
  <c r="CM289" i="11"/>
  <c r="CG290" i="11"/>
  <c r="CN290" i="11" s="1"/>
  <c r="CH290" i="11"/>
  <c r="CI290" i="11"/>
  <c r="CJ290" i="11"/>
  <c r="CK290" i="11"/>
  <c r="CL290" i="11"/>
  <c r="CM290" i="11"/>
  <c r="CG291" i="11"/>
  <c r="CH291" i="11"/>
  <c r="CI291" i="11"/>
  <c r="CJ291" i="11"/>
  <c r="CK291" i="11"/>
  <c r="CL291" i="11"/>
  <c r="CM291" i="11"/>
  <c r="CG292" i="11"/>
  <c r="CH292" i="11"/>
  <c r="CI292" i="11"/>
  <c r="CJ292" i="11"/>
  <c r="CK292" i="11"/>
  <c r="CL292" i="11"/>
  <c r="CM292" i="11"/>
  <c r="CG293" i="11"/>
  <c r="CH293" i="11"/>
  <c r="CI293" i="11"/>
  <c r="CJ293" i="11"/>
  <c r="CK293" i="11"/>
  <c r="CL293" i="11"/>
  <c r="CM293" i="11"/>
  <c r="CG294" i="11"/>
  <c r="CH294" i="11"/>
  <c r="CI294" i="11"/>
  <c r="CJ294" i="11"/>
  <c r="CK294" i="11"/>
  <c r="CL294" i="11"/>
  <c r="CM294" i="11"/>
  <c r="CG295" i="11"/>
  <c r="CH295" i="11"/>
  <c r="CI295" i="11"/>
  <c r="CJ295" i="11"/>
  <c r="CK295" i="11"/>
  <c r="CL295" i="11"/>
  <c r="CM295" i="11"/>
  <c r="CG296" i="11"/>
  <c r="CH296" i="11"/>
  <c r="CI296" i="11"/>
  <c r="CJ296" i="11"/>
  <c r="CK296" i="11"/>
  <c r="CL296" i="11"/>
  <c r="CM296" i="11"/>
  <c r="CG297" i="11"/>
  <c r="CH297" i="11"/>
  <c r="CI297" i="11"/>
  <c r="CJ297" i="11"/>
  <c r="CK297" i="11"/>
  <c r="CL297" i="11"/>
  <c r="CM297" i="11"/>
  <c r="CG298" i="11"/>
  <c r="CH298" i="11"/>
  <c r="CI298" i="11"/>
  <c r="CJ298" i="11"/>
  <c r="CK298" i="11"/>
  <c r="CL298" i="11"/>
  <c r="CM298" i="11"/>
  <c r="CG299" i="11"/>
  <c r="CH299" i="11"/>
  <c r="CI299" i="11"/>
  <c r="CJ299" i="11"/>
  <c r="CK299" i="11"/>
  <c r="CL299" i="11"/>
  <c r="CM299" i="11"/>
  <c r="CG300" i="11"/>
  <c r="CH300" i="11"/>
  <c r="CI300" i="11"/>
  <c r="CJ300" i="11"/>
  <c r="CK300" i="11"/>
  <c r="CL300" i="11"/>
  <c r="CM300" i="11"/>
  <c r="CG301" i="11"/>
  <c r="CH301" i="11"/>
  <c r="CI301" i="11"/>
  <c r="CJ301" i="11"/>
  <c r="CK301" i="11"/>
  <c r="CL301" i="11"/>
  <c r="CM301" i="11"/>
  <c r="CG302" i="11"/>
  <c r="CH302" i="11"/>
  <c r="CI302" i="11"/>
  <c r="CJ302" i="11"/>
  <c r="CK302" i="11"/>
  <c r="CL302" i="11"/>
  <c r="CM302" i="11"/>
  <c r="CG303" i="11"/>
  <c r="CH303" i="11"/>
  <c r="CI303" i="11"/>
  <c r="CJ303" i="11"/>
  <c r="CK303" i="11"/>
  <c r="CL303" i="11"/>
  <c r="CM303" i="11"/>
  <c r="CG304" i="11"/>
  <c r="CH304" i="11"/>
  <c r="CI304" i="11"/>
  <c r="CJ304" i="11"/>
  <c r="CK304" i="11"/>
  <c r="CL304" i="11"/>
  <c r="CM304" i="11"/>
  <c r="CG305" i="11"/>
  <c r="CH305" i="11"/>
  <c r="CI305" i="11"/>
  <c r="CJ305" i="11"/>
  <c r="CK305" i="11"/>
  <c r="CL305" i="11"/>
  <c r="CM305" i="11"/>
  <c r="CG306" i="11"/>
  <c r="CN306" i="11" s="1"/>
  <c r="CH306" i="11"/>
  <c r="CI306" i="11"/>
  <c r="CJ306" i="11"/>
  <c r="CK306" i="11"/>
  <c r="CL306" i="11"/>
  <c r="CM306" i="11"/>
  <c r="CG307" i="11"/>
  <c r="CH307" i="11"/>
  <c r="CI307" i="11"/>
  <c r="CJ307" i="11"/>
  <c r="CK307" i="11"/>
  <c r="CL307" i="11"/>
  <c r="CM307" i="11"/>
  <c r="CG308" i="11"/>
  <c r="CH308" i="11"/>
  <c r="CI308" i="11"/>
  <c r="CJ308" i="11"/>
  <c r="CK308" i="11"/>
  <c r="CL308" i="11"/>
  <c r="CM308" i="11"/>
  <c r="CG309" i="11"/>
  <c r="CH309" i="11"/>
  <c r="CI309" i="11"/>
  <c r="CJ309" i="11"/>
  <c r="CK309" i="11"/>
  <c r="CL309" i="11"/>
  <c r="CM309" i="11"/>
  <c r="CG310" i="11"/>
  <c r="CH310" i="11"/>
  <c r="CI310" i="11"/>
  <c r="CJ310" i="11"/>
  <c r="CK310" i="11"/>
  <c r="CL310" i="11"/>
  <c r="CM310" i="11"/>
  <c r="CG311" i="11"/>
  <c r="CH311" i="11"/>
  <c r="CI311" i="11"/>
  <c r="CJ311" i="11"/>
  <c r="CK311" i="11"/>
  <c r="CL311" i="11"/>
  <c r="CM311" i="11"/>
  <c r="CG312" i="11"/>
  <c r="CH312" i="11"/>
  <c r="CI312" i="11"/>
  <c r="CJ312" i="11"/>
  <c r="CK312" i="11"/>
  <c r="CL312" i="11"/>
  <c r="CM312" i="11"/>
  <c r="CG313" i="11"/>
  <c r="CH313" i="11"/>
  <c r="CI313" i="11"/>
  <c r="CJ313" i="11"/>
  <c r="CK313" i="11"/>
  <c r="CL313" i="11"/>
  <c r="CM313" i="11"/>
  <c r="CG314" i="11"/>
  <c r="CH314" i="11"/>
  <c r="CI314" i="11"/>
  <c r="CJ314" i="11"/>
  <c r="CK314" i="11"/>
  <c r="CL314" i="11"/>
  <c r="CM314" i="11"/>
  <c r="CG315" i="11"/>
  <c r="CH315" i="11"/>
  <c r="CI315" i="11"/>
  <c r="CJ315" i="11"/>
  <c r="CK315" i="11"/>
  <c r="CL315" i="11"/>
  <c r="CM315" i="11"/>
  <c r="CG316" i="11"/>
  <c r="CH316" i="11"/>
  <c r="CI316" i="11"/>
  <c r="CJ316" i="11"/>
  <c r="CK316" i="11"/>
  <c r="CL316" i="11"/>
  <c r="CM316" i="11"/>
  <c r="CG317" i="11"/>
  <c r="CH317" i="11"/>
  <c r="CI317" i="11"/>
  <c r="CJ317" i="11"/>
  <c r="CK317" i="11"/>
  <c r="CL317" i="11"/>
  <c r="CM317" i="11"/>
  <c r="CG318" i="11"/>
  <c r="CH318" i="11"/>
  <c r="CI318" i="11"/>
  <c r="CJ318" i="11"/>
  <c r="CK318" i="11"/>
  <c r="CL318" i="11"/>
  <c r="CM318" i="11"/>
  <c r="CG319" i="11"/>
  <c r="CH319" i="11"/>
  <c r="CI319" i="11"/>
  <c r="CJ319" i="11"/>
  <c r="CK319" i="11"/>
  <c r="CL319" i="11"/>
  <c r="CM319" i="11"/>
  <c r="CG320" i="11"/>
  <c r="CH320" i="11"/>
  <c r="CI320" i="11"/>
  <c r="CJ320" i="11"/>
  <c r="CK320" i="11"/>
  <c r="CL320" i="11"/>
  <c r="CM320" i="11"/>
  <c r="CG321" i="11"/>
  <c r="CH321" i="11"/>
  <c r="CI321" i="11"/>
  <c r="CJ321" i="11"/>
  <c r="CK321" i="11"/>
  <c r="CL321" i="11"/>
  <c r="CM321" i="11"/>
  <c r="CG322" i="11"/>
  <c r="CH322" i="11"/>
  <c r="CI322" i="11"/>
  <c r="CJ322" i="11"/>
  <c r="CK322" i="11"/>
  <c r="CL322" i="11"/>
  <c r="CM322" i="11"/>
  <c r="CG323" i="11"/>
  <c r="CH323" i="11"/>
  <c r="CI323" i="11"/>
  <c r="CJ323" i="11"/>
  <c r="CK323" i="11"/>
  <c r="CL323" i="11"/>
  <c r="CM323" i="11"/>
  <c r="CG324" i="11"/>
  <c r="CH324" i="11"/>
  <c r="CI324" i="11"/>
  <c r="CJ324" i="11"/>
  <c r="CK324" i="11"/>
  <c r="CL324" i="11"/>
  <c r="CM324" i="11"/>
  <c r="CG325" i="11"/>
  <c r="CH325" i="11"/>
  <c r="CI325" i="11"/>
  <c r="CJ325" i="11"/>
  <c r="CK325" i="11"/>
  <c r="CL325" i="11"/>
  <c r="CM325" i="11"/>
  <c r="CG326" i="11"/>
  <c r="CH326" i="11"/>
  <c r="CI326" i="11"/>
  <c r="CJ326" i="11"/>
  <c r="CK326" i="11"/>
  <c r="CL326" i="11"/>
  <c r="CM326" i="11"/>
  <c r="CG327" i="11"/>
  <c r="CH327" i="11"/>
  <c r="CI327" i="11"/>
  <c r="CJ327" i="11"/>
  <c r="CK327" i="11"/>
  <c r="CL327" i="11"/>
  <c r="CM327" i="11"/>
  <c r="CG328" i="11"/>
  <c r="CH328" i="11"/>
  <c r="CI328" i="11"/>
  <c r="CJ328" i="11"/>
  <c r="CK328" i="11"/>
  <c r="CL328" i="11"/>
  <c r="CM328" i="11"/>
  <c r="CG329" i="11"/>
  <c r="CH329" i="11"/>
  <c r="CI329" i="11"/>
  <c r="CJ329" i="11"/>
  <c r="CK329" i="11"/>
  <c r="CL329" i="11"/>
  <c r="CM329" i="11"/>
  <c r="CG330" i="11"/>
  <c r="CH330" i="11"/>
  <c r="CI330" i="11"/>
  <c r="CJ330" i="11"/>
  <c r="CK330" i="11"/>
  <c r="CL330" i="11"/>
  <c r="CM330" i="11"/>
  <c r="CJ5" i="11"/>
  <c r="CM5" i="11"/>
  <c r="CL5" i="11"/>
  <c r="CK5" i="11"/>
  <c r="CI5" i="11"/>
  <c r="CH5" i="11"/>
  <c r="CG5" i="11"/>
  <c r="E6" i="7"/>
  <c r="CG3" i="11" s="1"/>
  <c r="F13" i="7"/>
  <c r="D13" i="7"/>
  <c r="CN314" i="11" l="1"/>
  <c r="CN266" i="11"/>
  <c r="CN218" i="11"/>
  <c r="CN186" i="11"/>
  <c r="CN138" i="11"/>
  <c r="CN327" i="11"/>
  <c r="CN323" i="11"/>
  <c r="CN319" i="11"/>
  <c r="CN315" i="11"/>
  <c r="CN311" i="11"/>
  <c r="CN307" i="11"/>
  <c r="CN303" i="11"/>
  <c r="CN299" i="11"/>
  <c r="CN295" i="11"/>
  <c r="CN291" i="11"/>
  <c r="CN287" i="11"/>
  <c r="CN283" i="11"/>
  <c r="CN279" i="11"/>
  <c r="CN275" i="11"/>
  <c r="CN271" i="11"/>
  <c r="CN267" i="11"/>
  <c r="CN263" i="11"/>
  <c r="CN259" i="11"/>
  <c r="CN255" i="11"/>
  <c r="CN251" i="11"/>
  <c r="CN247" i="11"/>
  <c r="CN243" i="11"/>
  <c r="CN239" i="11"/>
  <c r="CN235" i="11"/>
  <c r="CN231" i="11"/>
  <c r="CN227" i="11"/>
  <c r="CN223" i="11"/>
  <c r="CN219" i="11"/>
  <c r="CN215" i="11"/>
  <c r="CN211" i="11"/>
  <c r="CN207" i="11"/>
  <c r="CN203" i="11"/>
  <c r="CN199" i="11"/>
  <c r="CN195" i="11"/>
  <c r="CN191" i="11"/>
  <c r="CN187" i="11"/>
  <c r="CN183" i="11"/>
  <c r="CN179" i="11"/>
  <c r="CN175" i="11"/>
  <c r="CN171" i="11"/>
  <c r="CN167" i="11"/>
  <c r="CN163" i="11"/>
  <c r="CN159" i="11"/>
  <c r="CN155" i="11"/>
  <c r="CN151" i="11"/>
  <c r="CN147" i="11"/>
  <c r="CN143" i="11"/>
  <c r="CN139" i="11"/>
  <c r="CN135" i="11"/>
  <c r="CN131" i="11"/>
  <c r="CN127" i="11"/>
  <c r="CN123" i="11"/>
  <c r="CN119" i="11"/>
  <c r="CN115" i="11"/>
  <c r="CN111" i="11"/>
  <c r="CN107" i="11"/>
  <c r="CN103" i="11"/>
  <c r="CN99" i="11"/>
  <c r="CN95" i="11"/>
  <c r="CN91" i="11"/>
  <c r="CN87" i="11"/>
  <c r="CN83" i="11"/>
  <c r="CN79" i="11"/>
  <c r="CN75" i="11"/>
  <c r="CN71" i="11"/>
  <c r="CN67" i="11"/>
  <c r="CN63" i="11"/>
  <c r="CN59" i="11"/>
  <c r="CN55" i="11"/>
  <c r="CN51" i="11"/>
  <c r="CN47" i="11"/>
  <c r="CN43" i="11"/>
  <c r="CN39" i="11"/>
  <c r="CN35" i="11"/>
  <c r="CN31" i="11"/>
  <c r="CN27" i="11"/>
  <c r="CN23" i="11"/>
  <c r="CN19" i="11"/>
  <c r="CN15" i="11"/>
  <c r="CN11" i="11"/>
  <c r="CQ85" i="11" s="1"/>
  <c r="CN7" i="11"/>
  <c r="CN326" i="11"/>
  <c r="CN310" i="11"/>
  <c r="CN294" i="11"/>
  <c r="CN278" i="11"/>
  <c r="CN262" i="11"/>
  <c r="CN246" i="11"/>
  <c r="CN230" i="11"/>
  <c r="CN214" i="11"/>
  <c r="CN198" i="11"/>
  <c r="CN182" i="11"/>
  <c r="CN166" i="11"/>
  <c r="CN150" i="11"/>
  <c r="CN134" i="11"/>
  <c r="CN298" i="11"/>
  <c r="CN250" i="11"/>
  <c r="CN202" i="11"/>
  <c r="CN154" i="11"/>
  <c r="CN328" i="11"/>
  <c r="CN324" i="11"/>
  <c r="CN320" i="11"/>
  <c r="CN316" i="11"/>
  <c r="CN312" i="11"/>
  <c r="CN308" i="11"/>
  <c r="CN304" i="11"/>
  <c r="CN300" i="11"/>
  <c r="CN296" i="11"/>
  <c r="CN292" i="11"/>
  <c r="CN288" i="11"/>
  <c r="CN284" i="11"/>
  <c r="CN280" i="11"/>
  <c r="CN276" i="11"/>
  <c r="CN272" i="11"/>
  <c r="CN268" i="11"/>
  <c r="CN264" i="11"/>
  <c r="CN260" i="11"/>
  <c r="CN256" i="11"/>
  <c r="CN252" i="11"/>
  <c r="CN248" i="11"/>
  <c r="CN244" i="11"/>
  <c r="CN240" i="11"/>
  <c r="CN236" i="11"/>
  <c r="CN232" i="11"/>
  <c r="CN228" i="11"/>
  <c r="CN224" i="11"/>
  <c r="CN220" i="11"/>
  <c r="CN216" i="11"/>
  <c r="CN212" i="11"/>
  <c r="CN208" i="11"/>
  <c r="CN204" i="11"/>
  <c r="CN200" i="11"/>
  <c r="CN196" i="11"/>
  <c r="CN192" i="11"/>
  <c r="CN188" i="11"/>
  <c r="CN184" i="11"/>
  <c r="CN180" i="11"/>
  <c r="CN176" i="11"/>
  <c r="CN172" i="11"/>
  <c r="CN168" i="11"/>
  <c r="CN164" i="11"/>
  <c r="CN160" i="11"/>
  <c r="CN156" i="11"/>
  <c r="CN152" i="11"/>
  <c r="CN148" i="11"/>
  <c r="CN144" i="11"/>
  <c r="CN140" i="11"/>
  <c r="CN136" i="11"/>
  <c r="CN132" i="11"/>
  <c r="CN128" i="11"/>
  <c r="CN124" i="11"/>
  <c r="CN120" i="11"/>
  <c r="CN116" i="11"/>
  <c r="CN112" i="11"/>
  <c r="CN108" i="11"/>
  <c r="CN322" i="11"/>
  <c r="CN274" i="11"/>
  <c r="CN242" i="11"/>
  <c r="CN226" i="11"/>
  <c r="CN210" i="11"/>
  <c r="CN194" i="11"/>
  <c r="CN178" i="11"/>
  <c r="CN162" i="11"/>
  <c r="CN130" i="11"/>
  <c r="CN330" i="11"/>
  <c r="CN282" i="11"/>
  <c r="CN234" i="11"/>
  <c r="CN170" i="11"/>
  <c r="CN122" i="11"/>
  <c r="CN5" i="11"/>
  <c r="CN329" i="11"/>
  <c r="CN325" i="11"/>
  <c r="CN321" i="11"/>
  <c r="CN317" i="11"/>
  <c r="CN313" i="11"/>
  <c r="CN309" i="11"/>
  <c r="CN305" i="11"/>
  <c r="CN301" i="11"/>
  <c r="CN297" i="11"/>
  <c r="CN293" i="11"/>
  <c r="CN289" i="11"/>
  <c r="CN285" i="11"/>
  <c r="CN281" i="11"/>
  <c r="CN277" i="11"/>
  <c r="CN273" i="11"/>
  <c r="CN269" i="11"/>
  <c r="CN265" i="11"/>
  <c r="CN261" i="11"/>
  <c r="CN257" i="11"/>
  <c r="CN253" i="11"/>
  <c r="CN249" i="11"/>
  <c r="CN245" i="11"/>
  <c r="CN241" i="11"/>
  <c r="CN237" i="11"/>
  <c r="CN233" i="11"/>
  <c r="CN229" i="11"/>
  <c r="CN225" i="11"/>
  <c r="CN221" i="11"/>
  <c r="CN217" i="11"/>
  <c r="CN213" i="11"/>
  <c r="CQ213" i="11" s="1"/>
  <c r="CN209" i="11"/>
  <c r="CN205" i="11"/>
  <c r="CN201" i="11"/>
  <c r="CN197" i="11"/>
  <c r="CQ197" i="11" s="1"/>
  <c r="CN193" i="11"/>
  <c r="CN189" i="11"/>
  <c r="CN185" i="11"/>
  <c r="CN181" i="11"/>
  <c r="CN177" i="11"/>
  <c r="CN173" i="11"/>
  <c r="CN169" i="11"/>
  <c r="CN165" i="11"/>
  <c r="CN161" i="11"/>
  <c r="CN157" i="11"/>
  <c r="CN153" i="11"/>
  <c r="CN149" i="11"/>
  <c r="CN145" i="11"/>
  <c r="CN141" i="11"/>
  <c r="CN137" i="11"/>
  <c r="CN133" i="11"/>
  <c r="CN129" i="11"/>
  <c r="CN125" i="11"/>
  <c r="CN121" i="11"/>
  <c r="CQ117" i="11"/>
  <c r="CN73" i="11"/>
  <c r="CN69" i="11"/>
  <c r="CN65" i="11"/>
  <c r="CN61" i="11"/>
  <c r="CN57" i="11"/>
  <c r="CN53" i="11"/>
  <c r="CN49" i="11"/>
  <c r="CN41" i="11"/>
  <c r="CN37" i="11"/>
  <c r="CN33" i="11"/>
  <c r="CN25" i="11"/>
  <c r="CN21" i="11"/>
  <c r="CN17" i="11"/>
  <c r="CN13" i="11"/>
  <c r="CN9" i="11"/>
  <c r="CN318" i="11"/>
  <c r="CN302" i="11"/>
  <c r="CN286" i="11"/>
  <c r="CN270" i="11"/>
  <c r="CN254" i="11"/>
  <c r="CN238" i="11"/>
  <c r="CN222" i="11"/>
  <c r="CN206" i="11"/>
  <c r="CN190" i="11"/>
  <c r="CN174" i="11"/>
  <c r="CN158" i="11"/>
  <c r="CN142" i="11"/>
  <c r="CN126" i="11"/>
  <c r="CN109" i="11"/>
  <c r="CN93" i="11"/>
  <c r="CN77" i="11"/>
  <c r="CN45" i="11"/>
  <c r="CN29" i="11"/>
  <c r="CN104" i="11"/>
  <c r="CN100" i="11"/>
  <c r="CN96" i="11"/>
  <c r="CN92" i="11"/>
  <c r="CN88" i="11"/>
  <c r="CN84" i="11"/>
  <c r="CN80" i="11"/>
  <c r="CN76" i="11"/>
  <c r="CN72" i="11"/>
  <c r="CN68" i="11"/>
  <c r="CN64" i="11"/>
  <c r="CN60" i="11"/>
  <c r="CN56" i="11"/>
  <c r="CN52" i="11"/>
  <c r="CN48" i="11"/>
  <c r="CN44" i="11"/>
  <c r="CN40" i="11"/>
  <c r="CN36" i="11"/>
  <c r="CN32" i="11"/>
  <c r="CN28" i="11"/>
  <c r="CN24" i="11"/>
  <c r="CN20" i="11"/>
  <c r="CQ74" i="11" s="1"/>
  <c r="CN16" i="11"/>
  <c r="CN12" i="11"/>
  <c r="CN8" i="11"/>
  <c r="CQ205" i="11" l="1"/>
  <c r="CQ221" i="11"/>
  <c r="CQ229" i="11"/>
  <c r="CQ237" i="11"/>
  <c r="CQ245" i="11"/>
  <c r="CQ282" i="11"/>
  <c r="CQ154" i="11"/>
  <c r="CQ266" i="11"/>
  <c r="CQ178" i="11"/>
  <c r="CQ242" i="11"/>
  <c r="CQ16" i="11"/>
  <c r="CQ32" i="11"/>
  <c r="CQ48" i="11"/>
  <c r="CQ64" i="11"/>
  <c r="CQ80" i="11"/>
  <c r="CQ96" i="11"/>
  <c r="CQ20" i="11"/>
  <c r="CQ36" i="11"/>
  <c r="CQ52" i="11"/>
  <c r="CQ68" i="11"/>
  <c r="CQ84" i="11"/>
  <c r="CQ100" i="11"/>
  <c r="CQ93" i="11"/>
  <c r="CQ126" i="11"/>
  <c r="CQ190" i="11"/>
  <c r="CQ254" i="11"/>
  <c r="CQ318" i="11"/>
  <c r="CQ21" i="11"/>
  <c r="CQ37" i="11"/>
  <c r="CQ53" i="11"/>
  <c r="CQ69" i="11"/>
  <c r="CQ101" i="11"/>
  <c r="CQ258" i="11"/>
  <c r="CQ182" i="11"/>
  <c r="CQ246" i="11"/>
  <c r="CQ310" i="11"/>
  <c r="CQ11" i="11"/>
  <c r="CQ290" i="11"/>
  <c r="CQ82" i="11"/>
  <c r="CQ62" i="11"/>
  <c r="CQ46" i="11"/>
  <c r="CQ22" i="11"/>
  <c r="CQ90" i="11"/>
  <c r="CQ114" i="11"/>
  <c r="CQ19" i="11"/>
  <c r="CQ27" i="11"/>
  <c r="CQ35" i="11"/>
  <c r="CQ43" i="11"/>
  <c r="CQ51" i="11"/>
  <c r="CQ59" i="11"/>
  <c r="CQ67" i="11"/>
  <c r="CQ75" i="11"/>
  <c r="CQ83" i="11"/>
  <c r="CQ91" i="11"/>
  <c r="CQ99" i="11"/>
  <c r="CQ107" i="11"/>
  <c r="CQ115" i="11"/>
  <c r="CQ123" i="11"/>
  <c r="CQ131" i="11"/>
  <c r="CQ139" i="11"/>
  <c r="CQ147" i="11"/>
  <c r="CQ155" i="11"/>
  <c r="CQ163" i="11"/>
  <c r="CQ171" i="11"/>
  <c r="CQ179" i="11"/>
  <c r="CQ187" i="11"/>
  <c r="CQ195" i="11"/>
  <c r="CQ203" i="11"/>
  <c r="CQ211" i="11"/>
  <c r="CQ219" i="11"/>
  <c r="CQ227" i="11"/>
  <c r="CQ235" i="11"/>
  <c r="CQ243" i="11"/>
  <c r="CQ251" i="11"/>
  <c r="CQ259" i="11"/>
  <c r="CQ267" i="11"/>
  <c r="CQ275" i="11"/>
  <c r="CQ283" i="11"/>
  <c r="CQ291" i="11"/>
  <c r="CQ299" i="11"/>
  <c r="CQ307" i="11"/>
  <c r="CQ315" i="11"/>
  <c r="CQ323" i="11"/>
  <c r="CQ146" i="11"/>
  <c r="CQ8" i="11"/>
  <c r="CQ24" i="11"/>
  <c r="CQ40" i="11"/>
  <c r="CQ56" i="11"/>
  <c r="CQ72" i="11"/>
  <c r="CQ88" i="11"/>
  <c r="CQ104" i="11"/>
  <c r="CQ29" i="11"/>
  <c r="CQ109" i="11"/>
  <c r="CQ142" i="11"/>
  <c r="CQ206" i="11"/>
  <c r="CQ270" i="11"/>
  <c r="CQ9" i="11"/>
  <c r="CQ25" i="11"/>
  <c r="CQ41" i="11"/>
  <c r="CQ57" i="11"/>
  <c r="CQ73" i="11"/>
  <c r="CQ89" i="11"/>
  <c r="CQ105" i="11"/>
  <c r="CQ121" i="11"/>
  <c r="CQ133" i="11"/>
  <c r="CQ141" i="11"/>
  <c r="CQ149" i="11"/>
  <c r="CQ157" i="11"/>
  <c r="CQ165" i="11"/>
  <c r="CQ173" i="11"/>
  <c r="CQ181" i="11"/>
  <c r="CQ189" i="11"/>
  <c r="CQ249" i="11"/>
  <c r="CQ257" i="11"/>
  <c r="CQ265" i="11"/>
  <c r="CQ273" i="11"/>
  <c r="CQ281" i="11"/>
  <c r="CQ289" i="11"/>
  <c r="CQ297" i="11"/>
  <c r="CQ305" i="11"/>
  <c r="CQ313" i="11"/>
  <c r="CQ321" i="11"/>
  <c r="CQ329" i="11"/>
  <c r="CQ122" i="11"/>
  <c r="CQ330" i="11"/>
  <c r="CQ194" i="11"/>
  <c r="CQ274" i="11"/>
  <c r="CQ112" i="11"/>
  <c r="CQ120" i="11"/>
  <c r="CQ128" i="11"/>
  <c r="CQ136" i="11"/>
  <c r="CQ144" i="11"/>
  <c r="CQ152" i="11"/>
  <c r="CQ160" i="11"/>
  <c r="CQ168" i="11"/>
  <c r="CQ176" i="11"/>
  <c r="CQ184" i="11"/>
  <c r="CQ192" i="11"/>
  <c r="CQ200" i="11"/>
  <c r="CQ208" i="11"/>
  <c r="CQ216" i="11"/>
  <c r="CQ224" i="11"/>
  <c r="CQ232" i="11"/>
  <c r="CQ240" i="11"/>
  <c r="CQ248" i="11"/>
  <c r="CQ256" i="11"/>
  <c r="CQ264" i="11"/>
  <c r="CQ272" i="11"/>
  <c r="CQ280" i="11"/>
  <c r="CQ288" i="11"/>
  <c r="CQ296" i="11"/>
  <c r="CQ304" i="11"/>
  <c r="CQ312" i="11"/>
  <c r="CQ320" i="11"/>
  <c r="CQ328" i="11"/>
  <c r="CQ202" i="11"/>
  <c r="CQ134" i="11"/>
  <c r="CQ198" i="11"/>
  <c r="CQ262" i="11"/>
  <c r="CQ326" i="11"/>
  <c r="CQ10" i="11"/>
  <c r="CQ138" i="11"/>
  <c r="CQ314" i="11"/>
  <c r="CQ118" i="11"/>
  <c r="CQ6" i="11"/>
  <c r="CQ30" i="11"/>
  <c r="CQ50" i="11"/>
  <c r="CQ66" i="11"/>
  <c r="CQ94" i="11"/>
  <c r="CQ306" i="11"/>
  <c r="CQ12" i="11"/>
  <c r="CQ28" i="11"/>
  <c r="CQ44" i="11"/>
  <c r="CQ60" i="11"/>
  <c r="CQ76" i="11"/>
  <c r="CQ92" i="11"/>
  <c r="CQ45" i="11"/>
  <c r="CQ158" i="11"/>
  <c r="CQ222" i="11"/>
  <c r="CQ286" i="11"/>
  <c r="CQ13" i="11"/>
  <c r="CQ61" i="11"/>
  <c r="CQ125" i="11"/>
  <c r="CQ193" i="11"/>
  <c r="CQ201" i="11"/>
  <c r="CQ209" i="11"/>
  <c r="CQ217" i="11"/>
  <c r="CQ225" i="11"/>
  <c r="CQ233" i="11"/>
  <c r="CQ241" i="11"/>
  <c r="CQ170" i="11"/>
  <c r="CQ130" i="11"/>
  <c r="CQ210" i="11"/>
  <c r="CQ322" i="11"/>
  <c r="CQ250" i="11"/>
  <c r="CQ150" i="11"/>
  <c r="CQ214" i="11"/>
  <c r="CQ278" i="11"/>
  <c r="CQ7" i="11"/>
  <c r="CQ15" i="11"/>
  <c r="CQ23" i="11"/>
  <c r="CQ31" i="11"/>
  <c r="CQ39" i="11"/>
  <c r="CQ47" i="11"/>
  <c r="CQ55" i="11"/>
  <c r="CQ63" i="11"/>
  <c r="CQ71" i="11"/>
  <c r="CQ79" i="11"/>
  <c r="CQ87" i="11"/>
  <c r="CQ95" i="11"/>
  <c r="CQ103" i="11"/>
  <c r="CQ111" i="11"/>
  <c r="CQ119" i="11"/>
  <c r="CQ127" i="11"/>
  <c r="CQ135" i="11"/>
  <c r="CQ143" i="11"/>
  <c r="CQ151" i="11"/>
  <c r="CQ159" i="11"/>
  <c r="CQ167" i="11"/>
  <c r="CQ175" i="11"/>
  <c r="CQ183" i="11"/>
  <c r="CQ191" i="11"/>
  <c r="CQ199" i="11"/>
  <c r="CQ207" i="11"/>
  <c r="CQ215" i="11"/>
  <c r="CQ223" i="11"/>
  <c r="CQ231" i="11"/>
  <c r="CQ239" i="11"/>
  <c r="CQ247" i="11"/>
  <c r="CQ255" i="11"/>
  <c r="CQ263" i="11"/>
  <c r="CQ271" i="11"/>
  <c r="CQ279" i="11"/>
  <c r="CQ287" i="11"/>
  <c r="CQ295" i="11"/>
  <c r="CQ303" i="11"/>
  <c r="CQ311" i="11"/>
  <c r="CQ319" i="11"/>
  <c r="CQ327" i="11"/>
  <c r="CQ26" i="11"/>
  <c r="CQ186" i="11"/>
  <c r="CQ86" i="11"/>
  <c r="CQ14" i="11"/>
  <c r="CQ34" i="11"/>
  <c r="CQ54" i="11"/>
  <c r="CQ70" i="11"/>
  <c r="CQ102" i="11"/>
  <c r="CQ77" i="11"/>
  <c r="CQ174" i="11"/>
  <c r="CQ238" i="11"/>
  <c r="CQ302" i="11"/>
  <c r="CQ17" i="11"/>
  <c r="CQ33" i="11"/>
  <c r="CQ49" i="11"/>
  <c r="CQ65" i="11"/>
  <c r="CQ81" i="11"/>
  <c r="CQ97" i="11"/>
  <c r="CQ113" i="11"/>
  <c r="CQ129" i="11"/>
  <c r="CQ137" i="11"/>
  <c r="CQ145" i="11"/>
  <c r="CQ153" i="11"/>
  <c r="CQ161" i="11"/>
  <c r="CQ169" i="11"/>
  <c r="CQ177" i="11"/>
  <c r="CQ185" i="11"/>
  <c r="CQ253" i="11"/>
  <c r="CQ261" i="11"/>
  <c r="CQ269" i="11"/>
  <c r="CQ277" i="11"/>
  <c r="CQ285" i="11"/>
  <c r="CQ293" i="11"/>
  <c r="CQ301" i="11"/>
  <c r="CQ309" i="11"/>
  <c r="CQ317" i="11"/>
  <c r="CQ325" i="11"/>
  <c r="CQ5" i="11"/>
  <c r="CQ234" i="11"/>
  <c r="CQ162" i="11"/>
  <c r="CQ226" i="11"/>
  <c r="CQ108" i="11"/>
  <c r="CQ116" i="11"/>
  <c r="CQ124" i="11"/>
  <c r="CQ132" i="11"/>
  <c r="CQ140" i="11"/>
  <c r="CQ148" i="11"/>
  <c r="CQ156" i="11"/>
  <c r="CQ164" i="11"/>
  <c r="CQ172" i="11"/>
  <c r="CQ180" i="11"/>
  <c r="CQ188" i="11"/>
  <c r="CQ196" i="11"/>
  <c r="CQ204" i="11"/>
  <c r="CQ212" i="11"/>
  <c r="CQ220" i="11"/>
  <c r="CQ228" i="11"/>
  <c r="CQ236" i="11"/>
  <c r="CQ244" i="11"/>
  <c r="CQ252" i="11"/>
  <c r="CQ260" i="11"/>
  <c r="CQ268" i="11"/>
  <c r="CQ276" i="11"/>
  <c r="CQ284" i="11"/>
  <c r="CQ292" i="11"/>
  <c r="CQ300" i="11"/>
  <c r="CQ308" i="11"/>
  <c r="CQ316" i="11"/>
  <c r="CQ324" i="11"/>
  <c r="CQ58" i="11"/>
  <c r="CQ298" i="11"/>
  <c r="CQ166" i="11"/>
  <c r="CQ230" i="11"/>
  <c r="CQ294" i="11"/>
  <c r="CQ42" i="11"/>
  <c r="CQ218" i="11"/>
  <c r="CQ110" i="11"/>
  <c r="CQ98" i="11"/>
  <c r="CQ18" i="11"/>
  <c r="CQ38" i="11"/>
  <c r="CQ78" i="11"/>
  <c r="CQ106" i="11"/>
  <c r="D5" i="4" l="1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D23" i="4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3" i="4" s="1"/>
  <c r="D33" i="4"/>
  <c r="E34" i="4" s="1"/>
  <c r="D34" i="4"/>
  <c r="E35" i="4" s="1"/>
  <c r="D35" i="4"/>
  <c r="E36" i="4" s="1"/>
  <c r="D36" i="4"/>
  <c r="E37" i="4" s="1"/>
  <c r="D37" i="4"/>
  <c r="E39" i="4" s="1"/>
  <c r="D38" i="4"/>
  <c r="E40" i="4" s="1"/>
  <c r="D39" i="4"/>
  <c r="E41" i="4" s="1"/>
  <c r="D40" i="4"/>
  <c r="D41" i="4"/>
  <c r="E42" i="4" s="1"/>
  <c r="D42" i="4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4" i="4"/>
  <c r="E4" i="4" s="1"/>
  <c r="CI330" i="8"/>
  <c r="CI327" i="8"/>
  <c r="CI325" i="8"/>
  <c r="CI212" i="8"/>
  <c r="CI164" i="8"/>
  <c r="CI42" i="8"/>
  <c r="CI13" i="8"/>
  <c r="CI277" i="8"/>
  <c r="CI263" i="8"/>
  <c r="CI262" i="8"/>
  <c r="CI253" i="8"/>
  <c r="CI180" i="8"/>
  <c r="CI158" i="8"/>
  <c r="CI95" i="8"/>
  <c r="CI50" i="8"/>
  <c r="CI293" i="8"/>
  <c r="CI288" i="8"/>
  <c r="CI285" i="8"/>
  <c r="CI274" i="8"/>
  <c r="CI236" i="8"/>
  <c r="CI234" i="8"/>
  <c r="CI162" i="8"/>
  <c r="CI114" i="8"/>
  <c r="CI84" i="8"/>
  <c r="CI79" i="8"/>
  <c r="CI51" i="8"/>
  <c r="CI11" i="8"/>
  <c r="CI316" i="8"/>
  <c r="CI310" i="8"/>
  <c r="CI208" i="8"/>
  <c r="CI183" i="8"/>
  <c r="CI89" i="8"/>
  <c r="CI65" i="8"/>
  <c r="CI8" i="8"/>
  <c r="CI247" i="8"/>
  <c r="CI98" i="8"/>
  <c r="CI68" i="8"/>
  <c r="CI52" i="8"/>
  <c r="CI17" i="8"/>
  <c r="CI167" i="8"/>
  <c r="AW66" i="8"/>
  <c r="E51" i="4" l="1"/>
  <c r="E38" i="4"/>
  <c r="E32" i="4"/>
  <c r="E23" i="4"/>
  <c r="E22" i="4" l="1"/>
  <c r="A7" i="3"/>
  <c r="N13" i="3" s="1"/>
  <c r="R13" i="3" l="1"/>
  <c r="P7" i="3"/>
  <c r="S13" i="3"/>
  <c r="O13" i="3"/>
  <c r="V13" i="3"/>
  <c r="P13" i="3"/>
  <c r="W13" i="3"/>
  <c r="D7" i="3"/>
  <c r="H7" i="3"/>
  <c r="M7" i="3"/>
  <c r="U7" i="3"/>
  <c r="Z7" i="3"/>
  <c r="AD7" i="3"/>
  <c r="G13" i="3"/>
  <c r="L13" i="3"/>
  <c r="L7" i="3"/>
  <c r="AC7" i="3"/>
  <c r="B7" i="3"/>
  <c r="E7" i="3"/>
  <c r="I7" i="3"/>
  <c r="N7" i="3"/>
  <c r="R7" i="3"/>
  <c r="V7" i="3"/>
  <c r="AA7" i="3"/>
  <c r="D13" i="3"/>
  <c r="H13" i="3"/>
  <c r="M13" i="3"/>
  <c r="G7" i="3"/>
  <c r="T7" i="3"/>
  <c r="Y7" i="3"/>
  <c r="F13" i="3"/>
  <c r="K13" i="3"/>
  <c r="C7" i="3"/>
  <c r="F7" i="3"/>
  <c r="K7" i="3"/>
  <c r="O7" i="3"/>
  <c r="S7" i="3"/>
  <c r="W7" i="3"/>
  <c r="AB7" i="3"/>
  <c r="E13" i="3"/>
  <c r="I13" i="3"/>
  <c r="CM3" i="11"/>
  <c r="CK3" i="11"/>
  <c r="CH3" i="11"/>
  <c r="CI3" i="11"/>
  <c r="CL3" i="11"/>
  <c r="CJ3" i="11"/>
  <c r="CO125" i="11" l="1"/>
  <c r="CO322" i="11"/>
  <c r="CO298" i="11"/>
  <c r="CO278" i="11"/>
  <c r="CO250" i="11"/>
  <c r="CO206" i="11"/>
  <c r="CO162" i="11"/>
  <c r="CO246" i="11"/>
  <c r="CO210" i="11"/>
  <c r="CO174" i="11"/>
  <c r="CO130" i="11"/>
  <c r="CO302" i="11"/>
  <c r="CO202" i="11"/>
  <c r="CO330" i="11"/>
  <c r="CO158" i="11"/>
  <c r="CO5" i="11"/>
  <c r="CO325" i="11"/>
  <c r="CO317" i="11"/>
  <c r="CO309" i="11"/>
  <c r="CO301" i="11"/>
  <c r="CO293" i="11"/>
  <c r="CO285" i="11"/>
  <c r="CO277" i="11"/>
  <c r="CO269" i="11"/>
  <c r="CO261" i="11"/>
  <c r="CO253" i="11"/>
  <c r="CO185" i="11"/>
  <c r="CO177" i="11"/>
  <c r="CO169" i="11"/>
  <c r="CO161" i="11"/>
  <c r="CO153" i="11"/>
  <c r="CO145" i="11"/>
  <c r="CO137" i="11"/>
  <c r="CO129" i="11"/>
  <c r="CO245" i="11"/>
  <c r="CO92" i="11"/>
  <c r="CO76" i="11"/>
  <c r="CO60" i="11"/>
  <c r="CO44" i="11"/>
  <c r="CO28" i="11"/>
  <c r="CO12" i="11"/>
  <c r="CO117" i="11"/>
  <c r="CO97" i="11"/>
  <c r="CO73" i="11"/>
  <c r="CO53" i="11"/>
  <c r="CO33" i="11"/>
  <c r="CO13" i="11"/>
  <c r="CO114" i="11"/>
  <c r="CO98" i="11"/>
  <c r="CO82" i="11"/>
  <c r="CO66" i="11"/>
  <c r="CO50" i="11"/>
  <c r="CO34" i="11"/>
  <c r="CO18" i="11"/>
  <c r="CO148" i="11"/>
  <c r="CO225" i="11"/>
  <c r="CO209" i="11"/>
  <c r="CO77" i="11"/>
  <c r="CO45" i="11"/>
  <c r="CO104" i="11"/>
  <c r="CO72" i="11"/>
  <c r="CO40" i="11"/>
  <c r="CO8" i="11"/>
  <c r="CO89" i="11"/>
  <c r="CO49" i="11"/>
  <c r="CO9" i="11"/>
  <c r="CO94" i="11"/>
  <c r="CO62" i="11"/>
  <c r="CO30" i="11"/>
  <c r="CO257" i="11"/>
  <c r="CO249" i="11"/>
  <c r="CO181" i="11"/>
  <c r="CO173" i="11"/>
  <c r="CO165" i="11"/>
  <c r="CO157" i="11"/>
  <c r="CO149" i="11"/>
  <c r="CO141" i="11"/>
  <c r="CO133" i="11"/>
  <c r="CO100" i="11"/>
  <c r="CO84" i="11"/>
  <c r="CO68" i="11"/>
  <c r="CO52" i="11"/>
  <c r="CO20" i="11"/>
  <c r="CO105" i="11"/>
  <c r="CO85" i="11"/>
  <c r="CO109" i="11"/>
  <c r="CO318" i="11"/>
  <c r="CO294" i="11"/>
  <c r="CO274" i="11"/>
  <c r="CO242" i="11"/>
  <c r="CO194" i="11"/>
  <c r="CO150" i="11"/>
  <c r="CO238" i="11"/>
  <c r="CO198" i="11"/>
  <c r="CO166" i="11"/>
  <c r="CO126" i="11"/>
  <c r="CO270" i="11"/>
  <c r="CO323" i="11"/>
  <c r="CO315" i="11"/>
  <c r="CO307" i="11"/>
  <c r="CO299" i="11"/>
  <c r="CO291" i="11"/>
  <c r="CO283" i="11"/>
  <c r="CO275" i="11"/>
  <c r="CO267" i="11"/>
  <c r="CO259" i="11"/>
  <c r="CO251" i="11"/>
  <c r="CO243" i="11"/>
  <c r="CO235" i="11"/>
  <c r="CO227" i="11"/>
  <c r="CO219" i="11"/>
  <c r="CO211" i="11"/>
  <c r="CO203" i="11"/>
  <c r="CO195" i="11"/>
  <c r="CO187" i="11"/>
  <c r="CO179" i="11"/>
  <c r="CO171" i="11"/>
  <c r="CO163" i="11"/>
  <c r="CO155" i="11"/>
  <c r="CO147" i="11"/>
  <c r="CO139" i="11"/>
  <c r="CO131" i="11"/>
  <c r="CO123" i="11"/>
  <c r="CO115" i="11"/>
  <c r="CO107" i="11"/>
  <c r="CO99" i="11"/>
  <c r="CO91" i="11"/>
  <c r="CO83" i="11"/>
  <c r="CO75" i="11"/>
  <c r="CO67" i="11"/>
  <c r="CO59" i="11"/>
  <c r="CO51" i="11"/>
  <c r="CO43" i="11"/>
  <c r="CO35" i="11"/>
  <c r="CO27" i="11"/>
  <c r="CO19" i="11"/>
  <c r="CO11" i="11"/>
  <c r="CO324" i="11"/>
  <c r="CO316" i="11"/>
  <c r="CO308" i="11"/>
  <c r="CO300" i="11"/>
  <c r="CO292" i="11"/>
  <c r="CO284" i="11"/>
  <c r="CO276" i="11"/>
  <c r="CO268" i="11"/>
  <c r="CO260" i="11"/>
  <c r="CO252" i="11"/>
  <c r="CO244" i="11"/>
  <c r="CO236" i="11"/>
  <c r="CO228" i="11"/>
  <c r="CO220" i="11"/>
  <c r="CO212" i="11"/>
  <c r="CO204" i="11"/>
  <c r="CO196" i="11"/>
  <c r="CO188" i="11"/>
  <c r="CO180" i="11"/>
  <c r="CO172" i="11"/>
  <c r="CO164" i="11"/>
  <c r="CO156" i="11"/>
  <c r="CO140" i="11"/>
  <c r="CO132" i="11"/>
  <c r="CO124" i="11"/>
  <c r="CO116" i="11"/>
  <c r="CO108" i="11"/>
  <c r="CO258" i="11"/>
  <c r="CO146" i="11"/>
  <c r="CO241" i="11"/>
  <c r="CO233" i="11"/>
  <c r="CO217" i="11"/>
  <c r="CO201" i="11"/>
  <c r="CO193" i="11"/>
  <c r="CO29" i="11"/>
  <c r="CO88" i="11"/>
  <c r="CO56" i="11"/>
  <c r="CO24" i="11"/>
  <c r="CO113" i="11"/>
  <c r="CO69" i="11"/>
  <c r="CO25" i="11"/>
  <c r="CO110" i="11"/>
  <c r="CO78" i="11"/>
  <c r="CO46" i="11"/>
  <c r="CO14" i="11"/>
  <c r="CO93" i="11"/>
  <c r="CO314" i="11"/>
  <c r="CO286" i="11"/>
  <c r="CO266" i="11"/>
  <c r="CO230" i="11"/>
  <c r="CO186" i="11"/>
  <c r="CO134" i="11"/>
  <c r="CO226" i="11"/>
  <c r="CO189" i="11"/>
  <c r="CO154" i="11"/>
  <c r="CO122" i="11"/>
  <c r="CO234" i="11"/>
  <c r="CO306" i="11"/>
  <c r="CO290" i="11"/>
  <c r="CO190" i="11"/>
  <c r="CO142" i="11"/>
  <c r="CO329" i="11"/>
  <c r="CO321" i="11"/>
  <c r="CO313" i="11"/>
  <c r="CO305" i="11"/>
  <c r="CO297" i="11"/>
  <c r="CO289" i="11"/>
  <c r="CO281" i="11"/>
  <c r="CO273" i="11"/>
  <c r="CO265" i="11"/>
  <c r="CO326" i="11"/>
  <c r="CO214" i="11"/>
  <c r="CO182" i="11"/>
  <c r="CO319" i="11"/>
  <c r="CO287" i="11"/>
  <c r="CO255" i="11"/>
  <c r="CO223" i="11"/>
  <c r="CO191" i="11"/>
  <c r="CO159" i="11"/>
  <c r="CO127" i="11"/>
  <c r="CO95" i="11"/>
  <c r="CO63" i="11"/>
  <c r="CO31" i="11"/>
  <c r="CO328" i="11"/>
  <c r="CO296" i="11"/>
  <c r="CO264" i="11"/>
  <c r="CO232" i="11"/>
  <c r="CO200" i="11"/>
  <c r="CO168" i="11"/>
  <c r="CO136" i="11"/>
  <c r="CO213" i="11"/>
  <c r="CO96" i="11"/>
  <c r="CO36" i="11"/>
  <c r="CO121" i="11"/>
  <c r="CO57" i="11"/>
  <c r="CO17" i="11"/>
  <c r="CO102" i="11"/>
  <c r="CO70" i="11"/>
  <c r="CO38" i="11"/>
  <c r="CO6" i="11"/>
  <c r="CO175" i="11"/>
  <c r="CO111" i="11"/>
  <c r="CO79" i="11"/>
  <c r="CO47" i="11"/>
  <c r="CO15" i="11"/>
  <c r="CO312" i="11"/>
  <c r="CO280" i="11"/>
  <c r="CO248" i="11"/>
  <c r="CO216" i="11"/>
  <c r="CO152" i="11"/>
  <c r="CO120" i="11"/>
  <c r="CO197" i="11"/>
  <c r="CO16" i="11"/>
  <c r="CO37" i="11"/>
  <c r="CO86" i="11"/>
  <c r="CO262" i="11"/>
  <c r="CO311" i="11"/>
  <c r="CO279" i="11"/>
  <c r="CO215" i="11"/>
  <c r="CO151" i="11"/>
  <c r="CO87" i="11"/>
  <c r="CO23" i="11"/>
  <c r="CO288" i="11"/>
  <c r="CO224" i="11"/>
  <c r="CO160" i="11"/>
  <c r="CO237" i="11"/>
  <c r="CO48" i="11"/>
  <c r="CO21" i="11"/>
  <c r="CO74" i="11"/>
  <c r="CO10" i="11"/>
  <c r="CO310" i="11"/>
  <c r="CO178" i="11"/>
  <c r="CO138" i="11"/>
  <c r="CO327" i="11"/>
  <c r="CO295" i="11"/>
  <c r="CO263" i="11"/>
  <c r="CO231" i="11"/>
  <c r="CO199" i="11"/>
  <c r="CO167" i="11"/>
  <c r="CO135" i="11"/>
  <c r="CO103" i="11"/>
  <c r="CO71" i="11"/>
  <c r="CO39" i="11"/>
  <c r="CO7" i="11"/>
  <c r="CO304" i="11"/>
  <c r="CO272" i="11"/>
  <c r="CO240" i="11"/>
  <c r="CO208" i="11"/>
  <c r="CO176" i="11"/>
  <c r="CO144" i="11"/>
  <c r="CO112" i="11"/>
  <c r="CO170" i="11"/>
  <c r="CO221" i="11"/>
  <c r="CO80" i="11"/>
  <c r="CO32" i="11"/>
  <c r="CO101" i="11"/>
  <c r="CO41" i="11"/>
  <c r="CO90" i="11"/>
  <c r="CO58" i="11"/>
  <c r="CO26" i="11"/>
  <c r="CO207" i="11"/>
  <c r="CO143" i="11"/>
  <c r="CO184" i="11"/>
  <c r="CO229" i="11"/>
  <c r="CO64" i="11"/>
  <c r="CO81" i="11"/>
  <c r="CO118" i="11"/>
  <c r="CO22" i="11"/>
  <c r="CO222" i="11"/>
  <c r="CO282" i="11"/>
  <c r="CO254" i="11"/>
  <c r="CO61" i="11"/>
  <c r="CO303" i="11"/>
  <c r="CO271" i="11"/>
  <c r="CO239" i="11"/>
  <c r="CO54" i="11"/>
  <c r="CO218" i="11"/>
  <c r="CO247" i="11"/>
  <c r="CO183" i="11"/>
  <c r="CO119" i="11"/>
  <c r="CO55" i="11"/>
  <c r="CO320" i="11"/>
  <c r="CO256" i="11"/>
  <c r="CO192" i="11"/>
  <c r="CO128" i="11"/>
  <c r="CO205" i="11"/>
  <c r="CO65" i="11"/>
  <c r="CO106" i="11"/>
  <c r="CO42" i="11"/>
  <c r="E13" i="7"/>
  <c r="CR42" i="11" l="1"/>
  <c r="Q43" i="7" s="1"/>
  <c r="R43" i="7" s="1"/>
  <c r="CR106" i="11"/>
  <c r="Q107" i="7" s="1"/>
  <c r="R107" i="7" s="1"/>
  <c r="CR54" i="11"/>
  <c r="Q55" i="7" s="1"/>
  <c r="R55" i="7" s="1"/>
  <c r="CR22" i="11"/>
  <c r="Q23" i="7" s="1"/>
  <c r="R23" i="7" s="1"/>
  <c r="CR65" i="11"/>
  <c r="Q66" i="7" s="1"/>
  <c r="R66" i="7" s="1"/>
  <c r="CR256" i="11"/>
  <c r="Q256" i="7" s="1"/>
  <c r="R256" i="7" s="1"/>
  <c r="CR183" i="11"/>
  <c r="Q183" i="7" s="1"/>
  <c r="R183" i="7" s="1"/>
  <c r="CR239" i="11"/>
  <c r="Q239" i="7" s="1"/>
  <c r="R239" i="7" s="1"/>
  <c r="CR254" i="11"/>
  <c r="Q254" i="7" s="1"/>
  <c r="R254" i="7" s="1"/>
  <c r="CR118" i="11"/>
  <c r="Q119" i="7" s="1"/>
  <c r="R119" i="7" s="1"/>
  <c r="CR184" i="11"/>
  <c r="Q184" i="7" s="1"/>
  <c r="R184" i="7" s="1"/>
  <c r="CR58" i="11"/>
  <c r="Q59" i="7" s="1"/>
  <c r="R59" i="7" s="1"/>
  <c r="CR32" i="11"/>
  <c r="Q33" i="7" s="1"/>
  <c r="R33" i="7" s="1"/>
  <c r="CR112" i="11"/>
  <c r="Q113" i="7" s="1"/>
  <c r="R113" i="7" s="1"/>
  <c r="CR240" i="11"/>
  <c r="Q240" i="7" s="1"/>
  <c r="R240" i="7" s="1"/>
  <c r="CR39" i="11"/>
  <c r="Q40" i="7" s="1"/>
  <c r="R40" i="7" s="1"/>
  <c r="CR167" i="11"/>
  <c r="Q167" i="7" s="1"/>
  <c r="R167" i="7" s="1"/>
  <c r="CR295" i="11"/>
  <c r="Q295" i="7" s="1"/>
  <c r="R295" i="7" s="1"/>
  <c r="CR310" i="11"/>
  <c r="Q310" i="7" s="1"/>
  <c r="R310" i="7" s="1"/>
  <c r="CR48" i="11"/>
  <c r="Q49" i="7" s="1"/>
  <c r="R49" i="7" s="1"/>
  <c r="CR288" i="11"/>
  <c r="Q288" i="7" s="1"/>
  <c r="R288" i="7" s="1"/>
  <c r="CR215" i="11"/>
  <c r="Q215" i="7" s="1"/>
  <c r="R215" i="7" s="1"/>
  <c r="CR86" i="11"/>
  <c r="Q87" i="7" s="1"/>
  <c r="R87" i="7" s="1"/>
  <c r="CR120" i="11"/>
  <c r="Q121" i="7" s="1"/>
  <c r="R121" i="7" s="1"/>
  <c r="CR280" i="11"/>
  <c r="Q280" i="7" s="1"/>
  <c r="R280" i="7" s="1"/>
  <c r="CR79" i="11"/>
  <c r="Q80" i="7" s="1"/>
  <c r="R80" i="7" s="1"/>
  <c r="CR38" i="11"/>
  <c r="Q39" i="7" s="1"/>
  <c r="R39" i="7" s="1"/>
  <c r="CR57" i="11"/>
  <c r="Q58" i="7" s="1"/>
  <c r="R58" i="7" s="1"/>
  <c r="CR213" i="11"/>
  <c r="Q213" i="7" s="1"/>
  <c r="R213" i="7" s="1"/>
  <c r="CR232" i="11"/>
  <c r="Q232" i="7" s="1"/>
  <c r="R232" i="7" s="1"/>
  <c r="CR31" i="11"/>
  <c r="Q32" i="7" s="1"/>
  <c r="R32" i="7" s="1"/>
  <c r="CR159" i="11"/>
  <c r="Q159" i="7" s="1"/>
  <c r="R159" i="7" s="1"/>
  <c r="CR287" i="11"/>
  <c r="Q287" i="7" s="1"/>
  <c r="R287" i="7" s="1"/>
  <c r="CR326" i="11"/>
  <c r="Q326" i="7" s="1"/>
  <c r="R326" i="7" s="1"/>
  <c r="CR289" i="11"/>
  <c r="Q289" i="7" s="1"/>
  <c r="R289" i="7" s="1"/>
  <c r="CR321" i="11"/>
  <c r="Q321" i="7" s="1"/>
  <c r="R321" i="7" s="1"/>
  <c r="CR290" i="11"/>
  <c r="Q290" i="7" s="1"/>
  <c r="R290" i="7" s="1"/>
  <c r="CR154" i="11"/>
  <c r="Q154" i="7" s="1"/>
  <c r="R154" i="7" s="1"/>
  <c r="CR186" i="11"/>
  <c r="Q186" i="7" s="1"/>
  <c r="R186" i="7" s="1"/>
  <c r="CR314" i="11"/>
  <c r="Q314" i="7" s="1"/>
  <c r="R314" i="7" s="1"/>
  <c r="CR78" i="11"/>
  <c r="Q79" i="7" s="1"/>
  <c r="R79" i="7" s="1"/>
  <c r="CR113" i="11"/>
  <c r="Q114" i="7" s="1"/>
  <c r="R114" i="7" s="1"/>
  <c r="CR29" i="11"/>
  <c r="Q30" i="7" s="1"/>
  <c r="R30" i="7" s="1"/>
  <c r="CR233" i="11"/>
  <c r="Q233" i="7" s="1"/>
  <c r="R233" i="7" s="1"/>
  <c r="CR108" i="11"/>
  <c r="Q109" i="7" s="1"/>
  <c r="R109" i="7" s="1"/>
  <c r="CR140" i="11"/>
  <c r="Q141" i="7" s="1"/>
  <c r="R141" i="7" s="1"/>
  <c r="CR180" i="11"/>
  <c r="Q180" i="7" s="1"/>
  <c r="R180" i="7" s="1"/>
  <c r="CR212" i="11"/>
  <c r="Q212" i="7" s="1"/>
  <c r="R212" i="7" s="1"/>
  <c r="CR244" i="11"/>
  <c r="Q244" i="7" s="1"/>
  <c r="R244" i="7" s="1"/>
  <c r="CR276" i="11"/>
  <c r="Q276" i="7" s="1"/>
  <c r="R276" i="7" s="1"/>
  <c r="CR308" i="11"/>
  <c r="Q308" i="7" s="1"/>
  <c r="R308" i="7" s="1"/>
  <c r="CR19" i="11"/>
  <c r="Q20" i="7" s="1"/>
  <c r="R20" i="7" s="1"/>
  <c r="CR51" i="11"/>
  <c r="Q52" i="7" s="1"/>
  <c r="R52" i="7" s="1"/>
  <c r="CR83" i="11"/>
  <c r="Q84" i="7" s="1"/>
  <c r="R84" i="7" s="1"/>
  <c r="CR115" i="11"/>
  <c r="Q116" i="7" s="1"/>
  <c r="R116" i="7" s="1"/>
  <c r="CR147" i="11"/>
  <c r="Q147" i="7" s="1"/>
  <c r="R147" i="7" s="1"/>
  <c r="CR179" i="11"/>
  <c r="Q179" i="7" s="1"/>
  <c r="R179" i="7" s="1"/>
  <c r="CR211" i="11"/>
  <c r="Q211" i="7" s="1"/>
  <c r="R211" i="7" s="1"/>
  <c r="CR243" i="11"/>
  <c r="Q243" i="7" s="1"/>
  <c r="R243" i="7" s="1"/>
  <c r="CR275" i="11"/>
  <c r="Q275" i="7" s="1"/>
  <c r="R275" i="7" s="1"/>
  <c r="CR307" i="11"/>
  <c r="Q307" i="7" s="1"/>
  <c r="R307" i="7" s="1"/>
  <c r="CR126" i="11"/>
  <c r="Q127" i="7" s="1"/>
  <c r="R127" i="7" s="1"/>
  <c r="CR150" i="11"/>
  <c r="Q150" i="7" s="1"/>
  <c r="R150" i="7" s="1"/>
  <c r="CR294" i="11"/>
  <c r="Q294" i="7" s="1"/>
  <c r="R294" i="7" s="1"/>
  <c r="CR105" i="11"/>
  <c r="Q106" i="7" s="1"/>
  <c r="R106" i="7" s="1"/>
  <c r="CR84" i="11"/>
  <c r="Q85" i="7" s="1"/>
  <c r="R85" i="7" s="1"/>
  <c r="CR149" i="11"/>
  <c r="Q149" i="7" s="1"/>
  <c r="R149" i="7" s="1"/>
  <c r="CR181" i="11"/>
  <c r="Q181" i="7" s="1"/>
  <c r="R181" i="7" s="1"/>
  <c r="CR62" i="11"/>
  <c r="Q63" i="7" s="1"/>
  <c r="R63" i="7" s="1"/>
  <c r="CR89" i="11"/>
  <c r="Q90" i="7" s="1"/>
  <c r="R90" i="7" s="1"/>
  <c r="CR104" i="11"/>
  <c r="Q105" i="7" s="1"/>
  <c r="R105" i="7" s="1"/>
  <c r="CR225" i="11"/>
  <c r="Q225" i="7" s="1"/>
  <c r="R225" i="7" s="1"/>
  <c r="CR50" i="11"/>
  <c r="Q51" i="7" s="1"/>
  <c r="R51" i="7" s="1"/>
  <c r="CR114" i="11"/>
  <c r="Q115" i="7" s="1"/>
  <c r="R115" i="7" s="1"/>
  <c r="CR73" i="11"/>
  <c r="Q74" i="7" s="1"/>
  <c r="R74" i="7" s="1"/>
  <c r="CR28" i="11"/>
  <c r="Q29" i="7" s="1"/>
  <c r="R29" i="7" s="1"/>
  <c r="CR92" i="11"/>
  <c r="Q93" i="7" s="1"/>
  <c r="R93" i="7" s="1"/>
  <c r="CR145" i="11"/>
  <c r="Q145" i="7" s="1"/>
  <c r="R145" i="7" s="1"/>
  <c r="CR177" i="11"/>
  <c r="Q177" i="7" s="1"/>
  <c r="R177" i="7" s="1"/>
  <c r="CR269" i="11"/>
  <c r="Q269" i="7" s="1"/>
  <c r="R269" i="7" s="1"/>
  <c r="CR301" i="11"/>
  <c r="Q301" i="7" s="1"/>
  <c r="R301" i="7" s="1"/>
  <c r="CR5" i="11"/>
  <c r="Q6" i="7" s="1"/>
  <c r="R6" i="7" s="1"/>
  <c r="CR302" i="11"/>
  <c r="Q302" i="7" s="1"/>
  <c r="R302" i="7" s="1"/>
  <c r="CR246" i="11"/>
  <c r="Q246" i="7" s="1"/>
  <c r="R246" i="7" s="1"/>
  <c r="CR278" i="11"/>
  <c r="Q278" i="7" s="1"/>
  <c r="R278" i="7" s="1"/>
  <c r="CR205" i="11"/>
  <c r="Q205" i="7" s="1"/>
  <c r="R205" i="7" s="1"/>
  <c r="CR320" i="11"/>
  <c r="Q320" i="7" s="1"/>
  <c r="R320" i="7" s="1"/>
  <c r="CR247" i="11"/>
  <c r="Q247" i="7" s="1"/>
  <c r="R247" i="7" s="1"/>
  <c r="CR271" i="11"/>
  <c r="Q271" i="7" s="1"/>
  <c r="R271" i="7" s="1"/>
  <c r="CR282" i="11"/>
  <c r="Q282" i="7" s="1"/>
  <c r="R282" i="7" s="1"/>
  <c r="CR81" i="11"/>
  <c r="Q82" i="7" s="1"/>
  <c r="R82" i="7" s="1"/>
  <c r="CR143" i="11"/>
  <c r="Q143" i="7" s="1"/>
  <c r="R143" i="7" s="1"/>
  <c r="CR90" i="11"/>
  <c r="Q91" i="7" s="1"/>
  <c r="R91" i="7" s="1"/>
  <c r="CR80" i="11"/>
  <c r="Q81" i="7" s="1"/>
  <c r="R81" i="7" s="1"/>
  <c r="CR144" i="11"/>
  <c r="Q144" i="7" s="1"/>
  <c r="R144" i="7" s="1"/>
  <c r="CR272" i="11"/>
  <c r="Q272" i="7" s="1"/>
  <c r="R272" i="7" s="1"/>
  <c r="CR71" i="11"/>
  <c r="Q72" i="7" s="1"/>
  <c r="R72" i="7" s="1"/>
  <c r="CR199" i="11"/>
  <c r="Q199" i="7" s="1"/>
  <c r="R199" i="7" s="1"/>
  <c r="CR327" i="11"/>
  <c r="Q327" i="7" s="1"/>
  <c r="R327" i="7" s="1"/>
  <c r="CR10" i="11"/>
  <c r="Q11" i="7" s="1"/>
  <c r="R11" i="7" s="1"/>
  <c r="CR237" i="11"/>
  <c r="Q237" i="7" s="1"/>
  <c r="R237" i="7" s="1"/>
  <c r="CR23" i="11"/>
  <c r="Q24" i="7" s="1"/>
  <c r="R24" i="7" s="1"/>
  <c r="CR279" i="11"/>
  <c r="Q279" i="7" s="1"/>
  <c r="R279" i="7" s="1"/>
  <c r="CR37" i="11"/>
  <c r="Q38" i="7" s="1"/>
  <c r="R38" i="7" s="1"/>
  <c r="CR152" i="11"/>
  <c r="Q152" i="7" s="1"/>
  <c r="R152" i="7" s="1"/>
  <c r="CR312" i="11"/>
  <c r="Q312" i="7" s="1"/>
  <c r="R312" i="7" s="1"/>
  <c r="CR111" i="11"/>
  <c r="Q112" i="7" s="1"/>
  <c r="R112" i="7" s="1"/>
  <c r="CR70" i="11"/>
  <c r="Q71" i="7" s="1"/>
  <c r="R71" i="7" s="1"/>
  <c r="CR121" i="11"/>
  <c r="Q122" i="7" s="1"/>
  <c r="R122" i="7" s="1"/>
  <c r="CR136" i="11"/>
  <c r="Q137" i="7" s="1"/>
  <c r="R137" i="7" s="1"/>
  <c r="CR264" i="11"/>
  <c r="Q264" i="7" s="1"/>
  <c r="R264" i="7" s="1"/>
  <c r="CR63" i="11"/>
  <c r="Q64" i="7" s="1"/>
  <c r="R64" i="7" s="1"/>
  <c r="CR191" i="11"/>
  <c r="Q191" i="7" s="1"/>
  <c r="R191" i="7" s="1"/>
  <c r="CR319" i="11"/>
  <c r="Q319" i="7" s="1"/>
  <c r="R319" i="7" s="1"/>
  <c r="CR265" i="11"/>
  <c r="Q265" i="7" s="1"/>
  <c r="R265" i="7" s="1"/>
  <c r="CR297" i="11"/>
  <c r="Q297" i="7" s="1"/>
  <c r="R297" i="7" s="1"/>
  <c r="CR329" i="11"/>
  <c r="Q329" i="7" s="1"/>
  <c r="R329" i="7" s="1"/>
  <c r="CR306" i="11"/>
  <c r="Q306" i="7" s="1"/>
  <c r="R306" i="7" s="1"/>
  <c r="CR189" i="11"/>
  <c r="Q189" i="7" s="1"/>
  <c r="R189" i="7" s="1"/>
  <c r="CR230" i="11"/>
  <c r="Q230" i="7" s="1"/>
  <c r="R230" i="7" s="1"/>
  <c r="CR93" i="11"/>
  <c r="Q94" i="7" s="1"/>
  <c r="R94" i="7" s="1"/>
  <c r="CR110" i="11"/>
  <c r="Q111" i="7" s="1"/>
  <c r="R111" i="7" s="1"/>
  <c r="CR24" i="11"/>
  <c r="Q25" i="7" s="1"/>
  <c r="R25" i="7" s="1"/>
  <c r="CR193" i="11"/>
  <c r="Q193" i="7" s="1"/>
  <c r="R193" i="7" s="1"/>
  <c r="CR241" i="11"/>
  <c r="Q241" i="7" s="1"/>
  <c r="R241" i="7" s="1"/>
  <c r="CR116" i="11"/>
  <c r="Q117" i="7" s="1"/>
  <c r="R117" i="7" s="1"/>
  <c r="CR156" i="11"/>
  <c r="Q156" i="7" s="1"/>
  <c r="R156" i="7" s="1"/>
  <c r="CR188" i="11"/>
  <c r="Q188" i="7" s="1"/>
  <c r="R188" i="7" s="1"/>
  <c r="CR220" i="11"/>
  <c r="Q220" i="7" s="1"/>
  <c r="R220" i="7" s="1"/>
  <c r="CR252" i="11"/>
  <c r="Q252" i="7" s="1"/>
  <c r="R252" i="7" s="1"/>
  <c r="CR284" i="11"/>
  <c r="Q284" i="7" s="1"/>
  <c r="R284" i="7" s="1"/>
  <c r="CR316" i="11"/>
  <c r="Q316" i="7" s="1"/>
  <c r="R316" i="7" s="1"/>
  <c r="CR27" i="11"/>
  <c r="Q28" i="7" s="1"/>
  <c r="R28" i="7" s="1"/>
  <c r="CR59" i="11"/>
  <c r="Q60" i="7" s="1"/>
  <c r="R60" i="7" s="1"/>
  <c r="CR91" i="11"/>
  <c r="Q92" i="7" s="1"/>
  <c r="R92" i="7" s="1"/>
  <c r="CR123" i="11"/>
  <c r="Q124" i="7" s="1"/>
  <c r="R124" i="7" s="1"/>
  <c r="CR155" i="11"/>
  <c r="Q155" i="7" s="1"/>
  <c r="R155" i="7" s="1"/>
  <c r="CR187" i="11"/>
  <c r="Q187" i="7" s="1"/>
  <c r="R187" i="7" s="1"/>
  <c r="CR219" i="11"/>
  <c r="Q219" i="7" s="1"/>
  <c r="R219" i="7" s="1"/>
  <c r="CR251" i="11"/>
  <c r="Q251" i="7" s="1"/>
  <c r="R251" i="7" s="1"/>
  <c r="CR283" i="11"/>
  <c r="Q283" i="7" s="1"/>
  <c r="R283" i="7" s="1"/>
  <c r="CR315" i="11"/>
  <c r="Q315" i="7" s="1"/>
  <c r="R315" i="7" s="1"/>
  <c r="CR166" i="11"/>
  <c r="Q166" i="7" s="1"/>
  <c r="R166" i="7" s="1"/>
  <c r="CR194" i="11"/>
  <c r="Q194" i="7" s="1"/>
  <c r="R194" i="7" s="1"/>
  <c r="CR318" i="11"/>
  <c r="Q318" i="7" s="1"/>
  <c r="R318" i="7" s="1"/>
  <c r="CR20" i="11"/>
  <c r="Q21" i="7" s="1"/>
  <c r="R21" i="7" s="1"/>
  <c r="CR100" i="11"/>
  <c r="Q101" i="7" s="1"/>
  <c r="R101" i="7" s="1"/>
  <c r="CR157" i="11"/>
  <c r="Q157" i="7" s="1"/>
  <c r="R157" i="7" s="1"/>
  <c r="CR249" i="11"/>
  <c r="Q249" i="7" s="1"/>
  <c r="R249" i="7" s="1"/>
  <c r="CR94" i="11"/>
  <c r="Q95" i="7" s="1"/>
  <c r="R95" i="7" s="1"/>
  <c r="CR8" i="11"/>
  <c r="Q9" i="7" s="1"/>
  <c r="R9" i="7" s="1"/>
  <c r="CR45" i="11"/>
  <c r="Q46" i="7" s="1"/>
  <c r="R46" i="7" s="1"/>
  <c r="CR148" i="11"/>
  <c r="Q148" i="7" s="1"/>
  <c r="R148" i="7" s="1"/>
  <c r="CR66" i="11"/>
  <c r="Q67" i="7" s="1"/>
  <c r="R67" i="7" s="1"/>
  <c r="CR13" i="11"/>
  <c r="Q14" i="7" s="1"/>
  <c r="R14" i="7" s="1"/>
  <c r="CR97" i="11"/>
  <c r="Q98" i="7" s="1"/>
  <c r="R98" i="7" s="1"/>
  <c r="CR44" i="11"/>
  <c r="Q45" i="7" s="1"/>
  <c r="R45" i="7" s="1"/>
  <c r="CR245" i="11"/>
  <c r="Q245" i="7" s="1"/>
  <c r="R245" i="7" s="1"/>
  <c r="CR153" i="11"/>
  <c r="Q153" i="7" s="1"/>
  <c r="R153" i="7" s="1"/>
  <c r="CR185" i="11"/>
  <c r="Q185" i="7" s="1"/>
  <c r="R185" i="7" s="1"/>
  <c r="CR277" i="11"/>
  <c r="Q277" i="7" s="1"/>
  <c r="R277" i="7" s="1"/>
  <c r="CR309" i="11"/>
  <c r="Q309" i="7" s="1"/>
  <c r="R309" i="7" s="1"/>
  <c r="CR158" i="11"/>
  <c r="Q158" i="7" s="1"/>
  <c r="R158" i="7" s="1"/>
  <c r="CR130" i="11"/>
  <c r="Q131" i="7" s="1"/>
  <c r="R131" i="7" s="1"/>
  <c r="CR162" i="11"/>
  <c r="Q162" i="7" s="1"/>
  <c r="R162" i="7" s="1"/>
  <c r="CR298" i="11"/>
  <c r="Q298" i="7" s="1"/>
  <c r="R298" i="7" s="1"/>
  <c r="CR128" i="11"/>
  <c r="Q129" i="7" s="1"/>
  <c r="R129" i="7" s="1"/>
  <c r="CR55" i="11"/>
  <c r="Q56" i="7" s="1"/>
  <c r="R56" i="7" s="1"/>
  <c r="CR218" i="11"/>
  <c r="Q218" i="7" s="1"/>
  <c r="R218" i="7" s="1"/>
  <c r="CR303" i="11"/>
  <c r="Q303" i="7" s="1"/>
  <c r="R303" i="7" s="1"/>
  <c r="CR222" i="11"/>
  <c r="Q222" i="7" s="1"/>
  <c r="R222" i="7" s="1"/>
  <c r="CR64" i="11"/>
  <c r="Q65" i="7" s="1"/>
  <c r="R65" i="7" s="1"/>
  <c r="CR207" i="11"/>
  <c r="Q207" i="7" s="1"/>
  <c r="R207" i="7" s="1"/>
  <c r="CR41" i="11"/>
  <c r="Q42" i="7" s="1"/>
  <c r="R42" i="7" s="1"/>
  <c r="CR221" i="11"/>
  <c r="Q221" i="7" s="1"/>
  <c r="R221" i="7" s="1"/>
  <c r="CR176" i="11"/>
  <c r="Q176" i="7" s="1"/>
  <c r="R176" i="7" s="1"/>
  <c r="CR304" i="11"/>
  <c r="Q304" i="7" s="1"/>
  <c r="R304" i="7" s="1"/>
  <c r="CR103" i="11"/>
  <c r="Q104" i="7" s="1"/>
  <c r="R104" i="7" s="1"/>
  <c r="CR231" i="11"/>
  <c r="Q231" i="7" s="1"/>
  <c r="R231" i="7" s="1"/>
  <c r="CR138" i="11"/>
  <c r="Q139" i="7" s="1"/>
  <c r="R139" i="7" s="1"/>
  <c r="CR74" i="11"/>
  <c r="Q75" i="7" s="1"/>
  <c r="R75" i="7" s="1"/>
  <c r="CR160" i="11"/>
  <c r="Q160" i="7" s="1"/>
  <c r="R160" i="7" s="1"/>
  <c r="CR87" i="11"/>
  <c r="Q88" i="7" s="1"/>
  <c r="R88" i="7" s="1"/>
  <c r="CR311" i="11"/>
  <c r="Q311" i="7" s="1"/>
  <c r="R311" i="7" s="1"/>
  <c r="CR16" i="11"/>
  <c r="Q17" i="7" s="1"/>
  <c r="R17" i="7" s="1"/>
  <c r="CR216" i="11"/>
  <c r="Q216" i="7" s="1"/>
  <c r="R216" i="7" s="1"/>
  <c r="CR15" i="11"/>
  <c r="Q16" i="7" s="1"/>
  <c r="R16" i="7" s="1"/>
  <c r="CR175" i="11"/>
  <c r="Q175" i="7" s="1"/>
  <c r="R175" i="7" s="1"/>
  <c r="CR102" i="11"/>
  <c r="Q103" i="7" s="1"/>
  <c r="R103" i="7" s="1"/>
  <c r="CR36" i="11"/>
  <c r="Q37" i="7" s="1"/>
  <c r="R37" i="7" s="1"/>
  <c r="CR168" i="11"/>
  <c r="Q168" i="7" s="1"/>
  <c r="R168" i="7" s="1"/>
  <c r="CR296" i="11"/>
  <c r="Q296" i="7" s="1"/>
  <c r="R296" i="7" s="1"/>
  <c r="CR95" i="11"/>
  <c r="Q96" i="7" s="1"/>
  <c r="R96" i="7" s="1"/>
  <c r="CR223" i="11"/>
  <c r="Q223" i="7" s="1"/>
  <c r="R223" i="7" s="1"/>
  <c r="CR182" i="11"/>
  <c r="Q182" i="7" s="1"/>
  <c r="R182" i="7" s="1"/>
  <c r="CR273" i="11"/>
  <c r="Q273" i="7" s="1"/>
  <c r="R273" i="7" s="1"/>
  <c r="CR305" i="11"/>
  <c r="Q305" i="7" s="1"/>
  <c r="R305" i="7" s="1"/>
  <c r="CR142" i="11"/>
  <c r="CR234" i="11"/>
  <c r="Q234" i="7" s="1"/>
  <c r="R234" i="7" s="1"/>
  <c r="CR226" i="11"/>
  <c r="Q226" i="7" s="1"/>
  <c r="R226" i="7" s="1"/>
  <c r="CR266" i="11"/>
  <c r="Q266" i="7" s="1"/>
  <c r="R266" i="7" s="1"/>
  <c r="CR14" i="11"/>
  <c r="Q15" i="7" s="1"/>
  <c r="R15" i="7" s="1"/>
  <c r="CR25" i="11"/>
  <c r="Q26" i="7" s="1"/>
  <c r="R26" i="7" s="1"/>
  <c r="CR56" i="11"/>
  <c r="Q57" i="7" s="1"/>
  <c r="R57" i="7" s="1"/>
  <c r="CR201" i="11"/>
  <c r="Q201" i="7" s="1"/>
  <c r="R201" i="7" s="1"/>
  <c r="CR146" i="11"/>
  <c r="Q146" i="7" s="1"/>
  <c r="R146" i="7" s="1"/>
  <c r="CR124" i="11"/>
  <c r="Q125" i="7" s="1"/>
  <c r="R125" i="7" s="1"/>
  <c r="CR164" i="11"/>
  <c r="Q164" i="7" s="1"/>
  <c r="R164" i="7" s="1"/>
  <c r="CR196" i="11"/>
  <c r="Q196" i="7" s="1"/>
  <c r="R196" i="7" s="1"/>
  <c r="CR228" i="11"/>
  <c r="Q228" i="7" s="1"/>
  <c r="R228" i="7" s="1"/>
  <c r="CR260" i="11"/>
  <c r="Q260" i="7" s="1"/>
  <c r="R260" i="7" s="1"/>
  <c r="CR292" i="11"/>
  <c r="Q292" i="7" s="1"/>
  <c r="R292" i="7" s="1"/>
  <c r="CR324" i="11"/>
  <c r="Q324" i="7" s="1"/>
  <c r="R324" i="7" s="1"/>
  <c r="CR35" i="11"/>
  <c r="Q36" i="7" s="1"/>
  <c r="R36" i="7" s="1"/>
  <c r="CR67" i="11"/>
  <c r="Q68" i="7" s="1"/>
  <c r="R68" i="7" s="1"/>
  <c r="CR99" i="11"/>
  <c r="Q100" i="7" s="1"/>
  <c r="R100" i="7" s="1"/>
  <c r="CR131" i="11"/>
  <c r="Q132" i="7" s="1"/>
  <c r="R132" i="7" s="1"/>
  <c r="CR163" i="11"/>
  <c r="Q163" i="7" s="1"/>
  <c r="R163" i="7" s="1"/>
  <c r="CR195" i="11"/>
  <c r="Q195" i="7" s="1"/>
  <c r="R195" i="7" s="1"/>
  <c r="CR227" i="11"/>
  <c r="Q227" i="7" s="1"/>
  <c r="R227" i="7" s="1"/>
  <c r="CR259" i="11"/>
  <c r="Q259" i="7" s="1"/>
  <c r="R259" i="7" s="1"/>
  <c r="CR291" i="11"/>
  <c r="Q291" i="7" s="1"/>
  <c r="R291" i="7" s="1"/>
  <c r="CR323" i="11"/>
  <c r="Q323" i="7" s="1"/>
  <c r="R323" i="7" s="1"/>
  <c r="CR198" i="11"/>
  <c r="Q198" i="7" s="1"/>
  <c r="R198" i="7" s="1"/>
  <c r="CR242" i="11"/>
  <c r="Q242" i="7" s="1"/>
  <c r="R242" i="7" s="1"/>
  <c r="CR109" i="11"/>
  <c r="Q110" i="7" s="1"/>
  <c r="R110" i="7" s="1"/>
  <c r="CR52" i="11"/>
  <c r="Q53" i="7" s="1"/>
  <c r="R53" i="7" s="1"/>
  <c r="CR133" i="11"/>
  <c r="Q134" i="7" s="1"/>
  <c r="R134" i="7" s="1"/>
  <c r="CR165" i="11"/>
  <c r="Q165" i="7" s="1"/>
  <c r="R165" i="7" s="1"/>
  <c r="CR257" i="11"/>
  <c r="Q257" i="7" s="1"/>
  <c r="R257" i="7" s="1"/>
  <c r="CR9" i="11"/>
  <c r="Q10" i="7" s="1"/>
  <c r="R10" i="7" s="1"/>
  <c r="CR40" i="11"/>
  <c r="Q41" i="7" s="1"/>
  <c r="R41" i="7" s="1"/>
  <c r="CR77" i="11"/>
  <c r="Q78" i="7" s="1"/>
  <c r="R78" i="7" s="1"/>
  <c r="CR18" i="11"/>
  <c r="Q19" i="7" s="1"/>
  <c r="R19" i="7" s="1"/>
  <c r="CR82" i="11"/>
  <c r="Q83" i="7" s="1"/>
  <c r="R83" i="7" s="1"/>
  <c r="CR33" i="11"/>
  <c r="Q34" i="7" s="1"/>
  <c r="R34" i="7" s="1"/>
  <c r="CR117" i="11"/>
  <c r="Q118" i="7" s="1"/>
  <c r="R118" i="7" s="1"/>
  <c r="CR60" i="11"/>
  <c r="Q61" i="7" s="1"/>
  <c r="R61" i="7" s="1"/>
  <c r="CR129" i="11"/>
  <c r="Q130" i="7" s="1"/>
  <c r="R130" i="7" s="1"/>
  <c r="CR161" i="11"/>
  <c r="Q161" i="7" s="1"/>
  <c r="R161" i="7" s="1"/>
  <c r="CR253" i="11"/>
  <c r="Q253" i="7" s="1"/>
  <c r="R253" i="7" s="1"/>
  <c r="CR285" i="11"/>
  <c r="Q285" i="7" s="1"/>
  <c r="R285" i="7" s="1"/>
  <c r="CR317" i="11"/>
  <c r="Q317" i="7" s="1"/>
  <c r="R317" i="7" s="1"/>
  <c r="CR330" i="11"/>
  <c r="Q330" i="7" s="1"/>
  <c r="R330" i="7" s="1"/>
  <c r="CR174" i="11"/>
  <c r="Q174" i="7" s="1"/>
  <c r="R174" i="7" s="1"/>
  <c r="CR206" i="11"/>
  <c r="Q206" i="7" s="1"/>
  <c r="R206" i="7" s="1"/>
  <c r="CR322" i="11"/>
  <c r="Q322" i="7" s="1"/>
  <c r="R322" i="7" s="1"/>
  <c r="CR192" i="11"/>
  <c r="Q192" i="7" s="1"/>
  <c r="R192" i="7" s="1"/>
  <c r="CR119" i="11"/>
  <c r="Q120" i="7" s="1"/>
  <c r="R120" i="7" s="1"/>
  <c r="CR61" i="11"/>
  <c r="Q62" i="7" s="1"/>
  <c r="R62" i="7" s="1"/>
  <c r="CR229" i="11"/>
  <c r="Q229" i="7" s="1"/>
  <c r="R229" i="7" s="1"/>
  <c r="CR26" i="11"/>
  <c r="Q27" i="7" s="1"/>
  <c r="R27" i="7" s="1"/>
  <c r="CR101" i="11"/>
  <c r="Q102" i="7" s="1"/>
  <c r="R102" i="7" s="1"/>
  <c r="CR170" i="11"/>
  <c r="Q170" i="7" s="1"/>
  <c r="R170" i="7" s="1"/>
  <c r="CR208" i="11"/>
  <c r="Q208" i="7" s="1"/>
  <c r="R208" i="7" s="1"/>
  <c r="CR7" i="11"/>
  <c r="Q8" i="7" s="1"/>
  <c r="R8" i="7" s="1"/>
  <c r="CR135" i="11"/>
  <c r="Q136" i="7" s="1"/>
  <c r="R136" i="7" s="1"/>
  <c r="CR263" i="11"/>
  <c r="Q263" i="7" s="1"/>
  <c r="R263" i="7" s="1"/>
  <c r="CR178" i="11"/>
  <c r="Q178" i="7" s="1"/>
  <c r="R178" i="7" s="1"/>
  <c r="CR21" i="11"/>
  <c r="Q22" i="7" s="1"/>
  <c r="R22" i="7" s="1"/>
  <c r="CR224" i="11"/>
  <c r="Q224" i="7" s="1"/>
  <c r="R224" i="7" s="1"/>
  <c r="CR151" i="11"/>
  <c r="Q151" i="7" s="1"/>
  <c r="R151" i="7" s="1"/>
  <c r="CR262" i="11"/>
  <c r="Q262" i="7" s="1"/>
  <c r="R262" i="7" s="1"/>
  <c r="CR197" i="11"/>
  <c r="Q197" i="7" s="1"/>
  <c r="R197" i="7" s="1"/>
  <c r="CR248" i="11"/>
  <c r="Q248" i="7" s="1"/>
  <c r="R248" i="7" s="1"/>
  <c r="CR47" i="11"/>
  <c r="Q48" i="7" s="1"/>
  <c r="R48" i="7" s="1"/>
  <c r="CR6" i="11"/>
  <c r="Q7" i="7" s="1"/>
  <c r="R7" i="7" s="1"/>
  <c r="CR17" i="11"/>
  <c r="Q18" i="7" s="1"/>
  <c r="R18" i="7" s="1"/>
  <c r="CR96" i="11"/>
  <c r="Q97" i="7" s="1"/>
  <c r="R97" i="7" s="1"/>
  <c r="CR200" i="11"/>
  <c r="Q200" i="7" s="1"/>
  <c r="R200" i="7" s="1"/>
  <c r="CR328" i="11"/>
  <c r="Q328" i="7" s="1"/>
  <c r="R328" i="7" s="1"/>
  <c r="CR127" i="11"/>
  <c r="Q128" i="7" s="1"/>
  <c r="R128" i="7" s="1"/>
  <c r="CR255" i="11"/>
  <c r="Q255" i="7" s="1"/>
  <c r="R255" i="7" s="1"/>
  <c r="CR214" i="11"/>
  <c r="Q214" i="7" s="1"/>
  <c r="R214" i="7" s="1"/>
  <c r="CR281" i="11"/>
  <c r="Q281" i="7" s="1"/>
  <c r="R281" i="7" s="1"/>
  <c r="CR313" i="11"/>
  <c r="Q313" i="7" s="1"/>
  <c r="R313" i="7" s="1"/>
  <c r="CR190" i="11"/>
  <c r="Q190" i="7" s="1"/>
  <c r="R190" i="7" s="1"/>
  <c r="CR122" i="11"/>
  <c r="Q123" i="7" s="1"/>
  <c r="R123" i="7" s="1"/>
  <c r="CR134" i="11"/>
  <c r="Q135" i="7" s="1"/>
  <c r="R135" i="7" s="1"/>
  <c r="CR286" i="11"/>
  <c r="Q286" i="7" s="1"/>
  <c r="R286" i="7" s="1"/>
  <c r="CR46" i="11"/>
  <c r="Q47" i="7" s="1"/>
  <c r="R47" i="7" s="1"/>
  <c r="CR69" i="11"/>
  <c r="Q70" i="7" s="1"/>
  <c r="R70" i="7" s="1"/>
  <c r="CR88" i="11"/>
  <c r="Q89" i="7" s="1"/>
  <c r="R89" i="7" s="1"/>
  <c r="CR217" i="11"/>
  <c r="Q217" i="7" s="1"/>
  <c r="R217" i="7" s="1"/>
  <c r="CR258" i="11"/>
  <c r="Q258" i="7" s="1"/>
  <c r="R258" i="7" s="1"/>
  <c r="CR132" i="11"/>
  <c r="Q133" i="7" s="1"/>
  <c r="R133" i="7" s="1"/>
  <c r="CR172" i="11"/>
  <c r="Q172" i="7" s="1"/>
  <c r="R172" i="7" s="1"/>
  <c r="CR204" i="11"/>
  <c r="Q204" i="7" s="1"/>
  <c r="R204" i="7" s="1"/>
  <c r="CR236" i="11"/>
  <c r="Q236" i="7" s="1"/>
  <c r="R236" i="7" s="1"/>
  <c r="CR268" i="11"/>
  <c r="Q268" i="7" s="1"/>
  <c r="R268" i="7" s="1"/>
  <c r="CR300" i="11"/>
  <c r="Q300" i="7" s="1"/>
  <c r="R300" i="7" s="1"/>
  <c r="CR11" i="11"/>
  <c r="Q12" i="7" s="1"/>
  <c r="R12" i="7" s="1"/>
  <c r="CR43" i="11"/>
  <c r="Q44" i="7" s="1"/>
  <c r="R44" i="7" s="1"/>
  <c r="CR75" i="11"/>
  <c r="Q76" i="7" s="1"/>
  <c r="R76" i="7" s="1"/>
  <c r="CR107" i="11"/>
  <c r="Q108" i="7" s="1"/>
  <c r="R108" i="7" s="1"/>
  <c r="CR139" i="11"/>
  <c r="Q140" i="7" s="1"/>
  <c r="R140" i="7" s="1"/>
  <c r="CR171" i="11"/>
  <c r="Q171" i="7" s="1"/>
  <c r="R171" i="7" s="1"/>
  <c r="CR203" i="11"/>
  <c r="Q203" i="7" s="1"/>
  <c r="R203" i="7" s="1"/>
  <c r="CR235" i="11"/>
  <c r="Q235" i="7" s="1"/>
  <c r="R235" i="7" s="1"/>
  <c r="CR267" i="11"/>
  <c r="Q267" i="7" s="1"/>
  <c r="R267" i="7" s="1"/>
  <c r="CR299" i="11"/>
  <c r="Q299" i="7" s="1"/>
  <c r="R299" i="7" s="1"/>
  <c r="CR270" i="11"/>
  <c r="Q270" i="7" s="1"/>
  <c r="R270" i="7" s="1"/>
  <c r="CR238" i="11"/>
  <c r="Q238" i="7" s="1"/>
  <c r="R238" i="7" s="1"/>
  <c r="CR274" i="11"/>
  <c r="Q274" i="7" s="1"/>
  <c r="R274" i="7" s="1"/>
  <c r="CR85" i="11"/>
  <c r="Q86" i="7" s="1"/>
  <c r="R86" i="7" s="1"/>
  <c r="CR68" i="11"/>
  <c r="Q69" i="7" s="1"/>
  <c r="R69" i="7" s="1"/>
  <c r="CR141" i="11"/>
  <c r="Q142" i="7" s="1"/>
  <c r="R142" i="7" s="1"/>
  <c r="CR173" i="11"/>
  <c r="Q173" i="7" s="1"/>
  <c r="R173" i="7" s="1"/>
  <c r="CR30" i="11"/>
  <c r="Q31" i="7" s="1"/>
  <c r="R31" i="7" s="1"/>
  <c r="CR49" i="11"/>
  <c r="Q50" i="7" s="1"/>
  <c r="R50" i="7" s="1"/>
  <c r="CR72" i="11"/>
  <c r="Q73" i="7" s="1"/>
  <c r="R73" i="7" s="1"/>
  <c r="CR209" i="11"/>
  <c r="Q209" i="7" s="1"/>
  <c r="R209" i="7" s="1"/>
  <c r="CR34" i="11"/>
  <c r="Q35" i="7" s="1"/>
  <c r="R35" i="7" s="1"/>
  <c r="CR98" i="11"/>
  <c r="Q99" i="7" s="1"/>
  <c r="R99" i="7" s="1"/>
  <c r="CR53" i="11"/>
  <c r="Q54" i="7" s="1"/>
  <c r="R54" i="7" s="1"/>
  <c r="CR12" i="11"/>
  <c r="Q13" i="7" s="1"/>
  <c r="R13" i="7" s="1"/>
  <c r="CR76" i="11"/>
  <c r="Q77" i="7" s="1"/>
  <c r="R77" i="7" s="1"/>
  <c r="CR137" i="11"/>
  <c r="Q138" i="7" s="1"/>
  <c r="R138" i="7" s="1"/>
  <c r="CR169" i="11"/>
  <c r="Q169" i="7" s="1"/>
  <c r="R169" i="7" s="1"/>
  <c r="CR261" i="11"/>
  <c r="Q261" i="7" s="1"/>
  <c r="R261" i="7" s="1"/>
  <c r="CR293" i="11"/>
  <c r="Q293" i="7" s="1"/>
  <c r="R293" i="7" s="1"/>
  <c r="CR325" i="11"/>
  <c r="Q325" i="7" s="1"/>
  <c r="R325" i="7" s="1"/>
  <c r="CR202" i="11"/>
  <c r="Q202" i="7" s="1"/>
  <c r="R202" i="7" s="1"/>
  <c r="CR210" i="11"/>
  <c r="Q210" i="7" s="1"/>
  <c r="R210" i="7" s="1"/>
  <c r="CR250" i="11"/>
  <c r="Q250" i="7" s="1"/>
  <c r="R250" i="7" s="1"/>
  <c r="CR125" i="11"/>
  <c r="Q126" i="7" s="1"/>
  <c r="R126" i="7" s="1"/>
  <c r="O3" i="7" l="1"/>
  <c r="J9" i="7"/>
  <c r="J13" i="7"/>
  <c r="J17" i="7"/>
  <c r="J21" i="7"/>
  <c r="J25" i="7"/>
  <c r="J29" i="7"/>
  <c r="J33" i="7"/>
  <c r="J37" i="7"/>
  <c r="J41" i="7"/>
  <c r="J45" i="7"/>
  <c r="J49" i="7"/>
  <c r="J53" i="7"/>
  <c r="J57" i="7"/>
  <c r="J61" i="7"/>
  <c r="J65" i="7"/>
  <c r="J69" i="7"/>
  <c r="J73" i="7"/>
  <c r="J77" i="7"/>
  <c r="J81" i="7"/>
  <c r="J85" i="7"/>
  <c r="J89" i="7"/>
  <c r="J93" i="7"/>
  <c r="J97" i="7"/>
  <c r="J101" i="7"/>
  <c r="J105" i="7"/>
  <c r="J109" i="7"/>
  <c r="J113" i="7"/>
  <c r="J117" i="7"/>
  <c r="J121" i="7"/>
  <c r="J125" i="7"/>
  <c r="J129" i="7"/>
  <c r="J133" i="7"/>
  <c r="J137" i="7"/>
  <c r="J141" i="7"/>
  <c r="J145" i="7"/>
  <c r="J149" i="7"/>
  <c r="J153" i="7"/>
  <c r="J157" i="7"/>
  <c r="J161" i="7"/>
  <c r="J165" i="7"/>
  <c r="J169" i="7"/>
  <c r="J173" i="7"/>
  <c r="J177" i="7"/>
  <c r="J181" i="7"/>
  <c r="J185" i="7"/>
  <c r="J189" i="7"/>
  <c r="J193" i="7"/>
  <c r="J197" i="7"/>
  <c r="J201" i="7"/>
  <c r="J205" i="7"/>
  <c r="J209" i="7"/>
  <c r="J213" i="7"/>
  <c r="J217" i="7"/>
  <c r="J221" i="7"/>
  <c r="J225" i="7"/>
  <c r="J229" i="7"/>
  <c r="J233" i="7"/>
  <c r="J237" i="7"/>
  <c r="J241" i="7"/>
  <c r="J245" i="7"/>
  <c r="J249" i="7"/>
  <c r="J253" i="7"/>
  <c r="J257" i="7"/>
  <c r="J261" i="7"/>
  <c r="J265" i="7"/>
  <c r="J269" i="7"/>
  <c r="J273" i="7"/>
  <c r="J277" i="7"/>
  <c r="J281" i="7"/>
  <c r="J285" i="7"/>
  <c r="J289" i="7"/>
  <c r="J293" i="7"/>
  <c r="J297" i="7"/>
  <c r="J301" i="7"/>
  <c r="J305" i="7"/>
  <c r="J309" i="7"/>
  <c r="J313" i="7"/>
  <c r="J317" i="7"/>
  <c r="J321" i="7"/>
  <c r="J325" i="7"/>
  <c r="J329" i="7"/>
  <c r="J10" i="7"/>
  <c r="J14" i="7"/>
  <c r="J18" i="7"/>
  <c r="J22" i="7"/>
  <c r="J26" i="7"/>
  <c r="J30" i="7"/>
  <c r="J34" i="7"/>
  <c r="J38" i="7"/>
  <c r="J42" i="7"/>
  <c r="J46" i="7"/>
  <c r="J50" i="7"/>
  <c r="J54" i="7"/>
  <c r="J58" i="7"/>
  <c r="J62" i="7"/>
  <c r="J66" i="7"/>
  <c r="J70" i="7"/>
  <c r="J74" i="7"/>
  <c r="J78" i="7"/>
  <c r="J82" i="7"/>
  <c r="J86" i="7"/>
  <c r="J90" i="7"/>
  <c r="J94" i="7"/>
  <c r="J98" i="7"/>
  <c r="J102" i="7"/>
  <c r="J106" i="7"/>
  <c r="J110" i="7"/>
  <c r="J114" i="7"/>
  <c r="J118" i="7"/>
  <c r="J122" i="7"/>
  <c r="J126" i="7"/>
  <c r="J130" i="7"/>
  <c r="J134" i="7"/>
  <c r="J138" i="7"/>
  <c r="J142" i="7"/>
  <c r="J146" i="7"/>
  <c r="J150" i="7"/>
  <c r="J154" i="7"/>
  <c r="J158" i="7"/>
  <c r="J162" i="7"/>
  <c r="J166" i="7"/>
  <c r="J170" i="7"/>
  <c r="J174" i="7"/>
  <c r="J178" i="7"/>
  <c r="J182" i="7"/>
  <c r="J186" i="7"/>
  <c r="J190" i="7"/>
  <c r="J194" i="7"/>
  <c r="J198" i="7"/>
  <c r="J202" i="7"/>
  <c r="J206" i="7"/>
  <c r="J210" i="7"/>
  <c r="J214" i="7"/>
  <c r="J218" i="7"/>
  <c r="J222" i="7"/>
  <c r="J226" i="7"/>
  <c r="J230" i="7"/>
  <c r="J234" i="7"/>
  <c r="J238" i="7"/>
  <c r="J242" i="7"/>
  <c r="J246" i="7"/>
  <c r="J250" i="7"/>
  <c r="J254" i="7"/>
  <c r="J258" i="7"/>
  <c r="J262" i="7"/>
  <c r="J266" i="7"/>
  <c r="J270" i="7"/>
  <c r="J274" i="7"/>
  <c r="J278" i="7"/>
  <c r="J282" i="7"/>
  <c r="J286" i="7"/>
  <c r="J290" i="7"/>
  <c r="J294" i="7"/>
  <c r="J298" i="7"/>
  <c r="J302" i="7"/>
  <c r="J306" i="7"/>
  <c r="J310" i="7"/>
  <c r="J314" i="7"/>
  <c r="J318" i="7"/>
  <c r="J322" i="7"/>
  <c r="J326" i="7"/>
  <c r="J330" i="7"/>
  <c r="J7" i="7"/>
  <c r="J15" i="7"/>
  <c r="J23" i="7"/>
  <c r="J31" i="7"/>
  <c r="J39" i="7"/>
  <c r="J47" i="7"/>
  <c r="J55" i="7"/>
  <c r="J63" i="7"/>
  <c r="J71" i="7"/>
  <c r="J79" i="7"/>
  <c r="J87" i="7"/>
  <c r="J95" i="7"/>
  <c r="J103" i="7"/>
  <c r="J111" i="7"/>
  <c r="J119" i="7"/>
  <c r="J127" i="7"/>
  <c r="J135" i="7"/>
  <c r="J143" i="7"/>
  <c r="J151" i="7"/>
  <c r="J159" i="7"/>
  <c r="J167" i="7"/>
  <c r="J175" i="7"/>
  <c r="J183" i="7"/>
  <c r="J191" i="7"/>
  <c r="J199" i="7"/>
  <c r="J207" i="7"/>
  <c r="J215" i="7"/>
  <c r="J223" i="7"/>
  <c r="J231" i="7"/>
  <c r="J239" i="7"/>
  <c r="J247" i="7"/>
  <c r="J255" i="7"/>
  <c r="J263" i="7"/>
  <c r="J271" i="7"/>
  <c r="J279" i="7"/>
  <c r="J287" i="7"/>
  <c r="J295" i="7"/>
  <c r="J303" i="7"/>
  <c r="J311" i="7"/>
  <c r="J319" i="7"/>
  <c r="J327" i="7"/>
  <c r="J11" i="7"/>
  <c r="J203" i="7"/>
  <c r="J227" i="7"/>
  <c r="J243" i="7"/>
  <c r="J259" i="7"/>
  <c r="J275" i="7"/>
  <c r="J291" i="7"/>
  <c r="J307" i="7"/>
  <c r="J323" i="7"/>
  <c r="J8" i="7"/>
  <c r="J16" i="7"/>
  <c r="J24" i="7"/>
  <c r="J32" i="7"/>
  <c r="J40" i="7"/>
  <c r="J48" i="7"/>
  <c r="J56" i="7"/>
  <c r="J64" i="7"/>
  <c r="J72" i="7"/>
  <c r="J80" i="7"/>
  <c r="J88" i="7"/>
  <c r="J96" i="7"/>
  <c r="J104" i="7"/>
  <c r="J112" i="7"/>
  <c r="J120" i="7"/>
  <c r="J128" i="7"/>
  <c r="J136" i="7"/>
  <c r="J144" i="7"/>
  <c r="J152" i="7"/>
  <c r="J160" i="7"/>
  <c r="J168" i="7"/>
  <c r="J176" i="7"/>
  <c r="J184" i="7"/>
  <c r="J192" i="7"/>
  <c r="J200" i="7"/>
  <c r="J208" i="7"/>
  <c r="J216" i="7"/>
  <c r="J224" i="7"/>
  <c r="J232" i="7"/>
  <c r="J240" i="7"/>
  <c r="J248" i="7"/>
  <c r="J256" i="7"/>
  <c r="J264" i="7"/>
  <c r="J272" i="7"/>
  <c r="J280" i="7"/>
  <c r="J288" i="7"/>
  <c r="J296" i="7"/>
  <c r="J304" i="7"/>
  <c r="J312" i="7"/>
  <c r="J320" i="7"/>
  <c r="J328" i="7"/>
  <c r="J19" i="7"/>
  <c r="J27" i="7"/>
  <c r="J35" i="7"/>
  <c r="J43" i="7"/>
  <c r="J51" i="7"/>
  <c r="J59" i="7"/>
  <c r="J67" i="7"/>
  <c r="J75" i="7"/>
  <c r="J83" i="7"/>
  <c r="J91" i="7"/>
  <c r="J99" i="7"/>
  <c r="J107" i="7"/>
  <c r="J115" i="7"/>
  <c r="J123" i="7"/>
  <c r="J131" i="7"/>
  <c r="J139" i="7"/>
  <c r="J147" i="7"/>
  <c r="J155" i="7"/>
  <c r="J163" i="7"/>
  <c r="J171" i="7"/>
  <c r="J179" i="7"/>
  <c r="J187" i="7"/>
  <c r="J195" i="7"/>
  <c r="J211" i="7"/>
  <c r="J219" i="7"/>
  <c r="J235" i="7"/>
  <c r="J251" i="7"/>
  <c r="J267" i="7"/>
  <c r="J283" i="7"/>
  <c r="J299" i="7"/>
  <c r="J315" i="7"/>
  <c r="J6" i="7"/>
  <c r="J12" i="7"/>
  <c r="J44" i="7"/>
  <c r="J76" i="7"/>
  <c r="J108" i="7"/>
  <c r="J140" i="7"/>
  <c r="J172" i="7"/>
  <c r="J204" i="7"/>
  <c r="J236" i="7"/>
  <c r="J268" i="7"/>
  <c r="J300" i="7"/>
  <c r="J100" i="7"/>
  <c r="J20" i="7"/>
  <c r="J52" i="7"/>
  <c r="J84" i="7"/>
  <c r="J116" i="7"/>
  <c r="J148" i="7"/>
  <c r="J180" i="7"/>
  <c r="J212" i="7"/>
  <c r="J244" i="7"/>
  <c r="J276" i="7"/>
  <c r="J308" i="7"/>
  <c r="J36" i="7"/>
  <c r="J164" i="7"/>
  <c r="J228" i="7"/>
  <c r="J292" i="7"/>
  <c r="J28" i="7"/>
  <c r="J60" i="7"/>
  <c r="J92" i="7"/>
  <c r="J124" i="7"/>
  <c r="J156" i="7"/>
  <c r="J188" i="7"/>
  <c r="J220" i="7"/>
  <c r="J252" i="7"/>
  <c r="J284" i="7"/>
  <c r="J316" i="7"/>
  <c r="J68" i="7"/>
  <c r="J132" i="7"/>
  <c r="J196" i="7"/>
  <c r="J260" i="7"/>
  <c r="J324" i="7"/>
</calcChain>
</file>

<file path=xl/comments1.xml><?xml version="1.0" encoding="utf-8"?>
<comments xmlns="http://schemas.openxmlformats.org/spreadsheetml/2006/main">
  <authors>
    <author>Jonathan Schifferes</author>
  </authors>
  <commentList>
    <comment ref="F4" authorId="0">
      <text>
        <r>
          <rPr>
            <sz val="9"/>
            <color indexed="81"/>
            <rFont val="Tahoma"/>
            <family val="2"/>
          </rPr>
          <t xml:space="preserve">This score is expressed as the fraction of the highest performing local authority district in this category. It is calculated by adding together a weighted balance of indicators in this sub-domain, adjusting for land and/or population of the district.
</t>
        </r>
      </text>
    </comment>
  </commentList>
</comments>
</file>

<file path=xl/comments2.xml><?xml version="1.0" encoding="utf-8"?>
<comments xmlns="http://schemas.openxmlformats.org/spreadsheetml/2006/main">
  <authors>
    <author>Jonathan Schifferes</author>
  </authors>
  <commentList>
    <comment ref="F4" authorId="0">
      <text>
        <r>
          <rPr>
            <sz val="9"/>
            <color indexed="81"/>
            <rFont val="Tahoma"/>
            <family val="2"/>
          </rPr>
          <t xml:space="preserve">This score is expressed as the fraction of the highest performing local authority district in this category. It is calculated by adding together a weighted balance of indicators in this sub-domain, adjusting for land and/or population of the district.
</t>
        </r>
      </text>
    </comment>
  </commentList>
</comments>
</file>

<file path=xl/sharedStrings.xml><?xml version="1.0" encoding="utf-8"?>
<sst xmlns="http://schemas.openxmlformats.org/spreadsheetml/2006/main" count="39576" uniqueCount="623">
  <si>
    <t>Total Score</t>
  </si>
  <si>
    <t>Assets Score</t>
  </si>
  <si>
    <t>Activities Score</t>
  </si>
  <si>
    <t>Heritage Potential</t>
  </si>
  <si>
    <t>Historic Built Environment</t>
  </si>
  <si>
    <t>Museums, Archives and Artefacts</t>
  </si>
  <si>
    <t>Industrial Heritage</t>
  </si>
  <si>
    <t>Parks and Open Space</t>
  </si>
  <si>
    <t>Landscape and Natural Heritage</t>
  </si>
  <si>
    <t>Cultures and Memories</t>
  </si>
  <si>
    <t>General / Infrastructure</t>
  </si>
  <si>
    <t>Composite score, weighted across assets and activities in all domains</t>
  </si>
  <si>
    <t>1 = Largest gap between levels of assets and (lower) levels of activity</t>
  </si>
  <si>
    <t>Asset</t>
  </si>
  <si>
    <t>Activity</t>
  </si>
  <si>
    <t>Overall</t>
  </si>
  <si>
    <t>Overall (activity)</t>
  </si>
  <si>
    <t>City of London</t>
  </si>
  <si>
    <t>Scarborough</t>
  </si>
  <si>
    <t>Castle Point</t>
  </si>
  <si>
    <t>Norwich</t>
  </si>
  <si>
    <t>Kensington and Chelsea</t>
  </si>
  <si>
    <t>Cambridge</t>
  </si>
  <si>
    <t>Worcester</t>
  </si>
  <si>
    <t>South Northamptonshire</t>
  </si>
  <si>
    <t>Watford</t>
  </si>
  <si>
    <t>Barrow-in-Furness</t>
  </si>
  <si>
    <t>South Lakeland</t>
  </si>
  <si>
    <t>Rochford</t>
  </si>
  <si>
    <t>Oxford</t>
  </si>
  <si>
    <t>Purbeck</t>
  </si>
  <si>
    <t>Hastings</t>
  </si>
  <si>
    <t>Portsmouth</t>
  </si>
  <si>
    <t>Malvern Hills</t>
  </si>
  <si>
    <t>Tunbridge Wells</t>
  </si>
  <si>
    <t>Southend-on-Sea</t>
  </si>
  <si>
    <t>Havant</t>
  </si>
  <si>
    <t>Redditch</t>
  </si>
  <si>
    <t>Weymouth and Portland</t>
  </si>
  <si>
    <t>Guildford</t>
  </si>
  <si>
    <t>Torbay</t>
  </si>
  <si>
    <t>Elmbridge</t>
  </si>
  <si>
    <t>Rutland</t>
  </si>
  <si>
    <t>West Dorset</t>
  </si>
  <si>
    <t>Richmondshire</t>
  </si>
  <si>
    <t>Camden</t>
  </si>
  <si>
    <t>Eden</t>
  </si>
  <si>
    <t>Blackpool</t>
  </si>
  <si>
    <t>Burnley</t>
  </si>
  <si>
    <t>Wyre</t>
  </si>
  <si>
    <t>Sefton</t>
  </si>
  <si>
    <t>Chichester</t>
  </si>
  <si>
    <t>Gloucester</t>
  </si>
  <si>
    <t>West Somerset</t>
  </si>
  <si>
    <t>Runnymede</t>
  </si>
  <si>
    <t>Islington</t>
  </si>
  <si>
    <t>Reading</t>
  </si>
  <si>
    <t>Wyre Forest</t>
  </si>
  <si>
    <t>Forest of Dean</t>
  </si>
  <si>
    <t>Gosport</t>
  </si>
  <si>
    <t>Bath and North East Somerset</t>
  </si>
  <si>
    <t>Tower Hamlets</t>
  </si>
  <si>
    <t>Westminster</t>
  </si>
  <si>
    <t>Herefordshire, County of</t>
  </si>
  <si>
    <t>Brighton and Hove</t>
  </si>
  <si>
    <t>Northumberland</t>
  </si>
  <si>
    <t>Epsom and Ewell</t>
  </si>
  <si>
    <t>Poole</t>
  </si>
  <si>
    <t>Wirral</t>
  </si>
  <si>
    <t>New Forest</t>
  </si>
  <si>
    <t>East Lindsey</t>
  </si>
  <si>
    <t>Oadby and Wigston</t>
  </si>
  <si>
    <t>Arun</t>
  </si>
  <si>
    <t>South Bucks</t>
  </si>
  <si>
    <t>Crawley</t>
  </si>
  <si>
    <t>South Hams</t>
  </si>
  <si>
    <t>Mole Valley</t>
  </si>
  <si>
    <t>North Norfolk</t>
  </si>
  <si>
    <t>Warwick</t>
  </si>
  <si>
    <t>Greenwich</t>
  </si>
  <si>
    <t>Exeter</t>
  </si>
  <si>
    <t>Eastleigh</t>
  </si>
  <si>
    <t>Lincoln</t>
  </si>
  <si>
    <t>Plymouth</t>
  </si>
  <si>
    <t>Cheltenham</t>
  </si>
  <si>
    <t>Winchester</t>
  </si>
  <si>
    <t>Maldon</t>
  </si>
  <si>
    <t>Derbyshire Dales</t>
  </si>
  <si>
    <t>Uttlesford</t>
  </si>
  <si>
    <t>West Devon</t>
  </si>
  <si>
    <t>Rugby</t>
  </si>
  <si>
    <t>Shepway</t>
  </si>
  <si>
    <t>North Devon</t>
  </si>
  <si>
    <t>West Lancashire</t>
  </si>
  <si>
    <t>Stratford-on-Avon</t>
  </si>
  <si>
    <t>Hackney</t>
  </si>
  <si>
    <t>Bury</t>
  </si>
  <si>
    <t>Gravesham</t>
  </si>
  <si>
    <t>Dover</t>
  </si>
  <si>
    <t>Richmond upon Thames</t>
  </si>
  <si>
    <t>Liverpool</t>
  </si>
  <si>
    <t>Test Valley</t>
  </si>
  <si>
    <t>Cornwall</t>
  </si>
  <si>
    <t>Broxbourne</t>
  </si>
  <si>
    <t>Hammersmith and Fulham</t>
  </si>
  <si>
    <t>Southwark</t>
  </si>
  <si>
    <t>Southampton</t>
  </si>
  <si>
    <t>Medway</t>
  </si>
  <si>
    <t>Three Rivers</t>
  </si>
  <si>
    <t>Bristol, City of</t>
  </si>
  <si>
    <t>North Hertfordshire</t>
  </si>
  <si>
    <t>Great Yarmouth</t>
  </si>
  <si>
    <t>Newham</t>
  </si>
  <si>
    <t>Suffolk Coastal</t>
  </si>
  <si>
    <t>Lambeth</t>
  </si>
  <si>
    <t>Rossendale</t>
  </si>
  <si>
    <t>Torridge</t>
  </si>
  <si>
    <t>Lancaster</t>
  </si>
  <si>
    <t>Charnwood</t>
  </si>
  <si>
    <t>Lewes</t>
  </si>
  <si>
    <t>Nottingham</t>
  </si>
  <si>
    <t>Salford</t>
  </si>
  <si>
    <t>Wychavon</t>
  </si>
  <si>
    <t>Sandwell</t>
  </si>
  <si>
    <t>Ryedale</t>
  </si>
  <si>
    <t>Barking and Dagenham</t>
  </si>
  <si>
    <t>Isle of Wight</t>
  </si>
  <si>
    <t>King's Lynn and West Norfolk</t>
  </si>
  <si>
    <t>Preston</t>
  </si>
  <si>
    <t>Waverley</t>
  </si>
  <si>
    <t>Tewkesbury</t>
  </si>
  <si>
    <t>Havering</t>
  </si>
  <si>
    <t>East Dorset</t>
  </si>
  <si>
    <t>Brentwood</t>
  </si>
  <si>
    <t>East Staffordshire</t>
  </si>
  <si>
    <t>Stoke-on-Trent</t>
  </si>
  <si>
    <t>Ipswich</t>
  </si>
  <si>
    <t>Swale</t>
  </si>
  <si>
    <t>Teignbridge</t>
  </si>
  <si>
    <t>Craven</t>
  </si>
  <si>
    <t>Cotswold</t>
  </si>
  <si>
    <t>Christchurch</t>
  </si>
  <si>
    <t>Mid Sussex</t>
  </si>
  <si>
    <t>Dudley</t>
  </si>
  <si>
    <t>Chesterfield</t>
  </si>
  <si>
    <t>Lichfield</t>
  </si>
  <si>
    <t>Mid Devon</t>
  </si>
  <si>
    <t>Melton</t>
  </si>
  <si>
    <t>Hillingdon</t>
  </si>
  <si>
    <t>Cheshire West and Chester</t>
  </si>
  <si>
    <t>Newark and Sherwood</t>
  </si>
  <si>
    <t>Vale of White Horse</t>
  </si>
  <si>
    <t>Bracknell Forest</t>
  </si>
  <si>
    <t>Chorley</t>
  </si>
  <si>
    <t>Sedgemoor</t>
  </si>
  <si>
    <t>Bolsover</t>
  </si>
  <si>
    <t>Aylesbury Vale</t>
  </si>
  <si>
    <t>Broxtowe</t>
  </si>
  <si>
    <t>Tonbridge and Malling</t>
  </si>
  <si>
    <t>Chiltern</t>
  </si>
  <si>
    <t>Allerdale</t>
  </si>
  <si>
    <t>Brent</t>
  </si>
  <si>
    <t>Bromley</t>
  </si>
  <si>
    <t>Lewisham</t>
  </si>
  <si>
    <t>York</t>
  </si>
  <si>
    <t>Kettering</t>
  </si>
  <si>
    <t>High Peak</t>
  </si>
  <si>
    <t>Huntingdonshire</t>
  </si>
  <si>
    <t>Woking</t>
  </si>
  <si>
    <t>East Devon</t>
  </si>
  <si>
    <t>Rother</t>
  </si>
  <si>
    <t>North Tyneside</t>
  </si>
  <si>
    <t>Tendring</t>
  </si>
  <si>
    <t>Mansfield</t>
  </si>
  <si>
    <t>Harrogate</t>
  </si>
  <si>
    <t>Broadland</t>
  </si>
  <si>
    <t>Newcastle upon Tyne</t>
  </si>
  <si>
    <t>Sevenoaks</t>
  </si>
  <si>
    <t>Central Bedfordshire</t>
  </si>
  <si>
    <t>Sheffield</t>
  </si>
  <si>
    <t>Hartlepool</t>
  </si>
  <si>
    <t>Fenland</t>
  </si>
  <si>
    <t>North Kesteven</t>
  </si>
  <si>
    <t>Fylde</t>
  </si>
  <si>
    <t>Hyndburn</t>
  </si>
  <si>
    <t>Thanet</t>
  </si>
  <si>
    <t>Surrey Heath</t>
  </si>
  <si>
    <t>Worthing</t>
  </si>
  <si>
    <t>Hertsmere</t>
  </si>
  <si>
    <t>Eastbourne</t>
  </si>
  <si>
    <t>Bassetlaw</t>
  </si>
  <si>
    <t>Wandsworth</t>
  </si>
  <si>
    <t>County Durham</t>
  </si>
  <si>
    <t>Haringey</t>
  </si>
  <si>
    <t>Daventry</t>
  </si>
  <si>
    <t>Kingston upon Thames</t>
  </si>
  <si>
    <t>Halton</t>
  </si>
  <si>
    <t>Copeland</t>
  </si>
  <si>
    <t>Hinckley and Bosworth</t>
  </si>
  <si>
    <t>Sutton</t>
  </si>
  <si>
    <t>Canterbury</t>
  </si>
  <si>
    <t>East Cambridgeshire</t>
  </si>
  <si>
    <t>Enfield</t>
  </si>
  <si>
    <t>Babergh</t>
  </si>
  <si>
    <t>Stevenage</t>
  </si>
  <si>
    <t>Coventry</t>
  </si>
  <si>
    <t>Blackburn with Darwen</t>
  </si>
  <si>
    <t>Stroud</t>
  </si>
  <si>
    <t>Merton</t>
  </si>
  <si>
    <t>Redcar and Cleveland</t>
  </si>
  <si>
    <t>South Staffordshire</t>
  </si>
  <si>
    <t>Manchester</t>
  </si>
  <si>
    <t>Staffordshire Moorlands</t>
  </si>
  <si>
    <t>West Oxfordshire</t>
  </si>
  <si>
    <t>Bournemouth</t>
  </si>
  <si>
    <t>Gedling</t>
  </si>
  <si>
    <t>Middlesbrough</t>
  </si>
  <si>
    <t>Swindon</t>
  </si>
  <si>
    <t>Harlow</t>
  </si>
  <si>
    <t>East Northamptonshire</t>
  </si>
  <si>
    <t>South Gloucestershire</t>
  </si>
  <si>
    <t>Amber Valley</t>
  </si>
  <si>
    <t>Kirklees</t>
  </si>
  <si>
    <t>Fareham</t>
  </si>
  <si>
    <t>Leicester</t>
  </si>
  <si>
    <t>Cannock Chase</t>
  </si>
  <si>
    <t>North Dorset</t>
  </si>
  <si>
    <t>Bromsgrove</t>
  </si>
  <si>
    <t>St Edmundsbury</t>
  </si>
  <si>
    <t>Hambleton</t>
  </si>
  <si>
    <t>Redbridge</t>
  </si>
  <si>
    <t>Maidstone</t>
  </si>
  <si>
    <t>Horsham</t>
  </si>
  <si>
    <t>Welwyn Hatfield</t>
  </si>
  <si>
    <t>East Hampshire</t>
  </si>
  <si>
    <t>Tamworth</t>
  </si>
  <si>
    <t>Pendle</t>
  </si>
  <si>
    <t>Bedford</t>
  </si>
  <si>
    <t>Telford and Wrekin</t>
  </si>
  <si>
    <t>Windsor and Maidenhead</t>
  </si>
  <si>
    <t>Ribble Valley</t>
  </si>
  <si>
    <t>Kingston upon Hull, City of</t>
  </si>
  <si>
    <t>Carlisle</t>
  </si>
  <si>
    <t>Waltham Forest</t>
  </si>
  <si>
    <t>Bolton</t>
  </si>
  <si>
    <t>Harborough</t>
  </si>
  <si>
    <t>Knowsley</t>
  </si>
  <si>
    <t>Hounslow</t>
  </si>
  <si>
    <t>Barnet</t>
  </si>
  <si>
    <t>North East Lincolnshire</t>
  </si>
  <si>
    <t>Mendip</t>
  </si>
  <si>
    <t>Stafford</t>
  </si>
  <si>
    <t>Epping Forest</t>
  </si>
  <si>
    <t>South Tyneside</t>
  </si>
  <si>
    <t>Adur</t>
  </si>
  <si>
    <t>Colchester</t>
  </si>
  <si>
    <t>South Ribble</t>
  </si>
  <si>
    <t>Taunton Deane</t>
  </si>
  <si>
    <t>North Warwickshire</t>
  </si>
  <si>
    <t>Oldham</t>
  </si>
  <si>
    <t>Nuneaton and Bedworth</t>
  </si>
  <si>
    <t>Calderdale</t>
  </si>
  <si>
    <t>Wellingborough</t>
  </si>
  <si>
    <t>Boston</t>
  </si>
  <si>
    <t>Selby</t>
  </si>
  <si>
    <t>Tameside</t>
  </si>
  <si>
    <t>Braintree</t>
  </si>
  <si>
    <t>Rushmoor</t>
  </si>
  <si>
    <t>Mid Suffolk</t>
  </si>
  <si>
    <t>Walsall</t>
  </si>
  <si>
    <t>Bexley</t>
  </si>
  <si>
    <t>West Lindsey</t>
  </si>
  <si>
    <t>South Oxfordshire</t>
  </si>
  <si>
    <t>Waveney</t>
  </si>
  <si>
    <t>Milton Keynes</t>
  </si>
  <si>
    <t>Wolverhampton</t>
  </si>
  <si>
    <t>Stockton-on-Tees</t>
  </si>
  <si>
    <t>Dacorum</t>
  </si>
  <si>
    <t>Forest Heath</t>
  </si>
  <si>
    <t>Breckland</t>
  </si>
  <si>
    <t>South Kesteven</t>
  </si>
  <si>
    <t>Corby</t>
  </si>
  <si>
    <t>Shropshire</t>
  </si>
  <si>
    <t>Erewash</t>
  </si>
  <si>
    <t>Rochdale</t>
  </si>
  <si>
    <t>East Riding of Yorkshire</t>
  </si>
  <si>
    <t>Spelthorne</t>
  </si>
  <si>
    <t>Wokingham</t>
  </si>
  <si>
    <t>North Somerset</t>
  </si>
  <si>
    <t>Wycombe</t>
  </si>
  <si>
    <t>Leeds</t>
  </si>
  <si>
    <t>South Somerset</t>
  </si>
  <si>
    <t>West Berkshire</t>
  </si>
  <si>
    <t>Wealden</t>
  </si>
  <si>
    <t>Northampton</t>
  </si>
  <si>
    <t>Trafford</t>
  </si>
  <si>
    <t>South Holland</t>
  </si>
  <si>
    <t>Wiltshire</t>
  </si>
  <si>
    <t>Dartford</t>
  </si>
  <si>
    <t>Solihull</t>
  </si>
  <si>
    <t>Sunderland</t>
  </si>
  <si>
    <t>Blaby</t>
  </si>
  <si>
    <t>Croydon</t>
  </si>
  <si>
    <t>St Albans</t>
  </si>
  <si>
    <t>North West Leicestershire</t>
  </si>
  <si>
    <t>Newcastle-under-Lyme</t>
  </si>
  <si>
    <t>Wigan</t>
  </si>
  <si>
    <t>Doncaster</t>
  </si>
  <si>
    <t>South Norfolk</t>
  </si>
  <si>
    <t>Harrow</t>
  </si>
  <si>
    <t>Chelmsford</t>
  </si>
  <si>
    <t>Derby</t>
  </si>
  <si>
    <t>Tandridge</t>
  </si>
  <si>
    <t>Ealing</t>
  </si>
  <si>
    <t>Rushcliffe</t>
  </si>
  <si>
    <t>St. Helens</t>
  </si>
  <si>
    <t>Ashfield</t>
  </si>
  <si>
    <t>Stockport</t>
  </si>
  <si>
    <t>Birmingham</t>
  </si>
  <si>
    <t>Barnsley</t>
  </si>
  <si>
    <t>Ashford</t>
  </si>
  <si>
    <t>North Lincolnshire</t>
  </si>
  <si>
    <t>Thurrock</t>
  </si>
  <si>
    <t>Reigate and Banstead</t>
  </si>
  <si>
    <t>Hart</t>
  </si>
  <si>
    <t>South Derbyshire</t>
  </si>
  <si>
    <t>Peterborough</t>
  </si>
  <si>
    <t>Cheshire East</t>
  </si>
  <si>
    <t>North East Derbyshire</t>
  </si>
  <si>
    <t>South Cambridgeshire</t>
  </si>
  <si>
    <t>Basildon</t>
  </si>
  <si>
    <t>Bradford</t>
  </si>
  <si>
    <t>Wakefield</t>
  </si>
  <si>
    <t>Slough</t>
  </si>
  <si>
    <t>Luton</t>
  </si>
  <si>
    <t>Basingstoke and Deane</t>
  </si>
  <si>
    <t>Cherwell</t>
  </si>
  <si>
    <t>Rotherham</t>
  </si>
  <si>
    <t>Gateshead</t>
  </si>
  <si>
    <t>East Hertfordshire</t>
  </si>
  <si>
    <t>Darlington</t>
  </si>
  <si>
    <t>Warrington</t>
  </si>
  <si>
    <t>Isles of Scilly</t>
  </si>
  <si>
    <t>Select Local Authority</t>
  </si>
  <si>
    <t>Local Authority District</t>
  </si>
  <si>
    <t>% of top score</t>
  </si>
  <si>
    <t>Rank (/325)</t>
  </si>
  <si>
    <t>Difference in activites rank less assets rank</t>
  </si>
  <si>
    <t>Domain</t>
  </si>
  <si>
    <t>Sub-Domain</t>
  </si>
  <si>
    <t>Indicator</t>
  </si>
  <si>
    <t>Units</t>
  </si>
  <si>
    <t>Denominator</t>
  </si>
  <si>
    <t>Source</t>
  </si>
  <si>
    <t>Explore</t>
  </si>
  <si>
    <t>Download the data</t>
  </si>
  <si>
    <t>View on map</t>
  </si>
  <si>
    <t>Notes</t>
  </si>
  <si>
    <t>Historic built environment</t>
  </si>
  <si>
    <t>Listed Buildings (Grade I)</t>
  </si>
  <si>
    <t>Number per local authority</t>
  </si>
  <si>
    <t>Land and people</t>
  </si>
  <si>
    <t>Historic England</t>
  </si>
  <si>
    <t>http://hc.historicengland.org.uk/indicator-data/</t>
  </si>
  <si>
    <t>http://hc.english-heritage.org.uk/content/pub/2190644/understanding-the-assets-2014.xls</t>
  </si>
  <si>
    <t>http://list.historicengland.org.uk/mapsearch.aspx</t>
  </si>
  <si>
    <t>Listed Buildings (Grade II*)</t>
  </si>
  <si>
    <t>Listed Buildings (Grade II)</t>
  </si>
  <si>
    <t>Scheduled Monuments</t>
  </si>
  <si>
    <t>Pubs listed as Assets of Community Value</t>
  </si>
  <si>
    <t>CAMRA (May 2015)</t>
  </si>
  <si>
    <t>http://www.camra.org.uk/list-your-local</t>
  </si>
  <si>
    <t>http://www.camra.org.uk/documents/10180/0/ACV+list+May/96031330-5093-4383-a67e-863bdc011727</t>
  </si>
  <si>
    <t>Conservation Areas</t>
  </si>
  <si>
    <t>http://data.gov.uk/data/map-preview?url=http%3A%2F%2Fwww.geostore.com%2FOGC%2FOGCInterface%3FINTERFACE%3DENVIRONMENT%26UID%3DUDATAGOV2011%26PASSWORD%3Ddatagov2011%26LC%3D2%26service%3DWMS%26request%3DGetCapabilities%26&amp;amp;n=55.80264&amp;amp;w=-6.21519&amp;amp;e=2.04621&amp;amp;s=49.956050000000005</t>
  </si>
  <si>
    <t>Registered Battlefields</t>
  </si>
  <si>
    <t>World Heritage Sites</t>
  </si>
  <si>
    <t>UNESCO</t>
  </si>
  <si>
    <t>http://whc.unesco.org/en/statesparties/gb</t>
  </si>
  <si>
    <t>Population</t>
  </si>
  <si>
    <t>HLF</t>
  </si>
  <si>
    <t>http://www.hlf.org.uk/our-projects/search-our-projects#.VVxRmflViko</t>
  </si>
  <si>
    <t>Online searcheable HER</t>
  </si>
  <si>
    <t xml:space="preserve">Y/N </t>
  </si>
  <si>
    <t>Heritage Gateway (2015)</t>
  </si>
  <si>
    <t>http://www.heritagegateway.org.uk/Gateway/CHR/</t>
  </si>
  <si>
    <t>Heritage Open Days</t>
  </si>
  <si>
    <t xml:space="preserve">Heritage Open Days </t>
  </si>
  <si>
    <t>http://www.heritageopendays.org.uk/</t>
  </si>
  <si>
    <t>http://www.heritageopendays.org.uk/directory/map</t>
  </si>
  <si>
    <t>Local authority non-capital expenditure (Conservation and listed buildings planning policy)</t>
  </si>
  <si>
    <t>DCLG (2013-14)</t>
  </si>
  <si>
    <t>https://www.gov.uk/government/statistics/local-authority-revenue-expenditure-and-financing-england-2013-to-2014-individual-local-authority-data-outturn</t>
  </si>
  <si>
    <t>Local authority revenue from sales, fees and charges (Conservation and listed buildings planning policy)</t>
  </si>
  <si>
    <t>Neighbourhood Plans</t>
  </si>
  <si>
    <t>Number progressed (weighted by stage of progress to adoption)</t>
  </si>
  <si>
    <t>DCLG informal monitoring (as of June 2015)</t>
  </si>
  <si>
    <t>http://neighbourhoodplanner.org.uk/map</t>
  </si>
  <si>
    <t>N/A</t>
  </si>
  <si>
    <t xml:space="preserve">Please note that DCLG statistics are based on informal monitoring, and may therefore contain inaccuracies. You should check the relevant local authority website for the most up to date information. </t>
  </si>
  <si>
    <t>Participation (visiting heritage sites)</t>
  </si>
  <si>
    <t>% of local authority population visiting heritage site at least 3 times in last 12 months</t>
  </si>
  <si>
    <t>Taking Part 2011-13</t>
  </si>
  <si>
    <t>Museums, archives and artefacts</t>
  </si>
  <si>
    <t>ACE (2015)</t>
  </si>
  <si>
    <t>https://finds.org.uk/contacts/accreditedmuseums/index/page/</t>
  </si>
  <si>
    <t>https://docs.google.com/spreadsheets/d/1XuOotMqqmsZrIV3jzjzFPnaj_Gkv3lIb4-cc1GmeRwg/edit?usp=sharing</t>
  </si>
  <si>
    <t>https://finds.org.uk/contacts/accreditedmuseums/map</t>
  </si>
  <si>
    <t>Museums (major partners Arts Council England; and DCMS sponsored)</t>
  </si>
  <si>
    <t>DCMS (2015)</t>
  </si>
  <si>
    <t>http://www.artscouncil.org.uk/funding/our-investment-2015-18/major-partner-museums-15-18/</t>
  </si>
  <si>
    <t xml:space="preserve">Archives   </t>
  </si>
  <si>
    <t>http://exploreyourarchive.org/#find-archives-near-you</t>
  </si>
  <si>
    <t>Archaeological finds reported</t>
  </si>
  <si>
    <t>British Museum (2015)</t>
  </si>
  <si>
    <t>https://finds.org.uk/</t>
  </si>
  <si>
    <t>Historypins</t>
  </si>
  <si>
    <t>History Pin (2015)</t>
  </si>
  <si>
    <t>https://www.historypin.org</t>
  </si>
  <si>
    <t>https://www.historypin.org/map/#!/geo:52.355518,-1.17432/zoom:7/</t>
  </si>
  <si>
    <t>People</t>
  </si>
  <si>
    <t>Arts Council England funding (major partner museums)</t>
  </si>
  <si>
    <t>http://www.artscouncil.org.uk/funding/our-investment-2015-18/national-portfolio/new-portfolio/interactive-map</t>
  </si>
  <si>
    <t>Continuously trading businesses in identified sectors</t>
  </si>
  <si>
    <t>Companies House (2015)</t>
  </si>
  <si>
    <t>https://www.gov.uk/government/organisations/companies-house</t>
  </si>
  <si>
    <t>http://download.companieshouse.gov.uk/en_output.html</t>
  </si>
  <si>
    <t>Local authority non-capital expenditure (Museums &amp; Archives)</t>
  </si>
  <si>
    <t>Local authority revenue from sales, fees and charges (Museums &amp; Archives)</t>
  </si>
  <si>
    <t>Museum participation rate</t>
  </si>
  <si>
    <t>% of local authority population visiting museum or gallery at least once in last 12 months</t>
  </si>
  <si>
    <t>Archive participation rate</t>
  </si>
  <si>
    <t>Youth Archeological Clubs</t>
  </si>
  <si>
    <t>Young Archeologists Club (2015)</t>
  </si>
  <si>
    <t>http://www.yac-uk.org/</t>
  </si>
  <si>
    <t>http://www.yac-uk.org/join-a-club</t>
  </si>
  <si>
    <t>Industiral heritage</t>
  </si>
  <si>
    <t>European Route of Industrial Heritage sites</t>
  </si>
  <si>
    <t>ERIH (2015)</t>
  </si>
  <si>
    <t>http://www.erih.net/index.php</t>
  </si>
  <si>
    <t>Canals</t>
  </si>
  <si>
    <t>Meters per local authority</t>
  </si>
  <si>
    <t>Canal &amp; River Trust</t>
  </si>
  <si>
    <t>http://www.geostore.com/environment-agency/WebStore?xml=environment-agency/xml/ogcDataDownload.xml</t>
  </si>
  <si>
    <t>Railways (heritage, steam, miniature)</t>
  </si>
  <si>
    <t>CASE - Physical Assets</t>
  </si>
  <si>
    <t>https://www.gov.uk/case-programme#data-tables</t>
  </si>
  <si>
    <t>Historical ships</t>
  </si>
  <si>
    <t>Heritage site participation rate</t>
  </si>
  <si>
    <t>Parks and open space</t>
  </si>
  <si>
    <t xml:space="preserve">National Park </t>
  </si>
  <si>
    <t>Hectares per local authority</t>
  </si>
  <si>
    <t>Natural England</t>
  </si>
  <si>
    <t>http://www.gis.naturalengland.org.uk/pubs/gis/GIS_register.asp</t>
  </si>
  <si>
    <t>Country Parks</t>
  </si>
  <si>
    <t>Parks and Gardens (Grade I)</t>
  </si>
  <si>
    <t>Note: parks and gardens shared between two LAs are given half-scores</t>
  </si>
  <si>
    <t>Parks and Gardens (Grade II*)</t>
  </si>
  <si>
    <t>Parks and Gardens (Grade II)</t>
  </si>
  <si>
    <t>Traditional Orchards</t>
  </si>
  <si>
    <t>http://ptes.org/get-involved/surveys/countryside-2/traditional-orchard-survey/orchard-maps/</t>
  </si>
  <si>
    <t>https://www.google.com/fusiontables/embedviz?q=select+col9+from+1fhVK1vzYIJXKVNQ9YwgyPd9vhGhnb2KrLtqaJoU&amp;viz=MAP&amp;h=false&amp;lat=52.81544839164636&amp;lng=-1.924491641113255&amp;t=1&amp;z=7&amp;l=col9&amp;y=2&amp;tmplt=2&amp;hml=ONE_COL_LAT_LNG</t>
  </si>
  <si>
    <t>Keep Britain Tidy (2014)</t>
  </si>
  <si>
    <t>http://www.greenflagaward.org.uk/</t>
  </si>
  <si>
    <t>Blue Flag Beaches</t>
  </si>
  <si>
    <t>Blue Flag (2015)</t>
  </si>
  <si>
    <t>http://www.blueflag.org/</t>
  </si>
  <si>
    <t>http://www.blueflag.org/menu/awarded-sites/2015/northern-hemisphere/england/List/Beaches</t>
  </si>
  <si>
    <t>Heritage Open Days 2014</t>
  </si>
  <si>
    <t>Local authority capital expenditure (open spaces incl cemeteries)</t>
  </si>
  <si>
    <t>https://www.gov.uk/government/statistics/local-authority-capital-expenditure-and-financing-in-england-2013-to-2014-individual-local-authority-data</t>
  </si>
  <si>
    <t>Local authority non-capital expenditure (open Spaces incl cemeteries)</t>
  </si>
  <si>
    <t>Historic parks and gardens -  participation rate</t>
  </si>
  <si>
    <t>% of local authority population visiting historic park or garden in last 12 months</t>
  </si>
  <si>
    <t>Landscape and natural heritage</t>
  </si>
  <si>
    <t>Area of Outstanding Natural Beauty</t>
  </si>
  <si>
    <t xml:space="preserve">Land </t>
  </si>
  <si>
    <t>Special Areas Conservation</t>
  </si>
  <si>
    <t>Special Sites Scientific Interest</t>
  </si>
  <si>
    <t>Special Protection Areas</t>
  </si>
  <si>
    <t>Ramsar Wetlands</t>
  </si>
  <si>
    <t>National Nature Reserves</t>
  </si>
  <si>
    <t>Local Nature Reserves</t>
  </si>
  <si>
    <t>Ancient Woodlands</t>
  </si>
  <si>
    <t>Wildlife Trust Reserves</t>
  </si>
  <si>
    <t>The Wildlife Trust (2015)</t>
  </si>
  <si>
    <t>http://www.wildlifetrusts.org/map</t>
  </si>
  <si>
    <t>http://www.wildlondon.org.uk/wildlife/reserves</t>
  </si>
  <si>
    <t>Heritage Coast</t>
  </si>
  <si>
    <t>km per local authority</t>
  </si>
  <si>
    <t>Engagement: watching wildlife</t>
  </si>
  <si>
    <t>Number of people engaging per local authority</t>
  </si>
  <si>
    <t>MENE Survey (2012-14)</t>
  </si>
  <si>
    <t>http://publications.naturalengland.org.uk/publication/2248731?category=47018</t>
  </si>
  <si>
    <t>Perception of value of natural environment</t>
  </si>
  <si>
    <t>Number of people per local authority who 'agree' or 'strongly agree'</t>
  </si>
  <si>
    <t>Volunteering</t>
  </si>
  <si>
    <t>Nature Clubs for Kids</t>
  </si>
  <si>
    <t>http://www.wildlifetrusts.org/natureclubs</t>
  </si>
  <si>
    <t>TCV Volunteer Organisations</t>
  </si>
  <si>
    <t>The Conservation Volunteers (2015)</t>
  </si>
  <si>
    <t>http://www.tcv.org.uk/</t>
  </si>
  <si>
    <t>http://www.btcv.org.uk/volunteer/index2.html</t>
  </si>
  <si>
    <t>TCV Volunteers (Individuals)</t>
  </si>
  <si>
    <t>Local authority capital expenditure (coast and flood protection)</t>
  </si>
  <si>
    <t>Local authority non-capital expenditure (coast and flood protection)</t>
  </si>
  <si>
    <t>Local authority revenue from sales, fees and charges (coast and flood protection)</t>
  </si>
  <si>
    <t>Cultures and memories</t>
  </si>
  <si>
    <t>Blue Plaques</t>
  </si>
  <si>
    <t>Open Plaques (2015)</t>
  </si>
  <si>
    <t>http://openplaques.org/</t>
  </si>
  <si>
    <t>http://openplaques.org/about/data</t>
  </si>
  <si>
    <t>http://openplaques.org/places/gb</t>
  </si>
  <si>
    <t>Local resident continuity</t>
  </si>
  <si>
    <t>% local authority population continuity year-on-year</t>
  </si>
  <si>
    <t>Office for National Statistics (June 2012-June 2013)</t>
  </si>
  <si>
    <t>http://www.ons.gov.uk/ons/rel/migration1/internal-migration-by-local-authorities-in-england-and-wales/year-ending-june-2014/index.html</t>
  </si>
  <si>
    <t>http://www.ons.gov.uk/ons/publications/re-reference-tables.html?edition=tcm%3A77-368706</t>
  </si>
  <si>
    <t>http://www.neighbourhood.statistics.gov.uk/HTMLDocs/dvc25/index.html</t>
  </si>
  <si>
    <t>European Designated Protection (Food and Drink)</t>
  </si>
  <si>
    <t>European Commission</t>
  </si>
  <si>
    <t>http://ec.europa.eu/agriculture/quality/door/list.html</t>
  </si>
  <si>
    <t>https://t.co/WaW9X2hZXD</t>
  </si>
  <si>
    <t>Includes Protected Designation of Origin, Protected Geographical Indication, and Traditional Specialty Guaranteed</t>
  </si>
  <si>
    <t>Continuously trading businesses (eg cinemas, schools)</t>
  </si>
  <si>
    <t>Intangible Cultural Events</t>
  </si>
  <si>
    <t>Suzy Harrison, AHRC-funded PhD at Nottingham Trent University</t>
  </si>
  <si>
    <t>General (Infrastructure)</t>
  </si>
  <si>
    <t>Locality Member Organisations (with heritage knowledge)</t>
  </si>
  <si>
    <t>Locality (2015)</t>
  </si>
  <si>
    <t>http://locality.org.uk/members/</t>
  </si>
  <si>
    <t>http://locality.org.uk/our-members/?locality_knowledge=96</t>
  </si>
  <si>
    <t>Learning Outside the Classroom Accredited Schools</t>
  </si>
  <si>
    <t>LOTC (2015)</t>
  </si>
  <si>
    <t>http://www.lotc.org.uk/</t>
  </si>
  <si>
    <t>http://www.lotc.org.uk/lotc-accreditations/lotc-mark/lotc-mark-accredited-schools/</t>
  </si>
  <si>
    <t>Heritage Sector Business Count</t>
  </si>
  <si>
    <t>Inter Departmental Business Register (2012-14)</t>
  </si>
  <si>
    <t>http://www.ons.gov.uk/ons/about-ons/business-transparency/freedom-of-information/what-can-i-request/published-ad-hoc-data/business-and-energy/june-2015/count--employment-and-turnover-of-enterprises-in-local-authority-districts-of-england.xls</t>
  </si>
  <si>
    <t>Heritage Sector Business Employment</t>
  </si>
  <si>
    <t>Heritage Sector Business Turnover</t>
  </si>
  <si>
    <t>Number of holiday nights spent</t>
  </si>
  <si>
    <t>Great Britain Tourism Survey (2011-13)</t>
  </si>
  <si>
    <t>http://www.visitengland.com/biz/resources/insights-and-statistics/market-size-and-value/domestic-overnight-tourism-gbts/great-britain-tourism-survey-2013/trips-different-parts-england-2013</t>
  </si>
  <si>
    <t>Heritage Open Days (not elsewhere classified)</t>
  </si>
  <si>
    <t>Civic Societies</t>
  </si>
  <si>
    <t>Civic Voice (2015)</t>
  </si>
  <si>
    <t>http://www.civicvoice.org.uk/</t>
  </si>
  <si>
    <t>http://www.civicvoice.org.uk/societies/map/</t>
  </si>
  <si>
    <t>Sightseeing, tours, viewing and visitor centres</t>
  </si>
  <si>
    <t>CASE (2010)</t>
  </si>
  <si>
    <t>Local authority capital expenditure (Heritage and Tourism)</t>
  </si>
  <si>
    <t>Local authority non-capital expenditure (Heritage and Tourism)</t>
  </si>
  <si>
    <t>Local authority revenue from sales, fees and charges (Heritage and Tourism)</t>
  </si>
  <si>
    <t>Weighting within sub-domain</t>
  </si>
  <si>
    <t>NA</t>
  </si>
  <si>
    <r>
      <t xml:space="preserve">Heritage at risk </t>
    </r>
    <r>
      <rPr>
        <sz val="10"/>
        <color rgb="FFFF0000"/>
        <rFont val="Arial"/>
        <family val="2"/>
      </rPr>
      <t>(negative weighting)</t>
    </r>
  </si>
  <si>
    <t>Continuously trading businesses (&gt;75 years old; consumer-facing eg retail, consumer brands)</t>
  </si>
  <si>
    <t>% of local authority population visiting industrial heritage site in last 12 months</t>
  </si>
  <si>
    <t>Continuously trading businesses (&gt;75 years; consumer-facing eg retail, consumer brands)</t>
  </si>
  <si>
    <t>square km per local authority</t>
  </si>
  <si>
    <t>Green Flag Parks (Heritage Award)</t>
  </si>
  <si>
    <t>Local authority revenue from sales, fees and charges (open spaces incl cemeteries)</t>
  </si>
  <si>
    <t>Square km per local authority</t>
  </si>
  <si>
    <t>Not disclosed at local district level</t>
  </si>
  <si>
    <t>Number of holiday nights spent (bespoke estimate)</t>
  </si>
  <si>
    <t>Bespoke estimates account for international visitors (at 36% the rate of domestic overnight leisure - figures from Visit England); in London, estimates have been combined with GLA data (adjusting for 25% of international London visitors being on business)</t>
  </si>
  <si>
    <t>£ per local authority (thousands)</t>
  </si>
  <si>
    <t>Yes</t>
  </si>
  <si>
    <t>No</t>
  </si>
  <si>
    <t>% of local authority population visiting archive at least once in last 12 months</t>
  </si>
  <si>
    <t>Doesn't include money spent by upper-tier authorities (which accounts for 10% of all spending, across England)</t>
  </si>
  <si>
    <t>Doesn't include revenue to upper-tier authorities, accrued locally</t>
  </si>
  <si>
    <t>Produced by The RSA in collaboration with Heritage Lottery Fund</t>
  </si>
  <si>
    <t>www.thersa.org/heritage</t>
  </si>
  <si>
    <t>Heritage Index England</t>
  </si>
  <si>
    <t>Data Explorer</t>
  </si>
  <si>
    <t>View results as league table rankings</t>
  </si>
  <si>
    <t>View all indicators and sources for your local area</t>
  </si>
  <si>
    <t>View Heritage Index headline scores for your local area</t>
  </si>
  <si>
    <t>Local Data - Indicators+sources</t>
  </si>
  <si>
    <t>Local Heritage Index profile</t>
  </si>
  <si>
    <t>League table results</t>
  </si>
  <si>
    <t>Indexed score (weighted by indicator)</t>
  </si>
  <si>
    <t>Rank</t>
  </si>
  <si>
    <t>Local authority non-capital expenditure (open spaces incl cemeteries)</t>
  </si>
  <si>
    <t xml:space="preserve">HLF Funding 2010-15 (number of project) </t>
  </si>
  <si>
    <t xml:space="preserve">HLF Funding 2010-15 (£) </t>
  </si>
  <si>
    <t xml:space="preserve">                                       -  </t>
  </si>
  <si>
    <t>-</t>
  </si>
  <si>
    <t>Parks and Open space</t>
  </si>
  <si>
    <t>Industrial heritage</t>
  </si>
  <si>
    <t>Total</t>
  </si>
  <si>
    <t>%</t>
  </si>
  <si>
    <t>Sub-domain</t>
  </si>
  <si>
    <t>Hover mouse below for explanation</t>
  </si>
  <si>
    <t>Browse online interactive maps, read our analysis and get the technical report, explaining our methodology in more detail:</t>
  </si>
  <si>
    <t>Default</t>
  </si>
  <si>
    <t>Custom</t>
  </si>
  <si>
    <t>Custom rank</t>
  </si>
  <si>
    <t>Default rank</t>
  </si>
  <si>
    <t>Wherever you see a yellow box, you can select a local authority district or enter data</t>
  </si>
  <si>
    <t>Domains of heritage</t>
  </si>
  <si>
    <t>Must add up to 100%</t>
  </si>
  <si>
    <t>District</t>
  </si>
  <si>
    <t>Difference in rankings</t>
  </si>
  <si>
    <t>RSA default weighting</t>
  </si>
  <si>
    <t>RSA's default weightings result in overall scores which follow this ranking…</t>
  </si>
  <si>
    <t>Your custom weighting produces the following ranking…</t>
  </si>
  <si>
    <t>Default ranking</t>
  </si>
  <si>
    <t>New ranking</t>
  </si>
  <si>
    <t>Change in ranking, based on your weightings</t>
  </si>
  <si>
    <t xml:space="preserve">On this sheet you can generate a new ranking for overall Heritage Index results, based on assigning your own weightings. </t>
  </si>
  <si>
    <t>Our default results for the Heritage Index are based on weight the six domains of heritage equally.</t>
  </si>
  <si>
    <t>1. Enter a percentage weighting for each domain here (eg 25%)</t>
  </si>
  <si>
    <t>2. Select a district below to see whether it climbed or fell in the rankings</t>
  </si>
  <si>
    <t>Change the weightings between different domains of heritage and see customised results</t>
  </si>
  <si>
    <t>Change the weightings</t>
  </si>
  <si>
    <t>Museums (accredited by Arts Council England)</t>
  </si>
  <si>
    <t>Major museums (Arts Council England major partners ; DCMS sponsored)</t>
  </si>
  <si>
    <t>sunderland</t>
  </si>
  <si>
    <t>XXXXXXXX</t>
  </si>
  <si>
    <t>Many survey sourcesdon't collect data for Isles of Scilly, so it is excluded from Heritage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</si>
</sst>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0" tint="-0.34998626667073579"/>
      <name val="Arial"/>
      <family val="2"/>
    </font>
    <font>
      <sz val="13"/>
      <color theme="0" tint="-0.34998626667073579"/>
      <name val="Arial"/>
      <family val="2"/>
    </font>
    <font>
      <sz val="13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rgb="FF1F497D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sz val="14"/>
      <color theme="1"/>
      <name val="Arial"/>
      <family val="2"/>
    </font>
    <font>
      <b/>
      <sz val="14"/>
      <color theme="0"/>
      <name val="Arial"/>
      <family val="2"/>
    </font>
    <font>
      <sz val="9"/>
      <color indexed="81"/>
      <name val="Tahoma"/>
      <family val="2"/>
    </font>
    <font>
      <i/>
      <sz val="10"/>
      <color rgb="FFFF0000"/>
      <name val="Arial"/>
      <family val="2"/>
    </font>
    <font>
      <b/>
      <u/>
      <sz val="13"/>
      <color theme="10"/>
      <name val="Arial"/>
      <family val="2"/>
    </font>
    <font>
      <sz val="11"/>
      <color rgb="FFFFFF99"/>
      <name val="Arial"/>
      <family val="2"/>
    </font>
    <font>
      <i/>
      <sz val="9"/>
      <color rgb="FFFF0000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0" tint="-0.34998626667073579"/>
      <name val="Arial"/>
      <family val="2"/>
    </font>
    <font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0" borderId="2" applyNumberFormat="0" applyFill="0" applyAlignment="0" applyProtection="0"/>
    <xf numFmtId="0" fontId="29" fillId="0" borderId="0" applyNumberFormat="0" applyFill="0" applyBorder="0" applyAlignment="0" applyProtection="0"/>
  </cellStyleXfs>
  <cellXfs count="324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Fill="1"/>
    <xf numFmtId="0" fontId="11" fillId="20" borderId="0" xfId="0" applyFont="1" applyFill="1"/>
    <xf numFmtId="0" fontId="11" fillId="6" borderId="0" xfId="0" applyFont="1" applyFill="1"/>
    <xf numFmtId="0" fontId="11" fillId="8" borderId="0" xfId="0" applyFont="1" applyFill="1" applyAlignment="1">
      <alignment vertical="center"/>
    </xf>
    <xf numFmtId="0" fontId="11" fillId="21" borderId="0" xfId="0" applyFont="1" applyFill="1" applyAlignment="1">
      <alignment vertical="center"/>
    </xf>
    <xf numFmtId="0" fontId="11" fillId="22" borderId="0" xfId="0" applyFont="1" applyFill="1" applyAlignment="1">
      <alignment vertical="center"/>
    </xf>
    <xf numFmtId="0" fontId="11" fillId="28" borderId="0" xfId="0" applyFont="1" applyFill="1" applyAlignment="1">
      <alignment vertical="center"/>
    </xf>
    <xf numFmtId="0" fontId="11" fillId="26" borderId="0" xfId="0" applyFont="1" applyFill="1" applyAlignment="1">
      <alignment vertical="center"/>
    </xf>
    <xf numFmtId="0" fontId="11" fillId="24" borderId="0" xfId="0" applyFont="1" applyFill="1" applyAlignment="1">
      <alignment vertical="center"/>
    </xf>
    <xf numFmtId="1" fontId="11" fillId="2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32" borderId="0" xfId="0" applyFont="1" applyFill="1" applyAlignment="1">
      <alignment vertical="center"/>
    </xf>
    <xf numFmtId="0" fontId="11" fillId="27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13" borderId="0" xfId="0" applyFont="1" applyFill="1" applyAlignment="1">
      <alignment vertical="center"/>
    </xf>
    <xf numFmtId="0" fontId="11" fillId="14" borderId="0" xfId="0" applyFont="1" applyFill="1" applyAlignment="1">
      <alignment vertical="center"/>
    </xf>
    <xf numFmtId="0" fontId="11" fillId="30" borderId="0" xfId="0" applyFont="1" applyFill="1" applyAlignment="1">
      <alignment vertical="center"/>
    </xf>
    <xf numFmtId="0" fontId="11" fillId="33" borderId="0" xfId="0" applyFont="1" applyFill="1" applyAlignment="1">
      <alignment vertical="center"/>
    </xf>
    <xf numFmtId="1" fontId="11" fillId="33" borderId="0" xfId="0" applyNumberFormat="1" applyFont="1" applyFill="1" applyAlignment="1">
      <alignment vertical="center"/>
    </xf>
    <xf numFmtId="0" fontId="11" fillId="0" borderId="0" xfId="0" applyFont="1"/>
    <xf numFmtId="0" fontId="14" fillId="0" borderId="0" xfId="0" applyFont="1"/>
    <xf numFmtId="0" fontId="9" fillId="0" borderId="0" xfId="0" applyFont="1"/>
    <xf numFmtId="166" fontId="19" fillId="0" borderId="0" xfId="3" applyNumberFormat="1" applyFont="1"/>
    <xf numFmtId="0" fontId="19" fillId="0" borderId="0" xfId="0" applyFont="1"/>
    <xf numFmtId="0" fontId="18" fillId="31" borderId="0" xfId="0" applyFont="1" applyFill="1" applyAlignment="1">
      <alignment horizontal="center"/>
    </xf>
    <xf numFmtId="166" fontId="19" fillId="0" borderId="0" xfId="3" applyNumberFormat="1" applyFont="1" applyAlignment="1">
      <alignment horizontal="center"/>
    </xf>
    <xf numFmtId="0" fontId="19" fillId="0" borderId="0" xfId="0" applyFont="1" applyAlignment="1">
      <alignment horizontal="center"/>
    </xf>
    <xf numFmtId="166" fontId="19" fillId="0" borderId="8" xfId="3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1" fillId="0" borderId="7" xfId="0" applyFont="1" applyFill="1" applyBorder="1"/>
    <xf numFmtId="0" fontId="12" fillId="23" borderId="0" xfId="0" applyFont="1" applyFill="1" applyAlignment="1">
      <alignment horizontal="left"/>
    </xf>
    <xf numFmtId="0" fontId="10" fillId="8" borderId="0" xfId="0" applyFont="1" applyFill="1" applyAlignment="1">
      <alignment vertical="center"/>
    </xf>
    <xf numFmtId="0" fontId="10" fillId="28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20" borderId="0" xfId="0" applyFont="1" applyFill="1"/>
    <xf numFmtId="0" fontId="10" fillId="6" borderId="0" xfId="0" applyFont="1" applyFill="1"/>
    <xf numFmtId="0" fontId="20" fillId="23" borderId="0" xfId="0" applyFont="1" applyFill="1"/>
    <xf numFmtId="0" fontId="10" fillId="5" borderId="0" xfId="0" applyFont="1" applyFill="1" applyAlignment="1">
      <alignment horizontal="left"/>
    </xf>
    <xf numFmtId="164" fontId="11" fillId="13" borderId="0" xfId="1" applyNumberFormat="1" applyFont="1" applyFill="1" applyAlignment="1">
      <alignment vertical="center"/>
    </xf>
    <xf numFmtId="1" fontId="11" fillId="14" borderId="0" xfId="0" applyNumberFormat="1" applyFont="1" applyFill="1" applyAlignment="1">
      <alignment vertical="center"/>
    </xf>
    <xf numFmtId="0" fontId="10" fillId="13" borderId="0" xfId="0" applyFont="1" applyFill="1" applyAlignment="1">
      <alignment horizontal="left"/>
    </xf>
    <xf numFmtId="0" fontId="10" fillId="30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9" fillId="0" borderId="0" xfId="0" applyFont="1" applyFill="1"/>
    <xf numFmtId="0" fontId="11" fillId="0" borderId="0" xfId="0" applyFont="1" applyFill="1"/>
    <xf numFmtId="0" fontId="21" fillId="0" borderId="6" xfId="0" applyFont="1" applyFill="1" applyBorder="1"/>
    <xf numFmtId="0" fontId="10" fillId="29" borderId="0" xfId="0" applyFont="1" applyFill="1" applyAlignment="1">
      <alignment horizontal="left"/>
    </xf>
    <xf numFmtId="1" fontId="11" fillId="29" borderId="0" xfId="0" applyNumberFormat="1" applyFont="1" applyFill="1" applyAlignment="1">
      <alignment vertical="center"/>
    </xf>
    <xf numFmtId="0" fontId="11" fillId="29" borderId="0" xfId="0" applyFont="1" applyFill="1" applyAlignment="1">
      <alignment vertical="center"/>
    </xf>
    <xf numFmtId="0" fontId="22" fillId="0" borderId="0" xfId="0" applyFont="1" applyFill="1"/>
    <xf numFmtId="0" fontId="8" fillId="20" borderId="0" xfId="0" applyFont="1" applyFill="1"/>
    <xf numFmtId="0" fontId="8" fillId="6" borderId="0" xfId="0" applyFont="1" applyFill="1"/>
    <xf numFmtId="0" fontId="8" fillId="8" borderId="0" xfId="0" applyFont="1" applyFill="1" applyAlignment="1">
      <alignment vertical="center"/>
    </xf>
    <xf numFmtId="0" fontId="8" fillId="21" borderId="0" xfId="0" applyFont="1" applyFill="1" applyAlignment="1">
      <alignment vertical="center"/>
    </xf>
    <xf numFmtId="0" fontId="8" fillId="22" borderId="0" xfId="0" applyFont="1" applyFill="1" applyAlignment="1">
      <alignment vertical="center"/>
    </xf>
    <xf numFmtId="0" fontId="8" fillId="28" borderId="0" xfId="0" applyFont="1" applyFill="1" applyAlignment="1">
      <alignment vertical="center"/>
    </xf>
    <xf numFmtId="0" fontId="8" fillId="26" borderId="0" xfId="0" applyFont="1" applyFill="1" applyAlignment="1">
      <alignment vertical="center"/>
    </xf>
    <xf numFmtId="0" fontId="8" fillId="24" borderId="0" xfId="0" applyFont="1" applyFill="1" applyAlignment="1">
      <alignment vertical="center"/>
    </xf>
    <xf numFmtId="1" fontId="8" fillId="2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2" borderId="0" xfId="0" applyFont="1" applyFill="1" applyAlignment="1">
      <alignment vertical="center"/>
    </xf>
    <xf numFmtId="0" fontId="8" fillId="27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13" borderId="0" xfId="0" applyFont="1" applyFill="1" applyAlignment="1">
      <alignment vertical="center"/>
    </xf>
    <xf numFmtId="0" fontId="8" fillId="14" borderId="0" xfId="0" applyFont="1" applyFill="1" applyAlignment="1">
      <alignment vertical="center"/>
    </xf>
    <xf numFmtId="0" fontId="8" fillId="30" borderId="0" xfId="0" applyFont="1" applyFill="1" applyAlignment="1">
      <alignment vertical="center"/>
    </xf>
    <xf numFmtId="0" fontId="8" fillId="33" borderId="0" xfId="0" applyFont="1" applyFill="1" applyAlignment="1">
      <alignment vertical="center"/>
    </xf>
    <xf numFmtId="1" fontId="8" fillId="33" borderId="0" xfId="0" applyNumberFormat="1" applyFont="1" applyFill="1" applyAlignment="1">
      <alignment vertical="center"/>
    </xf>
    <xf numFmtId="0" fontId="8" fillId="29" borderId="0" xfId="0" applyFont="1" applyFill="1" applyAlignment="1">
      <alignment vertical="center"/>
    </xf>
    <xf numFmtId="1" fontId="24" fillId="0" borderId="0" xfId="6" applyNumberFormat="1" applyFont="1" applyFill="1" applyBorder="1" applyAlignment="1">
      <alignment horizontal="right" vertical="center"/>
    </xf>
    <xf numFmtId="0" fontId="23" fillId="23" borderId="0" xfId="0" applyFont="1" applyFill="1" applyBorder="1"/>
    <xf numFmtId="0" fontId="23" fillId="23" borderId="0" xfId="0" applyFont="1" applyFill="1" applyAlignment="1">
      <alignment horizontal="left"/>
    </xf>
    <xf numFmtId="0" fontId="8" fillId="34" borderId="0" xfId="0" applyFont="1" applyFill="1" applyAlignment="1">
      <alignment vertical="center"/>
    </xf>
    <xf numFmtId="0" fontId="8" fillId="34" borderId="0" xfId="0" applyFont="1" applyFill="1"/>
    <xf numFmtId="0" fontId="11" fillId="34" borderId="0" xfId="0" applyFont="1" applyFill="1" applyAlignment="1">
      <alignment vertical="center"/>
    </xf>
    <xf numFmtId="0" fontId="11" fillId="34" borderId="0" xfId="0" applyFont="1" applyFill="1"/>
    <xf numFmtId="0" fontId="10" fillId="34" borderId="0" xfId="0" applyFont="1" applyFill="1" applyAlignment="1">
      <alignment vertical="center"/>
    </xf>
    <xf numFmtId="0" fontId="31" fillId="25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3" fillId="0" borderId="0" xfId="0" applyFont="1"/>
    <xf numFmtId="0" fontId="22" fillId="0" borderId="0" xfId="0" applyFont="1"/>
    <xf numFmtId="0" fontId="5" fillId="0" borderId="0" xfId="0" applyFont="1" applyAlignment="1">
      <alignment wrapText="1"/>
    </xf>
    <xf numFmtId="0" fontId="11" fillId="0" borderId="0" xfId="0" applyNumberFormat="1" applyFont="1" applyAlignment="1">
      <alignment wrapText="1"/>
    </xf>
    <xf numFmtId="0" fontId="11" fillId="0" borderId="0" xfId="0" applyNumberFormat="1" applyFont="1" applyFill="1" applyAlignment="1">
      <alignment vertical="center" wrapText="1"/>
    </xf>
    <xf numFmtId="0" fontId="12" fillId="0" borderId="0" xfId="4" applyNumberFormat="1" applyFont="1" applyFill="1" applyAlignment="1">
      <alignment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wrapText="1"/>
    </xf>
    <xf numFmtId="0" fontId="11" fillId="0" borderId="0" xfId="0" applyNumberFormat="1" applyFont="1" applyFill="1" applyAlignment="1">
      <alignment wrapText="1"/>
    </xf>
    <xf numFmtId="0" fontId="12" fillId="0" borderId="0" xfId="0" applyNumberFormat="1" applyFont="1" applyFill="1" applyAlignment="1">
      <alignment vertical="center" wrapText="1"/>
    </xf>
    <xf numFmtId="0" fontId="3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34" fillId="0" borderId="0" xfId="4" applyFont="1" applyFill="1" applyAlignment="1">
      <alignment wrapText="1"/>
    </xf>
    <xf numFmtId="0" fontId="34" fillId="0" borderId="0" xfId="0" applyFont="1" applyAlignment="1">
      <alignment wrapText="1"/>
    </xf>
    <xf numFmtId="0" fontId="36" fillId="0" borderId="0" xfId="0" applyFont="1"/>
    <xf numFmtId="0" fontId="6" fillId="7" borderId="12" xfId="5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vertical="center"/>
    </xf>
    <xf numFmtId="1" fontId="24" fillId="0" borderId="0" xfId="5" applyNumberFormat="1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165" fontId="24" fillId="0" borderId="0" xfId="5" applyNumberFormat="1" applyFont="1" applyFill="1" applyBorder="1" applyAlignment="1">
      <alignment vertical="center"/>
    </xf>
    <xf numFmtId="9" fontId="24" fillId="0" borderId="0" xfId="3" applyFont="1" applyFill="1" applyBorder="1"/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5" applyFont="1" applyFill="1" applyBorder="1" applyAlignment="1">
      <alignment horizontal="right" vertical="center"/>
    </xf>
    <xf numFmtId="167" fontId="24" fillId="0" borderId="0" xfId="1" applyNumberFormat="1" applyFont="1" applyFill="1" applyBorder="1" applyAlignment="1">
      <alignment horizontal="right" vertical="center"/>
    </xf>
    <xf numFmtId="9" fontId="24" fillId="0" borderId="0" xfId="3" applyNumberFormat="1" applyFont="1" applyFill="1" applyBorder="1"/>
    <xf numFmtId="1" fontId="24" fillId="0" borderId="0" xfId="5" applyNumberFormat="1" applyFont="1" applyFill="1" applyBorder="1" applyAlignment="1">
      <alignment horizontal="right" vertical="center"/>
    </xf>
    <xf numFmtId="167" fontId="24" fillId="0" borderId="0" xfId="1" applyNumberFormat="1" applyFont="1" applyFill="1" applyBorder="1"/>
    <xf numFmtId="0" fontId="37" fillId="0" borderId="0" xfId="0" applyFont="1"/>
    <xf numFmtId="0" fontId="10" fillId="0" borderId="0" xfId="0" applyFont="1" applyFill="1" applyAlignment="1">
      <alignment horizontal="left" vertical="center" wrapText="1"/>
    </xf>
    <xf numFmtId="0" fontId="12" fillId="23" borderId="0" xfId="0" applyFont="1" applyFill="1" applyAlignment="1">
      <alignment horizontal="left" wrapText="1"/>
    </xf>
    <xf numFmtId="15" fontId="7" fillId="0" borderId="0" xfId="0" applyNumberFormat="1" applyFont="1"/>
    <xf numFmtId="0" fontId="7" fillId="0" borderId="0" xfId="0" applyFont="1" applyAlignment="1">
      <alignment vertical="top" wrapText="1"/>
    </xf>
    <xf numFmtId="0" fontId="30" fillId="0" borderId="0" xfId="7" quotePrefix="1" applyFont="1" applyAlignment="1">
      <alignment vertical="top"/>
    </xf>
    <xf numFmtId="0" fontId="10" fillId="0" borderId="0" xfId="0" applyFont="1" applyFill="1" applyAlignment="1">
      <alignment vertical="center" wrapText="1"/>
    </xf>
    <xf numFmtId="0" fontId="11" fillId="20" borderId="0" xfId="0" applyFont="1" applyFill="1" applyAlignment="1">
      <alignment wrapText="1"/>
    </xf>
    <xf numFmtId="0" fontId="12" fillId="23" borderId="0" xfId="0" applyFont="1" applyFill="1" applyAlignment="1">
      <alignment wrapText="1"/>
    </xf>
    <xf numFmtId="0" fontId="11" fillId="9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1" fillId="15" borderId="0" xfId="0" applyFont="1" applyFill="1" applyAlignment="1">
      <alignment vertical="center"/>
    </xf>
    <xf numFmtId="0" fontId="11" fillId="16" borderId="0" xfId="0" applyFont="1" applyFill="1" applyAlignment="1">
      <alignment vertical="center"/>
    </xf>
    <xf numFmtId="0" fontId="11" fillId="17" borderId="0" xfId="0" applyFont="1" applyFill="1" applyAlignment="1">
      <alignment vertical="center"/>
    </xf>
    <xf numFmtId="1" fontId="11" fillId="17" borderId="0" xfId="0" applyNumberFormat="1" applyFont="1" applyFill="1" applyAlignment="1">
      <alignment vertical="center"/>
    </xf>
    <xf numFmtId="0" fontId="11" fillId="18" borderId="0" xfId="0" applyFont="1" applyFill="1" applyAlignment="1">
      <alignment vertical="center"/>
    </xf>
    <xf numFmtId="0" fontId="11" fillId="19" borderId="0" xfId="0" applyFont="1" applyFill="1" applyAlignment="1">
      <alignment vertical="center"/>
    </xf>
    <xf numFmtId="0" fontId="11" fillId="19" borderId="0" xfId="0" applyFont="1" applyFill="1"/>
    <xf numFmtId="0" fontId="10" fillId="0" borderId="0" xfId="0" applyFont="1" applyFill="1"/>
    <xf numFmtId="0" fontId="10" fillId="9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0" fillId="19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40" fillId="0" borderId="0" xfId="0" applyFont="1" applyFill="1"/>
    <xf numFmtId="0" fontId="11" fillId="8" borderId="0" xfId="0" applyFont="1" applyFill="1" applyAlignment="1">
      <alignment vertical="center" wrapText="1"/>
    </xf>
    <xf numFmtId="0" fontId="11" fillId="21" borderId="0" xfId="0" applyFont="1" applyFill="1" applyAlignment="1">
      <alignment vertical="center" wrapText="1"/>
    </xf>
    <xf numFmtId="0" fontId="11" fillId="22" borderId="0" xfId="0" applyFont="1" applyFill="1" applyAlignment="1">
      <alignment vertical="center" wrapText="1"/>
    </xf>
    <xf numFmtId="0" fontId="11" fillId="28" borderId="0" xfId="0" applyFont="1" applyFill="1" applyAlignment="1">
      <alignment vertical="center" wrapText="1"/>
    </xf>
    <xf numFmtId="0" fontId="11" fillId="26" borderId="0" xfId="0" applyFont="1" applyFill="1" applyAlignment="1">
      <alignment vertical="center" wrapText="1"/>
    </xf>
    <xf numFmtId="0" fontId="11" fillId="24" borderId="0" xfId="0" applyFont="1" applyFill="1" applyAlignment="1">
      <alignment vertical="center" wrapText="1"/>
    </xf>
    <xf numFmtId="1" fontId="11" fillId="24" borderId="0" xfId="0" applyNumberFormat="1" applyFont="1" applyFill="1" applyAlignment="1">
      <alignment vertical="center" wrapText="1"/>
    </xf>
    <xf numFmtId="0" fontId="11" fillId="9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 wrapText="1"/>
    </xf>
    <xf numFmtId="0" fontId="11" fillId="11" borderId="0" xfId="0" applyFont="1" applyFill="1" applyAlignment="1">
      <alignment vertical="center" wrapText="1"/>
    </xf>
    <xf numFmtId="0" fontId="11" fillId="12" borderId="0" xfId="0" applyFont="1" applyFill="1" applyAlignment="1">
      <alignment vertical="center" wrapText="1"/>
    </xf>
    <xf numFmtId="0" fontId="11" fillId="13" borderId="0" xfId="0" applyFont="1" applyFill="1" applyAlignment="1">
      <alignment vertical="center" wrapText="1"/>
    </xf>
    <xf numFmtId="0" fontId="11" fillId="14" borderId="0" xfId="0" applyFont="1" applyFill="1" applyAlignment="1">
      <alignment vertical="center" wrapText="1"/>
    </xf>
    <xf numFmtId="0" fontId="11" fillId="15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11" fillId="17" borderId="0" xfId="0" applyFont="1" applyFill="1" applyAlignment="1">
      <alignment vertical="center" wrapText="1"/>
    </xf>
    <xf numFmtId="1" fontId="11" fillId="17" borderId="0" xfId="0" applyNumberFormat="1" applyFont="1" applyFill="1" applyAlignment="1">
      <alignment vertical="center" wrapText="1"/>
    </xf>
    <xf numFmtId="0" fontId="11" fillId="18" borderId="0" xfId="0" applyFont="1" applyFill="1" applyAlignment="1">
      <alignment vertical="center" wrapText="1"/>
    </xf>
    <xf numFmtId="0" fontId="11" fillId="19" borderId="0" xfId="0" applyFont="1" applyFill="1" applyAlignment="1">
      <alignment vertical="center" wrapText="1"/>
    </xf>
    <xf numFmtId="0" fontId="11" fillId="19" borderId="0" xfId="0" applyFont="1" applyFill="1" applyAlignment="1">
      <alignment wrapText="1"/>
    </xf>
    <xf numFmtId="0" fontId="40" fillId="0" borderId="0" xfId="0" applyFont="1"/>
    <xf numFmtId="0" fontId="10" fillId="0" borderId="0" xfId="0" applyFont="1" applyAlignment="1">
      <alignment horizontal="right"/>
    </xf>
    <xf numFmtId="0" fontId="17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>
      <alignment wrapText="1"/>
    </xf>
    <xf numFmtId="0" fontId="41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Fill="1" applyAlignment="1">
      <alignment wrapText="1"/>
    </xf>
    <xf numFmtId="0" fontId="42" fillId="0" borderId="0" xfId="0" applyFont="1" applyAlignment="1">
      <alignment wrapText="1"/>
    </xf>
    <xf numFmtId="0" fontId="42" fillId="0" borderId="0" xfId="0" applyFont="1"/>
    <xf numFmtId="0" fontId="43" fillId="0" borderId="0" xfId="7" applyFont="1" applyAlignment="1">
      <alignment horizontal="left"/>
    </xf>
    <xf numFmtId="0" fontId="43" fillId="0" borderId="0" xfId="7" applyFont="1" applyFill="1" applyAlignment="1">
      <alignment wrapText="1"/>
    </xf>
    <xf numFmtId="0" fontId="43" fillId="0" borderId="0" xfId="7" applyFont="1" applyAlignment="1"/>
    <xf numFmtId="9" fontId="17" fillId="0" borderId="0" xfId="0" applyNumberFormat="1" applyFont="1"/>
    <xf numFmtId="0" fontId="11" fillId="0" borderId="0" xfId="0" applyFont="1" applyAlignment="1"/>
    <xf numFmtId="0" fontId="11" fillId="0" borderId="0" xfId="0" applyFont="1" applyFill="1" applyAlignment="1">
      <alignment wrapText="1"/>
    </xf>
    <xf numFmtId="9" fontId="17" fillId="0" borderId="0" xfId="3" applyFont="1"/>
    <xf numFmtId="168" fontId="10" fillId="0" borderId="0" xfId="2" applyNumberFormat="1" applyFont="1" applyAlignment="1">
      <alignment horizontal="right"/>
    </xf>
    <xf numFmtId="168" fontId="11" fillId="0" borderId="0" xfId="2" applyNumberFormat="1" applyFont="1"/>
    <xf numFmtId="9" fontId="10" fillId="0" borderId="0" xfId="3" applyFont="1" applyAlignment="1">
      <alignment horizontal="right"/>
    </xf>
    <xf numFmtId="9" fontId="11" fillId="0" borderId="0" xfId="3" applyFont="1"/>
    <xf numFmtId="0" fontId="11" fillId="0" borderId="0" xfId="0" applyFont="1" applyAlignment="1">
      <alignment horizontal="left"/>
    </xf>
    <xf numFmtId="0" fontId="44" fillId="0" borderId="0" xfId="7" applyFont="1" applyAlignment="1"/>
    <xf numFmtId="167" fontId="10" fillId="0" borderId="0" xfId="1" applyNumberFormat="1" applyFont="1" applyAlignment="1">
      <alignment horizontal="right"/>
    </xf>
    <xf numFmtId="0" fontId="12" fillId="0" borderId="0" xfId="4" applyFont="1" applyFill="1"/>
    <xf numFmtId="0" fontId="43" fillId="0" borderId="0" xfId="7" applyFont="1" applyFill="1" applyAlignment="1">
      <alignment horizontal="left"/>
    </xf>
    <xf numFmtId="0" fontId="44" fillId="0" borderId="0" xfId="7" applyFont="1" applyFill="1" applyAlignment="1"/>
    <xf numFmtId="9" fontId="17" fillId="0" borderId="0" xfId="0" applyNumberFormat="1" applyFont="1" applyFill="1"/>
    <xf numFmtId="0" fontId="17" fillId="0" borderId="0" xfId="0" applyFont="1" applyFill="1"/>
    <xf numFmtId="0" fontId="43" fillId="0" borderId="0" xfId="7" applyFont="1" applyAlignment="1">
      <alignment wrapText="1"/>
    </xf>
    <xf numFmtId="166" fontId="17" fillId="0" borderId="0" xfId="0" applyNumberFormat="1" applyFont="1"/>
    <xf numFmtId="44" fontId="11" fillId="0" borderId="0" xfId="2" applyFont="1"/>
    <xf numFmtId="0" fontId="12" fillId="0" borderId="0" xfId="0" applyFont="1"/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166" fontId="34" fillId="0" borderId="0" xfId="0" applyNumberFormat="1" applyFont="1"/>
    <xf numFmtId="167" fontId="11" fillId="0" borderId="0" xfId="1" applyNumberFormat="1" applyFont="1"/>
    <xf numFmtId="0" fontId="45" fillId="0" borderId="0" xfId="0" applyFont="1" applyAlignment="1">
      <alignment horizontal="right"/>
    </xf>
    <xf numFmtId="0" fontId="46" fillId="0" borderId="0" xfId="0" applyFont="1"/>
    <xf numFmtId="0" fontId="11" fillId="0" borderId="0" xfId="0" applyFont="1" applyAlignment="1">
      <alignment vertical="top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11" fillId="0" borderId="0" xfId="0" applyNumberFormat="1" applyFont="1" applyFill="1" applyAlignment="1"/>
    <xf numFmtId="0" fontId="12" fillId="0" borderId="0" xfId="4" applyNumberFormat="1" applyFont="1" applyFill="1" applyAlignment="1"/>
    <xf numFmtId="0" fontId="11" fillId="0" borderId="0" xfId="0" applyNumberFormat="1" applyFont="1" applyFill="1" applyBorder="1" applyAlignment="1">
      <alignment horizontal="left"/>
    </xf>
    <xf numFmtId="0" fontId="12" fillId="0" borderId="0" xfId="0" applyNumberFormat="1" applyFont="1" applyAlignment="1"/>
    <xf numFmtId="0" fontId="12" fillId="0" borderId="0" xfId="0" applyNumberFormat="1" applyFont="1" applyFill="1" applyAlignment="1"/>
    <xf numFmtId="0" fontId="3" fillId="0" borderId="0" xfId="5" applyFill="1" applyBorder="1" applyAlignment="1">
      <alignment vertical="center"/>
    </xf>
    <xf numFmtId="0" fontId="3" fillId="0" borderId="0" xfId="5" applyFill="1" applyBorder="1" applyAlignment="1">
      <alignment horizontal="right" vertical="center"/>
    </xf>
    <xf numFmtId="1" fontId="6" fillId="0" borderId="0" xfId="5" applyNumberFormat="1" applyFont="1" applyFill="1" applyBorder="1" applyAlignment="1">
      <alignment vertical="center"/>
    </xf>
    <xf numFmtId="0" fontId="6" fillId="0" borderId="0" xfId="0" applyFont="1" applyFill="1" applyBorder="1"/>
    <xf numFmtId="3" fontId="3" fillId="0" borderId="0" xfId="5" applyNumberFormat="1" applyFill="1" applyBorder="1" applyAlignment="1">
      <alignment vertical="center"/>
    </xf>
    <xf numFmtId="0" fontId="38" fillId="0" borderId="0" xfId="5" applyFont="1" applyFill="1" applyBorder="1" applyAlignment="1">
      <alignment vertical="center"/>
    </xf>
    <xf numFmtId="3" fontId="38" fillId="0" borderId="0" xfId="5" applyNumberFormat="1" applyFont="1" applyFill="1" applyBorder="1" applyAlignment="1">
      <alignment vertical="center"/>
    </xf>
    <xf numFmtId="0" fontId="38" fillId="0" borderId="0" xfId="5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Alignment="1">
      <alignment vertical="top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right" vertical="top" wrapText="1"/>
    </xf>
    <xf numFmtId="0" fontId="16" fillId="0" borderId="0" xfId="0" applyFont="1" applyFill="1" applyBorder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20" fillId="23" borderId="0" xfId="0" applyFont="1" applyFill="1" applyAlignment="1">
      <alignment horizontal="left"/>
    </xf>
    <xf numFmtId="0" fontId="10" fillId="21" borderId="0" xfId="0" applyFont="1" applyFill="1" applyAlignment="1">
      <alignment vertical="center"/>
    </xf>
    <xf numFmtId="0" fontId="10" fillId="22" borderId="0" xfId="0" applyFont="1" applyFill="1" applyAlignment="1">
      <alignment vertical="center"/>
    </xf>
    <xf numFmtId="0" fontId="10" fillId="28" borderId="0" xfId="0" applyFont="1" applyFill="1" applyAlignment="1">
      <alignment vertical="center"/>
    </xf>
    <xf numFmtId="0" fontId="10" fillId="26" borderId="0" xfId="0" applyFont="1" applyFill="1" applyAlignment="1">
      <alignment vertical="center"/>
    </xf>
    <xf numFmtId="0" fontId="10" fillId="24" borderId="0" xfId="0" applyFont="1" applyFill="1" applyAlignment="1">
      <alignment vertical="center"/>
    </xf>
    <xf numFmtId="1" fontId="10" fillId="24" borderId="0" xfId="0" applyNumberFormat="1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12" borderId="0" xfId="0" applyFont="1" applyFill="1" applyAlignment="1">
      <alignment vertical="center"/>
    </xf>
    <xf numFmtId="164" fontId="10" fillId="13" borderId="0" xfId="1" applyNumberFormat="1" applyFont="1" applyFill="1" applyAlignment="1">
      <alignment vertical="center"/>
    </xf>
    <xf numFmtId="0" fontId="10" fillId="13" borderId="0" xfId="0" applyFont="1" applyFill="1" applyAlignment="1">
      <alignment vertical="center"/>
    </xf>
    <xf numFmtId="1" fontId="10" fillId="14" borderId="0" xfId="0" applyNumberFormat="1" applyFont="1" applyFill="1" applyAlignment="1">
      <alignment vertical="center"/>
    </xf>
    <xf numFmtId="0" fontId="10" fillId="15" borderId="0" xfId="0" applyFont="1" applyFill="1" applyAlignment="1">
      <alignment vertical="center"/>
    </xf>
    <xf numFmtId="0" fontId="10" fillId="16" borderId="0" xfId="0" applyFont="1" applyFill="1" applyAlignment="1">
      <alignment vertical="center"/>
    </xf>
    <xf numFmtId="0" fontId="10" fillId="17" borderId="0" xfId="0" applyFont="1" applyFill="1" applyAlignment="1">
      <alignment vertical="center"/>
    </xf>
    <xf numFmtId="1" fontId="10" fillId="18" borderId="0" xfId="0" applyNumberFormat="1" applyFont="1" applyFill="1" applyAlignment="1">
      <alignment vertical="center"/>
    </xf>
    <xf numFmtId="0" fontId="10" fillId="19" borderId="0" xfId="0" applyFont="1" applyFill="1"/>
    <xf numFmtId="0" fontId="4" fillId="0" borderId="0" xfId="0" applyFont="1"/>
    <xf numFmtId="0" fontId="11" fillId="0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wrapText="1"/>
    </xf>
    <xf numFmtId="0" fontId="48" fillId="20" borderId="0" xfId="0" applyFont="1" applyFill="1"/>
    <xf numFmtId="0" fontId="49" fillId="0" borderId="0" xfId="7" applyFont="1" applyAlignment="1">
      <alignment vertical="top"/>
    </xf>
    <xf numFmtId="0" fontId="11" fillId="0" borderId="0" xfId="0" applyFont="1" applyFill="1" applyAlignment="1">
      <alignment vertical="center" wrapText="1"/>
    </xf>
    <xf numFmtId="1" fontId="5" fillId="0" borderId="0" xfId="0" applyNumberFormat="1" applyFont="1"/>
    <xf numFmtId="0" fontId="7" fillId="25" borderId="13" xfId="0" applyFont="1" applyFill="1" applyBorder="1"/>
    <xf numFmtId="0" fontId="7" fillId="35" borderId="9" xfId="0" applyFont="1" applyFill="1" applyBorder="1"/>
    <xf numFmtId="0" fontId="36" fillId="0" borderId="0" xfId="0" applyFont="1" applyFill="1" applyBorder="1"/>
    <xf numFmtId="9" fontId="7" fillId="35" borderId="10" xfId="3" applyFont="1" applyFill="1" applyBorder="1"/>
    <xf numFmtId="1" fontId="50" fillId="35" borderId="15" xfId="0" applyNumberFormat="1" applyFont="1" applyFill="1" applyBorder="1"/>
    <xf numFmtId="0" fontId="7" fillId="35" borderId="11" xfId="0" applyFont="1" applyFill="1" applyBorder="1"/>
    <xf numFmtId="0" fontId="7" fillId="22" borderId="0" xfId="0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7" fillId="27" borderId="0" xfId="0" applyFont="1" applyFill="1" applyAlignment="1">
      <alignment vertical="center"/>
    </xf>
    <xf numFmtId="0" fontId="7" fillId="14" borderId="0" xfId="0" applyFont="1" applyFill="1" applyAlignment="1">
      <alignment vertical="center"/>
    </xf>
    <xf numFmtId="0" fontId="7" fillId="33" borderId="0" xfId="0" applyFont="1" applyFill="1" applyAlignment="1">
      <alignment vertical="center"/>
    </xf>
    <xf numFmtId="0" fontId="7" fillId="29" borderId="0" xfId="0" applyFont="1" applyFill="1" applyAlignment="1">
      <alignment vertical="center"/>
    </xf>
    <xf numFmtId="0" fontId="7" fillId="34" borderId="0" xfId="0" applyFont="1" applyFill="1" applyAlignment="1">
      <alignment vertical="center"/>
    </xf>
    <xf numFmtId="0" fontId="35" fillId="0" borderId="0" xfId="0" applyFont="1"/>
    <xf numFmtId="9" fontId="26" fillId="0" borderId="0" xfId="3" applyFont="1"/>
    <xf numFmtId="9" fontId="26" fillId="0" borderId="16" xfId="3" applyFont="1" applyBorder="1"/>
    <xf numFmtId="9" fontId="50" fillId="35" borderId="8" xfId="0" applyNumberFormat="1" applyFont="1" applyFill="1" applyBorder="1"/>
    <xf numFmtId="0" fontId="53" fillId="0" borderId="0" xfId="0" applyFont="1" applyAlignment="1">
      <alignment wrapText="1"/>
    </xf>
    <xf numFmtId="0" fontId="52" fillId="0" borderId="0" xfId="0" applyFont="1" applyAlignment="1">
      <alignment vertical="top"/>
    </xf>
    <xf numFmtId="0" fontId="37" fillId="0" borderId="6" xfId="0" applyFont="1" applyBorder="1"/>
    <xf numFmtId="0" fontId="37" fillId="0" borderId="14" xfId="0" applyFont="1" applyBorder="1" applyAlignment="1">
      <alignment wrapText="1"/>
    </xf>
    <xf numFmtId="0" fontId="37" fillId="0" borderId="7" xfId="0" applyFont="1" applyBorder="1" applyAlignment="1">
      <alignment wrapText="1"/>
    </xf>
    <xf numFmtId="0" fontId="11" fillId="0" borderId="8" xfId="0" applyFont="1" applyBorder="1" applyAlignment="1">
      <alignment vertical="center"/>
    </xf>
    <xf numFmtId="1" fontId="7" fillId="0" borderId="9" xfId="0" applyNumberFormat="1" applyFont="1" applyBorder="1"/>
    <xf numFmtId="0" fontId="11" fillId="0" borderId="10" xfId="0" applyFont="1" applyBorder="1" applyAlignment="1">
      <alignment vertical="center"/>
    </xf>
    <xf numFmtId="0" fontId="7" fillId="0" borderId="15" xfId="0" applyFont="1" applyBorder="1"/>
    <xf numFmtId="1" fontId="7" fillId="0" borderId="11" xfId="0" applyNumberFormat="1" applyFont="1" applyBorder="1"/>
    <xf numFmtId="0" fontId="19" fillId="0" borderId="13" xfId="0" applyFont="1" applyBorder="1"/>
    <xf numFmtId="0" fontId="52" fillId="0" borderId="0" xfId="0" applyFont="1" applyAlignment="1">
      <alignment horizontal="right" vertical="top" wrapText="1"/>
    </xf>
    <xf numFmtId="1" fontId="7" fillId="25" borderId="13" xfId="0" applyNumberFormat="1" applyFont="1" applyFill="1" applyBorder="1" applyProtection="1">
      <protection locked="0"/>
    </xf>
    <xf numFmtId="0" fontId="54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11" fillId="25" borderId="0" xfId="0" applyFont="1" applyFill="1" applyAlignment="1">
      <alignment horizontal="left"/>
    </xf>
    <xf numFmtId="0" fontId="8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Fill="1" applyBorder="1"/>
    <xf numFmtId="0" fontId="28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52" fillId="0" borderId="0" xfId="0" applyFont="1" applyAlignment="1">
      <alignment horizontal="right" vertical="top" wrapText="1"/>
    </xf>
    <xf numFmtId="0" fontId="10" fillId="0" borderId="0" xfId="0" applyFont="1" applyFill="1" applyAlignment="1">
      <alignment horizontal="left" vertical="center" wrapText="1"/>
    </xf>
    <xf numFmtId="0" fontId="12" fillId="23" borderId="0" xfId="0" applyFont="1" applyFill="1" applyAlignment="1">
      <alignment horizontal="left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9" fillId="25" borderId="3" xfId="0" applyFont="1" applyFill="1" applyBorder="1" applyAlignment="1" applyProtection="1">
      <alignment horizontal="center"/>
      <protection locked="0"/>
    </xf>
    <xf numFmtId="0" fontId="9" fillId="25" borderId="4" xfId="0" applyFont="1" applyFill="1" applyBorder="1" applyAlignment="1" applyProtection="1">
      <alignment horizontal="center"/>
      <protection locked="0"/>
    </xf>
    <xf numFmtId="0" fontId="9" fillId="25" borderId="5" xfId="0" applyFont="1" applyFill="1" applyBorder="1" applyAlignment="1" applyProtection="1">
      <alignment horizontal="center"/>
      <protection locked="0"/>
    </xf>
    <xf numFmtId="0" fontId="39" fillId="25" borderId="3" xfId="0" applyFont="1" applyFill="1" applyBorder="1" applyAlignment="1" applyProtection="1">
      <alignment horizontal="center"/>
      <protection locked="0"/>
    </xf>
    <xf numFmtId="0" fontId="39" fillId="25" borderId="4" xfId="0" applyFont="1" applyFill="1" applyBorder="1" applyAlignment="1" applyProtection="1">
      <alignment horizontal="center"/>
      <protection locked="0"/>
    </xf>
    <xf numFmtId="0" fontId="39" fillId="25" borderId="5" xfId="0" applyFont="1" applyFill="1" applyBorder="1" applyAlignment="1" applyProtection="1">
      <alignment horizontal="center"/>
      <protection locked="0"/>
    </xf>
    <xf numFmtId="0" fontId="52" fillId="35" borderId="6" xfId="0" applyFont="1" applyFill="1" applyBorder="1" applyAlignment="1">
      <alignment horizontal="center" wrapText="1"/>
    </xf>
    <xf numFmtId="0" fontId="52" fillId="35" borderId="14" xfId="0" applyFont="1" applyFill="1" applyBorder="1" applyAlignment="1">
      <alignment horizontal="center" wrapText="1"/>
    </xf>
    <xf numFmtId="0" fontId="52" fillId="35" borderId="7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51" fillId="0" borderId="14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22" fillId="25" borderId="3" xfId="0" applyFont="1" applyFill="1" applyBorder="1" applyAlignment="1" applyProtection="1">
      <alignment horizontal="center"/>
      <protection locked="0"/>
    </xf>
    <xf numFmtId="0" fontId="22" fillId="25" borderId="4" xfId="0" applyFont="1" applyFill="1" applyBorder="1" applyAlignment="1" applyProtection="1">
      <alignment horizontal="center"/>
      <protection locked="0"/>
    </xf>
    <xf numFmtId="0" fontId="22" fillId="25" borderId="5" xfId="0" applyFont="1" applyFill="1" applyBorder="1" applyAlignment="1" applyProtection="1">
      <alignment horizontal="center"/>
      <protection locked="0"/>
    </xf>
    <xf numFmtId="0" fontId="37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0" fillId="23" borderId="0" xfId="0" applyFont="1" applyFill="1" applyAlignment="1">
      <alignment horizontal="left" wrapText="1"/>
    </xf>
  </cellXfs>
  <cellStyles count="8">
    <cellStyle name="Bad" xfId="4" builtinId="27"/>
    <cellStyle name="Comma" xfId="1" builtinId="3"/>
    <cellStyle name="Currency" xfId="2" builtinId="4"/>
    <cellStyle name="Hyperlink" xfId="7" builtinId="8"/>
    <cellStyle name="Input" xfId="5" builtinId="20"/>
    <cellStyle name="Normal" xfId="0" builtinId="0"/>
    <cellStyle name="Percent" xfId="3" builtinId="5"/>
    <cellStyle name="Total" xfId="6" builtinId="25"/>
  </cellStyles>
  <dxfs count="8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339933"/>
      <color rgb="FFFFCCCC"/>
      <color rgb="FFFF9966"/>
      <color rgb="FFCCFF99"/>
      <color rgb="FFCC0099"/>
      <color rgb="FFCC66FF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28577</xdr:colOff>
      <xdr:row>6</xdr:row>
      <xdr:rowOff>85726</xdr:rowOff>
    </xdr:from>
    <xdr:to>
      <xdr:col>7</xdr:col>
      <xdr:colOff>571273</xdr:colOff>
      <xdr:row>8</xdr:row>
      <xdr:rowOff>76201</xdr:rowOff>
    </xdr:to>
    <xdr:pic>
      <xdr:nvPicPr>
        <xdr:cNvPr id="2" name="Picture 1" descr="http://www.heritageexchange.co.uk/sites/default/files/RSA_core_logo_RGB_nostraplin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2" y="1228726"/>
          <a:ext cx="1761896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1409700</xdr:colOff>
      <xdr:row>9</xdr:row>
      <xdr:rowOff>28574</xdr:rowOff>
    </xdr:from>
    <xdr:to>
      <xdr:col>8</xdr:col>
      <xdr:colOff>131421</xdr:colOff>
      <xdr:row>17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3076574"/>
          <a:ext cx="2084046" cy="152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rsa.org/heritage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17" Type="http://schemas.openxmlformats.org/officeDocument/2006/relationships/hyperlink" Target="http://list.historicengland.org.uk/mapsearch.aspx" TargetMode="External"/><Relationship Id="rId21" Type="http://schemas.openxmlformats.org/officeDocument/2006/relationships/hyperlink" Target="https://finds.org.uk/" TargetMode="External"/><Relationship Id="rId42" Type="http://schemas.openxmlformats.org/officeDocument/2006/relationships/hyperlink" Target="http://ptes.org/get-involved/surveys/countryside-2/traditional-orchard-survey/orchard-maps/" TargetMode="External"/><Relationship Id="rId47" Type="http://schemas.openxmlformats.org/officeDocument/2006/relationships/hyperlink" Target="http://www.hlf.org.uk/our-projects/search-our-projects" TargetMode="External"/><Relationship Id="rId63" Type="http://schemas.openxmlformats.org/officeDocument/2006/relationships/hyperlink" Target="http://publications.naturalengland.org.uk/publication/2248731?category=47018" TargetMode="External"/><Relationship Id="rId68" Type="http://schemas.openxmlformats.org/officeDocument/2006/relationships/hyperlink" Target="http://www.tcv.org.uk/" TargetMode="External"/><Relationship Id="rId84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89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112" Type="http://schemas.openxmlformats.org/officeDocument/2006/relationships/hyperlink" Target="http://locality.org.uk/our-members/?locality_knowledge=96" TargetMode="External"/><Relationship Id="rId133" Type="http://schemas.openxmlformats.org/officeDocument/2006/relationships/hyperlink" Target="http://www.lotc.org.uk/lotc-accreditations/lotc-mark/lotc-mark-accredited-schools/" TargetMode="External"/><Relationship Id="rId138" Type="http://schemas.openxmlformats.org/officeDocument/2006/relationships/hyperlink" Target="http://www.blueflag.org/menu/awarded-sites/2015/northern-hemisphere/england/List/Beaches" TargetMode="External"/><Relationship Id="rId16" Type="http://schemas.openxmlformats.org/officeDocument/2006/relationships/hyperlink" Target="http://www.heritageopendays.org.uk/" TargetMode="External"/><Relationship Id="rId107" Type="http://schemas.openxmlformats.org/officeDocument/2006/relationships/hyperlink" Target="http://www.geostore.com/environment-agency/WebStore?xml=environment-agency/xml/ogcDataDownload.xml" TargetMode="External"/><Relationship Id="rId11" Type="http://schemas.openxmlformats.org/officeDocument/2006/relationships/hyperlink" Target="http://whc.unesco.org/en/statesparties/gb" TargetMode="External"/><Relationship Id="rId32" Type="http://schemas.openxmlformats.org/officeDocument/2006/relationships/hyperlink" Target="http://www.geostore.com/environment-agency/WebStore?xml=environment-agency/xml/ogcDataDownload.xml" TargetMode="External"/><Relationship Id="rId37" Type="http://schemas.openxmlformats.org/officeDocument/2006/relationships/hyperlink" Target="http://www.gis.naturalengland.org.uk/pubs/gis/GIS_register.asp" TargetMode="External"/><Relationship Id="rId53" Type="http://schemas.openxmlformats.org/officeDocument/2006/relationships/hyperlink" Target="http://www.geostore.com/environment-agency/WebStore?xml=environment-agency/xml/ogcDataDownload.xml" TargetMode="External"/><Relationship Id="rId58" Type="http://schemas.openxmlformats.org/officeDocument/2006/relationships/hyperlink" Target="http://www.geostore.com/environment-agency/WebStore?xml=environment-agency/xml/ogcDataDownload.xml" TargetMode="External"/><Relationship Id="rId74" Type="http://schemas.openxmlformats.org/officeDocument/2006/relationships/hyperlink" Target="http://openplaques.org/" TargetMode="External"/><Relationship Id="rId79" Type="http://schemas.openxmlformats.org/officeDocument/2006/relationships/hyperlink" Target="https://www.gov.uk/government/organisations/companies-house" TargetMode="External"/><Relationship Id="rId102" Type="http://schemas.openxmlformats.org/officeDocument/2006/relationships/hyperlink" Target="http://www.geostore.com/environment-agency/WebStore?xml=environment-agency/xml/ogcDataDownload.xml" TargetMode="External"/><Relationship Id="rId123" Type="http://schemas.openxmlformats.org/officeDocument/2006/relationships/hyperlink" Target="http://www.artscouncil.org.uk/funding/our-investment-2015-18/national-portfolio/new-portfolio/interactive-map" TargetMode="External"/><Relationship Id="rId128" Type="http://schemas.openxmlformats.org/officeDocument/2006/relationships/hyperlink" Target="http://www.wildlondon.org.uk/wildlife/reserves" TargetMode="External"/><Relationship Id="rId5" Type="http://schemas.openxmlformats.org/officeDocument/2006/relationships/hyperlink" Target="http://hc.historicengland.org.uk/indicator-data/" TargetMode="External"/><Relationship Id="rId90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95" Type="http://schemas.openxmlformats.org/officeDocument/2006/relationships/hyperlink" Target="http://www.geostore.com/environment-agency/WebStore?xml=environment-agency/xml/ogcDataDownload.xml" TargetMode="External"/><Relationship Id="rId22" Type="http://schemas.openxmlformats.org/officeDocument/2006/relationships/hyperlink" Target="https://www.historypin.org/" TargetMode="External"/><Relationship Id="rId27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43" Type="http://schemas.openxmlformats.org/officeDocument/2006/relationships/hyperlink" Target="http://hc.historicengland.org.uk/indicator-data/" TargetMode="External"/><Relationship Id="rId48" Type="http://schemas.openxmlformats.org/officeDocument/2006/relationships/hyperlink" Target="http://www.hlf.org.uk/our-projects/search-our-projects" TargetMode="External"/><Relationship Id="rId64" Type="http://schemas.openxmlformats.org/officeDocument/2006/relationships/hyperlink" Target="http://publications.naturalengland.org.uk/publication/2248731?category=47018" TargetMode="External"/><Relationship Id="rId69" Type="http://schemas.openxmlformats.org/officeDocument/2006/relationships/hyperlink" Target="http://www.hlf.org.uk/our-projects/search-our-projects" TargetMode="External"/><Relationship Id="rId113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18" Type="http://schemas.openxmlformats.org/officeDocument/2006/relationships/hyperlink" Target="http://list.historicengland.org.uk/mapsearch.aspx" TargetMode="External"/><Relationship Id="rId134" Type="http://schemas.openxmlformats.org/officeDocument/2006/relationships/hyperlink" Target="http://www.heritageopendays.org.uk/directory/map" TargetMode="External"/><Relationship Id="rId139" Type="http://schemas.openxmlformats.org/officeDocument/2006/relationships/hyperlink" Target="http://www.heritageopendays.org.uk/directory/map" TargetMode="External"/><Relationship Id="rId8" Type="http://schemas.openxmlformats.org/officeDocument/2006/relationships/hyperlink" Target="http://www.camra.org.uk/list-your-local" TargetMode="External"/><Relationship Id="rId51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72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80" Type="http://schemas.openxmlformats.org/officeDocument/2006/relationships/hyperlink" Target="http://locality.org.uk/members/" TargetMode="External"/><Relationship Id="rId85" Type="http://schemas.openxmlformats.org/officeDocument/2006/relationships/hyperlink" Target="http://www.visitengland.com/biz/resources/insights-and-statistics/market-size-and-value/domestic-overnight-tourism-gbts/great-britain-tourism-survey-2013/trips-different-parts-england-2013" TargetMode="External"/><Relationship Id="rId93" Type="http://schemas.openxmlformats.org/officeDocument/2006/relationships/hyperlink" Target="http://download.companieshouse.gov.uk/en_output.html" TargetMode="External"/><Relationship Id="rId98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121" Type="http://schemas.openxmlformats.org/officeDocument/2006/relationships/hyperlink" Target="http://exploreyourarchive.org/" TargetMode="External"/><Relationship Id="rId3" Type="http://schemas.openxmlformats.org/officeDocument/2006/relationships/hyperlink" Target="https://www.gov.uk/case-programme" TargetMode="External"/><Relationship Id="rId12" Type="http://schemas.openxmlformats.org/officeDocument/2006/relationships/hyperlink" Target="http://hc.historicengland.org.uk/indicator-data/" TargetMode="External"/><Relationship Id="rId17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25" Type="http://schemas.openxmlformats.org/officeDocument/2006/relationships/hyperlink" Target="https://www.gov.uk/government/organisations/companies-house" TargetMode="External"/><Relationship Id="rId33" Type="http://schemas.openxmlformats.org/officeDocument/2006/relationships/hyperlink" Target="http://www.hlf.org.uk/our-projects/search-our-projects" TargetMode="External"/><Relationship Id="rId38" Type="http://schemas.openxmlformats.org/officeDocument/2006/relationships/hyperlink" Target="http://www.geostore.com/environment-agency/WebStore?xml=environment-agency/xml/ogcDataDownload.xml" TargetMode="External"/><Relationship Id="rId46" Type="http://schemas.openxmlformats.org/officeDocument/2006/relationships/hyperlink" Target="http://www.heritageopendays.org.uk/" TargetMode="External"/><Relationship Id="rId59" Type="http://schemas.openxmlformats.org/officeDocument/2006/relationships/hyperlink" Target="http://www.geostore.com/environment-agency/WebStore?xml=environment-agency/xml/ogcDataDownload.xml" TargetMode="External"/><Relationship Id="rId67" Type="http://schemas.openxmlformats.org/officeDocument/2006/relationships/hyperlink" Target="http://www.tcv.org.uk/" TargetMode="External"/><Relationship Id="rId103" Type="http://schemas.openxmlformats.org/officeDocument/2006/relationships/hyperlink" Target="http://www.geostore.com/environment-agency/WebStore?xml=environment-agency/xml/ogcDataDownload.xml" TargetMode="External"/><Relationship Id="rId108" Type="http://schemas.openxmlformats.org/officeDocument/2006/relationships/hyperlink" Target="http://www.geostore.com/environment-agency/WebStore?xml=environment-agency/xml/ogcDataDownload.xml" TargetMode="External"/><Relationship Id="rId116" Type="http://schemas.openxmlformats.org/officeDocument/2006/relationships/hyperlink" Target="http://list.historicengland.org.uk/mapsearch.aspx" TargetMode="External"/><Relationship Id="rId124" Type="http://schemas.openxmlformats.org/officeDocument/2006/relationships/hyperlink" Target="http://www.heritageopendays.org.uk/directory/map" TargetMode="External"/><Relationship Id="rId129" Type="http://schemas.openxmlformats.org/officeDocument/2006/relationships/hyperlink" Target="http://openplaques.org/places/gb" TargetMode="External"/><Relationship Id="rId137" Type="http://schemas.openxmlformats.org/officeDocument/2006/relationships/hyperlink" Target="http://www.greenflagaward.org.uk/" TargetMode="External"/><Relationship Id="rId20" Type="http://schemas.openxmlformats.org/officeDocument/2006/relationships/hyperlink" Target="http://www.artscouncil.org.uk/funding/our-investment-2015-18/major-partner-museums-15-18/" TargetMode="External"/><Relationship Id="rId41" Type="http://schemas.openxmlformats.org/officeDocument/2006/relationships/hyperlink" Target="http://hc.historicengland.org.uk/indicator-data/" TargetMode="External"/><Relationship Id="rId54" Type="http://schemas.openxmlformats.org/officeDocument/2006/relationships/hyperlink" Target="http://www.geostore.com/environment-agency/WebStore?xml=environment-agency/xml/ogcDataDownload.xml" TargetMode="External"/><Relationship Id="rId62" Type="http://schemas.openxmlformats.org/officeDocument/2006/relationships/hyperlink" Target="http://publications.naturalengland.org.uk/publication/2248731?category=47018" TargetMode="External"/><Relationship Id="rId70" Type="http://schemas.openxmlformats.org/officeDocument/2006/relationships/hyperlink" Target="http://www.hlf.org.uk/our-projects/search-our-projects" TargetMode="External"/><Relationship Id="rId75" Type="http://schemas.openxmlformats.org/officeDocument/2006/relationships/hyperlink" Target="http://www.hlf.org.uk/our-projects/search-our-projects" TargetMode="External"/><Relationship Id="rId83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88" Type="http://schemas.openxmlformats.org/officeDocument/2006/relationships/hyperlink" Target="https://www.gov.uk/case-programme" TargetMode="External"/><Relationship Id="rId91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96" Type="http://schemas.openxmlformats.org/officeDocument/2006/relationships/hyperlink" Target="http://www.gis.naturalengland.org.uk/pubs/gis/GIS_register.asp" TargetMode="External"/><Relationship Id="rId111" Type="http://schemas.openxmlformats.org/officeDocument/2006/relationships/hyperlink" Target="http://www.ons.gov.uk/ons/publications/re-reference-tables.html?edition=tcm%3A77-368706" TargetMode="External"/><Relationship Id="rId132" Type="http://schemas.openxmlformats.org/officeDocument/2006/relationships/hyperlink" Target="https://t.co/WaW9X2hZXD" TargetMode="External"/><Relationship Id="rId140" Type="http://schemas.openxmlformats.org/officeDocument/2006/relationships/hyperlink" Target="http://hc.historicengland.org.uk/indicator-data/" TargetMode="External"/><Relationship Id="rId1" Type="http://schemas.openxmlformats.org/officeDocument/2006/relationships/hyperlink" Target="http://www.civicvoice.org.uk/societies/map/" TargetMode="External"/><Relationship Id="rId6" Type="http://schemas.openxmlformats.org/officeDocument/2006/relationships/hyperlink" Target="http://hc.historicengland.org.uk/indicator-data/" TargetMode="External"/><Relationship Id="rId15" Type="http://schemas.openxmlformats.org/officeDocument/2006/relationships/hyperlink" Target="http://www.heritagegateway.org.uk/Gateway/CHR/" TargetMode="External"/><Relationship Id="rId23" Type="http://schemas.openxmlformats.org/officeDocument/2006/relationships/hyperlink" Target="http://www.hlf.org.uk/our-projects/search-our-projects" TargetMode="External"/><Relationship Id="rId28" Type="http://schemas.openxmlformats.org/officeDocument/2006/relationships/hyperlink" Target="http://www.artscouncil.org.uk/funding/our-investment-2015-18/major-partner-museums-15-18/" TargetMode="External"/><Relationship Id="rId36" Type="http://schemas.openxmlformats.org/officeDocument/2006/relationships/hyperlink" Target="https://www.gov.uk/government/organisations/companies-house" TargetMode="External"/><Relationship Id="rId49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57" Type="http://schemas.openxmlformats.org/officeDocument/2006/relationships/hyperlink" Target="http://www.geostore.com/environment-agency/WebStore?xml=environment-agency/xml/ogcDataDownload.xml" TargetMode="External"/><Relationship Id="rId106" Type="http://schemas.openxmlformats.org/officeDocument/2006/relationships/hyperlink" Target="http://www.geostore.com/environment-agency/WebStore?xml=environment-agency/xml/ogcDataDownload.xml" TargetMode="External"/><Relationship Id="rId114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19" Type="http://schemas.openxmlformats.org/officeDocument/2006/relationships/hyperlink" Target="http://www.heritageopendays.org.uk/directory/map" TargetMode="External"/><Relationship Id="rId127" Type="http://schemas.openxmlformats.org/officeDocument/2006/relationships/hyperlink" Target="http://www.wildlifetrusts.org/natureclubs" TargetMode="External"/><Relationship Id="rId10" Type="http://schemas.openxmlformats.org/officeDocument/2006/relationships/hyperlink" Target="http://hc.historicengland.org.uk/indicator-data/" TargetMode="External"/><Relationship Id="rId31" Type="http://schemas.openxmlformats.org/officeDocument/2006/relationships/hyperlink" Target="http://www.erih.net/index.php" TargetMode="External"/><Relationship Id="rId44" Type="http://schemas.openxmlformats.org/officeDocument/2006/relationships/hyperlink" Target="http://www.greenflagaward.org.uk/" TargetMode="External"/><Relationship Id="rId52" Type="http://schemas.openxmlformats.org/officeDocument/2006/relationships/hyperlink" Target="http://www.gis.naturalengland.org.uk/pubs/gis/GIS_register.asp" TargetMode="External"/><Relationship Id="rId60" Type="http://schemas.openxmlformats.org/officeDocument/2006/relationships/hyperlink" Target="http://www.wildlifetrusts.org/map" TargetMode="External"/><Relationship Id="rId65" Type="http://schemas.openxmlformats.org/officeDocument/2006/relationships/hyperlink" Target="http://www.heritageopendays.org.uk/" TargetMode="External"/><Relationship Id="rId73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78" Type="http://schemas.openxmlformats.org/officeDocument/2006/relationships/hyperlink" Target="http://ec.europa.eu/agriculture/quality/door/list.html" TargetMode="External"/><Relationship Id="rId81" Type="http://schemas.openxmlformats.org/officeDocument/2006/relationships/hyperlink" Target="http://www.lotc.org.uk/" TargetMode="External"/><Relationship Id="rId86" Type="http://schemas.openxmlformats.org/officeDocument/2006/relationships/hyperlink" Target="http://www.heritageopendays.org.uk/" TargetMode="External"/><Relationship Id="rId94" Type="http://schemas.openxmlformats.org/officeDocument/2006/relationships/hyperlink" Target="http://www.gis.naturalengland.org.uk/pubs/gis/GIS_register.asp" TargetMode="External"/><Relationship Id="rId99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01" Type="http://schemas.openxmlformats.org/officeDocument/2006/relationships/hyperlink" Target="http://www.gis.naturalengland.org.uk/pubs/gis/GIS_register.asp" TargetMode="External"/><Relationship Id="rId122" Type="http://schemas.openxmlformats.org/officeDocument/2006/relationships/hyperlink" Target="https://www.historypin.org/map/" TargetMode="External"/><Relationship Id="rId130" Type="http://schemas.openxmlformats.org/officeDocument/2006/relationships/hyperlink" Target="http://www.neighbourhood.statistics.gov.uk/HTMLDocs/dvc25/index.html" TargetMode="External"/><Relationship Id="rId135" Type="http://schemas.openxmlformats.org/officeDocument/2006/relationships/hyperlink" Target="http://www.heritageopendays.org.uk/directory/map" TargetMode="External"/><Relationship Id="rId4" Type="http://schemas.openxmlformats.org/officeDocument/2006/relationships/hyperlink" Target="https://www.gov.uk/case-programme" TargetMode="External"/><Relationship Id="rId9" Type="http://schemas.openxmlformats.org/officeDocument/2006/relationships/hyperlink" Target="http://hc.historicengland.org.uk/indicator-data/" TargetMode="External"/><Relationship Id="rId13" Type="http://schemas.openxmlformats.org/officeDocument/2006/relationships/hyperlink" Target="http://www.hlf.org.uk/our-projects/search-our-projects" TargetMode="External"/><Relationship Id="rId18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39" Type="http://schemas.openxmlformats.org/officeDocument/2006/relationships/hyperlink" Target="http://hc.historicengland.org.uk/indicator-data/" TargetMode="External"/><Relationship Id="rId109" Type="http://schemas.openxmlformats.org/officeDocument/2006/relationships/hyperlink" Target="http://www.heritageopendays.org.uk/directory/map" TargetMode="External"/><Relationship Id="rId34" Type="http://schemas.openxmlformats.org/officeDocument/2006/relationships/hyperlink" Target="http://www.hlf.org.uk/our-projects/search-our-projects" TargetMode="External"/><Relationship Id="rId50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55" Type="http://schemas.openxmlformats.org/officeDocument/2006/relationships/hyperlink" Target="http://www.geostore.com/environment-agency/WebStore?xml=environment-agency/xml/ogcDataDownload.xml" TargetMode="External"/><Relationship Id="rId76" Type="http://schemas.openxmlformats.org/officeDocument/2006/relationships/hyperlink" Target="http://www.hlf.org.uk/our-projects/search-our-projects" TargetMode="External"/><Relationship Id="rId97" Type="http://schemas.openxmlformats.org/officeDocument/2006/relationships/hyperlink" Target="http://www.heritageopendays.org.uk/directory/map" TargetMode="External"/><Relationship Id="rId104" Type="http://schemas.openxmlformats.org/officeDocument/2006/relationships/hyperlink" Target="http://www.geostore.com/environment-agency/WebStore?xml=environment-agency/xml/ogcDataDownload.xml" TargetMode="External"/><Relationship Id="rId120" Type="http://schemas.openxmlformats.org/officeDocument/2006/relationships/hyperlink" Target="http://neighbourhoodplanner.org.uk/map" TargetMode="External"/><Relationship Id="rId125" Type="http://schemas.openxmlformats.org/officeDocument/2006/relationships/hyperlink" Target="http://www.yac-uk.org/join-a-club" TargetMode="External"/><Relationship Id="rId7" Type="http://schemas.openxmlformats.org/officeDocument/2006/relationships/hyperlink" Target="http://hc.historicengland.org.uk/indicator-data/" TargetMode="External"/><Relationship Id="rId71" Type="http://schemas.openxmlformats.org/officeDocument/2006/relationships/hyperlink" Target="https://www.gov.uk/government/statistics/local-authority-capital-expenditure-and-financing-in-england-2013-to-2014-individual-local-authority-data" TargetMode="External"/><Relationship Id="rId92" Type="http://schemas.openxmlformats.org/officeDocument/2006/relationships/hyperlink" Target="http://www.camra.org.uk/documents/10180/0/ACV+list+May/96031330-5093-4383-a67e-863bdc011727" TargetMode="External"/><Relationship Id="rId2" Type="http://schemas.openxmlformats.org/officeDocument/2006/relationships/hyperlink" Target="http://www.ons.gov.uk/ons/rel/migration1/internal-migration-by-local-authorities-in-england-and-wales/year-ending-june-2014/index.html" TargetMode="External"/><Relationship Id="rId29" Type="http://schemas.openxmlformats.org/officeDocument/2006/relationships/hyperlink" Target="http://www.yac-uk.org/" TargetMode="External"/><Relationship Id="rId24" Type="http://schemas.openxmlformats.org/officeDocument/2006/relationships/hyperlink" Target="http://www.hlf.org.uk/our-projects/search-our-projects" TargetMode="External"/><Relationship Id="rId40" Type="http://schemas.openxmlformats.org/officeDocument/2006/relationships/hyperlink" Target="http://hc.historicengland.org.uk/indicator-data/" TargetMode="External"/><Relationship Id="rId45" Type="http://schemas.openxmlformats.org/officeDocument/2006/relationships/hyperlink" Target="http://www.blueflag.org/" TargetMode="External"/><Relationship Id="rId66" Type="http://schemas.openxmlformats.org/officeDocument/2006/relationships/hyperlink" Target="http://www.wildlifetrusts.org/natureclubs" TargetMode="External"/><Relationship Id="rId87" Type="http://schemas.openxmlformats.org/officeDocument/2006/relationships/hyperlink" Target="http://www.civicvoice.org.uk/" TargetMode="External"/><Relationship Id="rId110" Type="http://schemas.openxmlformats.org/officeDocument/2006/relationships/hyperlink" Target="http://openplaques.org/about/data" TargetMode="External"/><Relationship Id="rId115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31" Type="http://schemas.openxmlformats.org/officeDocument/2006/relationships/hyperlink" Target="http://www.heritageopendays.org.uk/directory/map" TargetMode="External"/><Relationship Id="rId136" Type="http://schemas.openxmlformats.org/officeDocument/2006/relationships/hyperlink" Target="https://www.google.com/fusiontables/embedviz?q=select+col9+from+1fhVK1vzYIJXKVNQ9YwgyPd9vhGhnb2KrLtqaJoU&amp;viz=MAP&amp;h=false&amp;lat=52.81544839164636&amp;lng=-1.924491641113255&amp;t=1&amp;z=7&amp;l=col9&amp;y=2&amp;tmplt=2&amp;hml=ONE_COL_LAT_LNG" TargetMode="External"/><Relationship Id="rId61" Type="http://schemas.openxmlformats.org/officeDocument/2006/relationships/hyperlink" Target="http://whc.unesco.org/en/statesparties/gb" TargetMode="External"/><Relationship Id="rId82" Type="http://schemas.openxmlformats.org/officeDocument/2006/relationships/hyperlink" Target="http://www.ons.gov.uk/ons/about-ons/business-transparency/freedom-of-information/what-can-i-request/published-ad-hoc-data/business-and-energy/june-2015/count--employment-and-turnover-of-enterprises-in-local-authority-districts-of-england.xls" TargetMode="External"/><Relationship Id="rId19" Type="http://schemas.openxmlformats.org/officeDocument/2006/relationships/hyperlink" Target="http://neighbourhoodplanner.org.uk/map" TargetMode="External"/><Relationship Id="rId14" Type="http://schemas.openxmlformats.org/officeDocument/2006/relationships/hyperlink" Target="http://www.hlf.org.uk/our-projects/search-our-projects" TargetMode="External"/><Relationship Id="rId30" Type="http://schemas.openxmlformats.org/officeDocument/2006/relationships/hyperlink" Target="http://www.heritageopendays.org.uk/" TargetMode="External"/><Relationship Id="rId35" Type="http://schemas.openxmlformats.org/officeDocument/2006/relationships/hyperlink" Target="http://www.heritageopendays.org.uk/" TargetMode="External"/><Relationship Id="rId56" Type="http://schemas.openxmlformats.org/officeDocument/2006/relationships/hyperlink" Target="http://www.geostore.com/environment-agency/WebStore?xml=environment-agency/xml/ogcDataDownload.xml" TargetMode="External"/><Relationship Id="rId77" Type="http://schemas.openxmlformats.org/officeDocument/2006/relationships/hyperlink" Target="http://www.heritageopendays.org.uk/" TargetMode="External"/><Relationship Id="rId100" Type="http://schemas.openxmlformats.org/officeDocument/2006/relationships/hyperlink" Target="https://www.gov.uk/government/statistics/local-authority-revenue-expenditure-and-financing-england-2013-to-2014-individual-local-authority-data-outturn" TargetMode="External"/><Relationship Id="rId105" Type="http://schemas.openxmlformats.org/officeDocument/2006/relationships/hyperlink" Target="http://www.geostore.com/environment-agency/WebStore?xml=environment-agency/xml/ogcDataDownload.xml" TargetMode="External"/><Relationship Id="rId126" Type="http://schemas.openxmlformats.org/officeDocument/2006/relationships/hyperlink" Target="http://www.btcv.org.uk/volunteer/index2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showGridLines="0" workbookViewId="0">
      <selection activeCell="B8" sqref="B8"/>
    </sheetView>
  </sheetViews>
  <sheetFormatPr defaultRowHeight="14.25" x14ac:dyDescent="0.2"/>
  <cols>
    <col min="1" max="1" width="36.140625" style="3" customWidth="1"/>
    <col min="2" max="2" width="54" style="3" customWidth="1"/>
    <col min="3" max="3" width="2.28515625" style="3" customWidth="1"/>
    <col min="4" max="4" width="6.28515625" style="3" customWidth="1"/>
    <col min="5" max="5" width="23" style="3" customWidth="1"/>
    <col min="6" max="16384" width="9.140625" style="3"/>
  </cols>
  <sheetData>
    <row r="2" spans="1:12" ht="17.25" thickBot="1" x14ac:dyDescent="0.3">
      <c r="A2" s="90" t="s">
        <v>575</v>
      </c>
      <c r="B2" s="300" t="s">
        <v>601</v>
      </c>
      <c r="C2" s="287"/>
      <c r="F2" s="103" t="s">
        <v>573</v>
      </c>
    </row>
    <row r="3" spans="1:12" ht="17.25" thickBot="1" x14ac:dyDescent="0.3">
      <c r="A3" s="90" t="s">
        <v>576</v>
      </c>
      <c r="B3" s="300"/>
      <c r="C3" s="287"/>
      <c r="D3" s="259"/>
    </row>
    <row r="4" spans="1:12" x14ac:dyDescent="0.2">
      <c r="A4" s="120"/>
      <c r="F4" s="299" t="s">
        <v>596</v>
      </c>
      <c r="G4" s="299"/>
      <c r="H4" s="299"/>
      <c r="I4" s="299"/>
      <c r="J4" s="299"/>
      <c r="K4" s="299"/>
      <c r="L4" s="299"/>
    </row>
    <row r="5" spans="1:12" ht="27" customHeight="1" x14ac:dyDescent="0.2">
      <c r="A5" s="121" t="s">
        <v>577</v>
      </c>
      <c r="B5" s="122" t="s">
        <v>582</v>
      </c>
      <c r="C5" s="122"/>
      <c r="F5" s="299"/>
      <c r="G5" s="299"/>
      <c r="H5" s="299"/>
      <c r="I5" s="299"/>
      <c r="J5" s="299"/>
      <c r="K5" s="299"/>
      <c r="L5" s="299"/>
    </row>
    <row r="6" spans="1:12" ht="39" customHeight="1" x14ac:dyDescent="0.2">
      <c r="A6" s="121" t="s">
        <v>579</v>
      </c>
      <c r="B6" s="122" t="s">
        <v>581</v>
      </c>
      <c r="C6" s="122"/>
      <c r="F6" s="256" t="s">
        <v>574</v>
      </c>
    </row>
    <row r="7" spans="1:12" ht="44.25" customHeight="1" x14ac:dyDescent="0.2">
      <c r="A7" s="121" t="s">
        <v>578</v>
      </c>
      <c r="B7" s="122" t="s">
        <v>580</v>
      </c>
      <c r="C7" s="122"/>
    </row>
    <row r="8" spans="1:12" ht="54" customHeight="1" x14ac:dyDescent="0.2">
      <c r="A8" s="121" t="s">
        <v>616</v>
      </c>
      <c r="B8" s="122" t="s">
        <v>617</v>
      </c>
      <c r="C8" s="122"/>
    </row>
  </sheetData>
  <mergeCells count="2">
    <mergeCell ref="F4:L5"/>
    <mergeCell ref="B2:B3"/>
  </mergeCells>
  <hyperlinks>
    <hyperlink ref="F6" r:id="rId1"/>
    <hyperlink ref="B5" location="'League table results'!A1" display="'League table results'!A1"/>
    <hyperlink ref="B6" location="'Local Heritage Index profile'!A1" display="'Local Heritage Index profile'!A1"/>
    <hyperlink ref="B7" location="'Local Data - Indicators+sources'!A1" display="'Local Data - Indicators+sources'!A1"/>
    <hyperlink ref="B8" location="'Change the weightings'!A1" display="Change the weightings --&gt;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330"/>
  <sheetViews>
    <sheetView zoomScale="85" zoomScaleNormal="85" workbookViewId="0">
      <pane ySplit="3" topLeftCell="A4" activePane="bottomLeft" state="frozen"/>
      <selection pane="bottomLeft" activeCell="D1" sqref="D1"/>
    </sheetView>
  </sheetViews>
  <sheetFormatPr defaultRowHeight="16.5" x14ac:dyDescent="0.25"/>
  <cols>
    <col min="1" max="1" width="9.140625" style="225"/>
    <col min="2" max="2" width="27.7109375" style="293" bestFit="1" customWidth="1"/>
    <col min="3" max="3" width="9.140625" style="225"/>
    <col min="4" max="4" width="16.28515625" style="225" customWidth="1"/>
    <col min="5" max="5" width="9.140625" style="225"/>
    <col min="6" max="6" width="16.28515625" style="225" customWidth="1"/>
    <col min="7" max="7" width="9.140625" style="111"/>
    <col min="8" max="8" width="16.28515625" style="298" customWidth="1"/>
    <col min="9" max="9" width="9.140625" style="225"/>
    <col min="10" max="10" width="16.28515625" style="225" customWidth="1"/>
    <col min="11" max="11" width="9.140625" style="225"/>
    <col min="12" max="12" width="16.28515625" style="225" customWidth="1"/>
    <col min="13" max="13" width="9.140625" style="225"/>
    <col min="14" max="14" width="16.28515625" style="225" customWidth="1"/>
    <col min="15" max="15" width="9.140625" style="225"/>
    <col min="16" max="16" width="16.28515625" style="225" customWidth="1"/>
    <col min="17" max="17" width="9.140625" style="225"/>
    <col min="18" max="18" width="16.28515625" style="225" customWidth="1"/>
    <col min="19" max="19" width="9.140625" style="225"/>
    <col min="20" max="20" width="16.28515625" style="225" customWidth="1"/>
    <col min="21" max="21" width="9.140625" style="225"/>
    <col min="22" max="22" width="16.28515625" style="225" customWidth="1"/>
    <col min="23" max="23" width="9.140625" style="225"/>
    <col min="24" max="24" width="16.28515625" style="225" customWidth="1"/>
    <col min="25" max="25" width="9.140625" style="225"/>
    <col min="26" max="26" width="16.28515625" style="225" customWidth="1"/>
    <col min="27" max="27" width="9.140625" style="225"/>
    <col min="28" max="28" width="16.28515625" style="225" customWidth="1"/>
    <col min="29" max="29" width="9.140625" style="225"/>
    <col min="30" max="30" width="16.28515625" style="225" customWidth="1"/>
    <col min="31" max="31" width="9.140625" style="225"/>
    <col min="32" max="32" width="16.28515625" style="225" customWidth="1"/>
    <col min="33" max="33" width="9.140625" style="225"/>
    <col min="34" max="34" width="16.28515625" style="225" customWidth="1"/>
    <col min="35" max="35" width="9.140625" style="225"/>
    <col min="36" max="36" width="16.28515625" style="225" customWidth="1"/>
    <col min="37" max="37" width="9.140625" style="225"/>
    <col min="38" max="38" width="16.28515625" style="225" customWidth="1"/>
    <col min="39" max="39" width="9.140625" style="225"/>
    <col min="40" max="40" width="16.28515625" style="225" customWidth="1"/>
    <col min="41" max="41" width="13.28515625" style="225" customWidth="1"/>
    <col min="42" max="42" width="16.28515625" style="225" customWidth="1"/>
    <col min="43" max="16384" width="9.140625" style="225"/>
  </cols>
  <sheetData>
    <row r="1" spans="1:42" s="4" customFormat="1" x14ac:dyDescent="0.25">
      <c r="A1" s="59" t="s">
        <v>0</v>
      </c>
      <c r="C1" s="60" t="s">
        <v>1</v>
      </c>
      <c r="D1" s="60"/>
      <c r="E1" s="61" t="s">
        <v>2</v>
      </c>
      <c r="F1" s="61"/>
      <c r="G1" s="80" t="s">
        <v>3</v>
      </c>
      <c r="H1" s="81"/>
      <c r="I1" s="62" t="s">
        <v>4</v>
      </c>
      <c r="J1" s="62"/>
      <c r="K1" s="63"/>
      <c r="L1" s="63"/>
      <c r="M1" s="64"/>
      <c r="N1" s="64"/>
      <c r="O1" s="65" t="s">
        <v>5</v>
      </c>
      <c r="P1" s="65"/>
      <c r="Q1" s="66"/>
      <c r="R1" s="66"/>
      <c r="S1" s="67"/>
      <c r="T1" s="68"/>
      <c r="U1" s="69" t="s">
        <v>6</v>
      </c>
      <c r="V1" s="69"/>
      <c r="W1" s="70"/>
      <c r="X1" s="70"/>
      <c r="Y1" s="71"/>
      <c r="Z1" s="71"/>
      <c r="AA1" s="72" t="s">
        <v>7</v>
      </c>
      <c r="AB1" s="72"/>
      <c r="AC1" s="73"/>
      <c r="AD1" s="73"/>
      <c r="AE1" s="74"/>
      <c r="AF1" s="74"/>
      <c r="AG1" s="73" t="s">
        <v>8</v>
      </c>
      <c r="AH1" s="73"/>
      <c r="AI1" s="75"/>
      <c r="AJ1" s="75"/>
      <c r="AK1" s="76"/>
      <c r="AL1" s="77"/>
      <c r="AM1" s="78" t="s">
        <v>9</v>
      </c>
      <c r="AN1" s="78"/>
      <c r="AO1" s="82" t="s">
        <v>10</v>
      </c>
      <c r="AP1" s="83"/>
    </row>
    <row r="2" spans="1:42" s="54" customFormat="1" ht="15" customHeight="1" x14ac:dyDescent="0.2">
      <c r="A2" s="301" t="s">
        <v>11</v>
      </c>
      <c r="B2" s="301"/>
      <c r="C2" s="5"/>
      <c r="D2" s="5"/>
      <c r="E2" s="6"/>
      <c r="F2" s="6"/>
      <c r="G2" s="302" t="s">
        <v>12</v>
      </c>
      <c r="H2" s="302"/>
      <c r="I2" s="7" t="s">
        <v>13</v>
      </c>
      <c r="J2" s="7"/>
      <c r="K2" s="8" t="s">
        <v>14</v>
      </c>
      <c r="L2" s="8"/>
      <c r="M2" s="9" t="s">
        <v>15</v>
      </c>
      <c r="N2" s="9"/>
      <c r="O2" s="10" t="s">
        <v>13</v>
      </c>
      <c r="P2" s="10"/>
      <c r="Q2" s="11" t="s">
        <v>14</v>
      </c>
      <c r="R2" s="11"/>
      <c r="S2" s="12" t="s">
        <v>15</v>
      </c>
      <c r="T2" s="13"/>
      <c r="U2" s="14" t="s">
        <v>13</v>
      </c>
      <c r="V2" s="14"/>
      <c r="W2" s="15" t="s">
        <v>14</v>
      </c>
      <c r="X2" s="15"/>
      <c r="Y2" s="16" t="s">
        <v>15</v>
      </c>
      <c r="Z2" s="16"/>
      <c r="AA2" s="17" t="s">
        <v>13</v>
      </c>
      <c r="AB2" s="17"/>
      <c r="AC2" s="18" t="s">
        <v>14</v>
      </c>
      <c r="AD2" s="18"/>
      <c r="AE2" s="19" t="s">
        <v>15</v>
      </c>
      <c r="AF2" s="19"/>
      <c r="AG2" s="18" t="s">
        <v>13</v>
      </c>
      <c r="AH2" s="18"/>
      <c r="AI2" s="20" t="s">
        <v>14</v>
      </c>
      <c r="AJ2" s="20"/>
      <c r="AK2" s="21" t="s">
        <v>15</v>
      </c>
      <c r="AL2" s="22"/>
      <c r="AM2" s="58" t="s">
        <v>16</v>
      </c>
      <c r="AN2" s="58"/>
      <c r="AO2" s="84" t="s">
        <v>16</v>
      </c>
      <c r="AP2" s="85"/>
    </row>
    <row r="3" spans="1:42" s="23" customFormat="1" ht="23.25" customHeight="1" x14ac:dyDescent="0.2">
      <c r="A3" s="301"/>
      <c r="B3" s="301"/>
      <c r="C3" s="5"/>
      <c r="D3" s="5"/>
      <c r="E3" s="6"/>
      <c r="F3" s="6"/>
      <c r="G3" s="302"/>
      <c r="H3" s="302"/>
      <c r="I3" s="7"/>
      <c r="J3" s="7"/>
      <c r="K3" s="8"/>
      <c r="L3" s="8"/>
      <c r="M3" s="9"/>
      <c r="N3" s="9"/>
      <c r="O3" s="10"/>
      <c r="P3" s="10"/>
      <c r="Q3" s="11"/>
      <c r="R3" s="11"/>
      <c r="S3" s="12"/>
      <c r="T3" s="13"/>
      <c r="U3" s="14"/>
      <c r="V3" s="14"/>
      <c r="W3" s="15"/>
      <c r="X3" s="15"/>
      <c r="Y3" s="16"/>
      <c r="Z3" s="16"/>
      <c r="AA3" s="17"/>
      <c r="AB3" s="17"/>
      <c r="AC3" s="18"/>
      <c r="AD3" s="18"/>
      <c r="AE3" s="19"/>
      <c r="AF3" s="19"/>
      <c r="AG3" s="18"/>
      <c r="AH3" s="18"/>
      <c r="AI3" s="20"/>
      <c r="AJ3" s="20"/>
      <c r="AK3" s="21"/>
      <c r="AL3" s="22"/>
      <c r="AM3" s="58"/>
      <c r="AN3" s="58"/>
      <c r="AO3" s="84"/>
      <c r="AP3" s="85"/>
    </row>
    <row r="4" spans="1:42" x14ac:dyDescent="0.25">
      <c r="A4" s="225">
        <v>1</v>
      </c>
      <c r="B4" s="293" t="s">
        <v>17</v>
      </c>
      <c r="C4" s="225">
        <v>1</v>
      </c>
      <c r="D4" s="225" t="s">
        <v>17</v>
      </c>
      <c r="E4" s="225">
        <v>1</v>
      </c>
      <c r="F4" s="225" t="s">
        <v>18</v>
      </c>
      <c r="G4" s="79">
        <v>1</v>
      </c>
      <c r="H4" s="110" t="s">
        <v>19</v>
      </c>
      <c r="I4" s="225">
        <v>1</v>
      </c>
      <c r="J4" s="225" t="s">
        <v>17</v>
      </c>
      <c r="K4" s="225">
        <v>1</v>
      </c>
      <c r="L4" s="225" t="s">
        <v>20</v>
      </c>
      <c r="M4" s="225">
        <v>1</v>
      </c>
      <c r="N4" s="225" t="s">
        <v>17</v>
      </c>
      <c r="O4" s="225">
        <v>1</v>
      </c>
      <c r="P4" s="225" t="s">
        <v>17</v>
      </c>
      <c r="Q4" s="225">
        <v>1</v>
      </c>
      <c r="R4" s="225" t="s">
        <v>21</v>
      </c>
      <c r="S4" s="225">
        <v>1</v>
      </c>
      <c r="T4" s="225" t="s">
        <v>22</v>
      </c>
      <c r="U4" s="225">
        <v>1</v>
      </c>
      <c r="V4" s="225" t="s">
        <v>23</v>
      </c>
      <c r="W4" s="225">
        <v>1</v>
      </c>
      <c r="X4" s="225" t="s">
        <v>24</v>
      </c>
      <c r="Y4" s="225">
        <v>1</v>
      </c>
      <c r="Z4" s="225" t="s">
        <v>23</v>
      </c>
      <c r="AA4" s="225">
        <v>1</v>
      </c>
      <c r="AB4" s="225" t="s">
        <v>21</v>
      </c>
      <c r="AC4" s="225">
        <v>1</v>
      </c>
      <c r="AD4" s="225" t="s">
        <v>25</v>
      </c>
      <c r="AE4" s="225">
        <v>1</v>
      </c>
      <c r="AF4" s="225" t="s">
        <v>21</v>
      </c>
      <c r="AG4" s="225">
        <v>1</v>
      </c>
      <c r="AH4" s="225" t="s">
        <v>26</v>
      </c>
      <c r="AI4" s="225">
        <v>1</v>
      </c>
      <c r="AJ4" s="225" t="s">
        <v>18</v>
      </c>
      <c r="AK4" s="225">
        <v>1</v>
      </c>
      <c r="AL4" s="225" t="s">
        <v>18</v>
      </c>
      <c r="AM4" s="225">
        <v>1</v>
      </c>
      <c r="AN4" s="225" t="s">
        <v>20</v>
      </c>
      <c r="AO4" s="225">
        <v>1</v>
      </c>
      <c r="AP4" s="225" t="s">
        <v>18</v>
      </c>
    </row>
    <row r="5" spans="1:42" x14ac:dyDescent="0.25">
      <c r="A5" s="225">
        <v>2</v>
      </c>
      <c r="B5" s="293" t="s">
        <v>21</v>
      </c>
      <c r="C5" s="225">
        <v>2</v>
      </c>
      <c r="D5" s="225" t="s">
        <v>21</v>
      </c>
      <c r="E5" s="225">
        <v>2</v>
      </c>
      <c r="F5" s="225" t="s">
        <v>27</v>
      </c>
      <c r="G5" s="79">
        <v>2</v>
      </c>
      <c r="H5" s="110" t="s">
        <v>28</v>
      </c>
      <c r="I5" s="225">
        <v>2</v>
      </c>
      <c r="J5" s="225" t="s">
        <v>21</v>
      </c>
      <c r="K5" s="225">
        <v>2</v>
      </c>
      <c r="L5" s="225" t="s">
        <v>29</v>
      </c>
      <c r="M5" s="225">
        <v>2</v>
      </c>
      <c r="N5" s="225" t="s">
        <v>21</v>
      </c>
      <c r="O5" s="225">
        <v>2</v>
      </c>
      <c r="P5" s="225" t="s">
        <v>22</v>
      </c>
      <c r="Q5" s="225">
        <v>2</v>
      </c>
      <c r="R5" s="225" t="s">
        <v>30</v>
      </c>
      <c r="S5" s="225">
        <v>2</v>
      </c>
      <c r="T5" s="225" t="s">
        <v>17</v>
      </c>
      <c r="U5" s="225">
        <v>2</v>
      </c>
      <c r="V5" s="225" t="s">
        <v>31</v>
      </c>
      <c r="W5" s="225">
        <v>2</v>
      </c>
      <c r="X5" s="225" t="s">
        <v>32</v>
      </c>
      <c r="Y5" s="225">
        <v>2</v>
      </c>
      <c r="Z5" s="225" t="s">
        <v>32</v>
      </c>
      <c r="AA5" s="225">
        <v>2</v>
      </c>
      <c r="AB5" s="225" t="s">
        <v>33</v>
      </c>
      <c r="AC5" s="225">
        <v>2</v>
      </c>
      <c r="AD5" s="225" t="s">
        <v>34</v>
      </c>
      <c r="AE5" s="225">
        <v>2</v>
      </c>
      <c r="AF5" s="225" t="s">
        <v>31</v>
      </c>
      <c r="AG5" s="225">
        <v>2</v>
      </c>
      <c r="AH5" s="225" t="s">
        <v>35</v>
      </c>
      <c r="AI5" s="225">
        <v>2</v>
      </c>
      <c r="AJ5" s="225" t="s">
        <v>36</v>
      </c>
      <c r="AK5" s="225">
        <v>2</v>
      </c>
      <c r="AL5" s="225" t="s">
        <v>36</v>
      </c>
      <c r="AM5" s="225">
        <v>2</v>
      </c>
      <c r="AN5" s="225" t="s">
        <v>27</v>
      </c>
      <c r="AO5" s="225">
        <v>2</v>
      </c>
      <c r="AP5" s="225" t="s">
        <v>27</v>
      </c>
    </row>
    <row r="6" spans="1:42" x14ac:dyDescent="0.25">
      <c r="A6" s="225">
        <v>3</v>
      </c>
      <c r="B6" s="293" t="s">
        <v>18</v>
      </c>
      <c r="C6" s="225">
        <v>3</v>
      </c>
      <c r="D6" s="225" t="s">
        <v>31</v>
      </c>
      <c r="E6" s="225">
        <v>3</v>
      </c>
      <c r="F6" s="225" t="s">
        <v>20</v>
      </c>
      <c r="G6" s="79">
        <v>3</v>
      </c>
      <c r="H6" s="110" t="s">
        <v>37</v>
      </c>
      <c r="I6" s="225">
        <v>3</v>
      </c>
      <c r="J6" s="225" t="s">
        <v>38</v>
      </c>
      <c r="K6" s="225">
        <v>3</v>
      </c>
      <c r="L6" s="225" t="s">
        <v>39</v>
      </c>
      <c r="M6" s="225">
        <v>3</v>
      </c>
      <c r="N6" s="225" t="s">
        <v>29</v>
      </c>
      <c r="O6" s="225">
        <v>3</v>
      </c>
      <c r="P6" s="225" t="s">
        <v>29</v>
      </c>
      <c r="Q6" s="225">
        <v>3</v>
      </c>
      <c r="R6" s="225" t="s">
        <v>27</v>
      </c>
      <c r="S6" s="225">
        <v>3</v>
      </c>
      <c r="T6" s="225" t="s">
        <v>29</v>
      </c>
      <c r="U6" s="225">
        <v>3</v>
      </c>
      <c r="V6" s="225" t="s">
        <v>40</v>
      </c>
      <c r="W6" s="225">
        <v>3</v>
      </c>
      <c r="X6" s="225" t="s">
        <v>41</v>
      </c>
      <c r="Y6" s="225">
        <v>3</v>
      </c>
      <c r="Z6" s="225" t="s">
        <v>31</v>
      </c>
      <c r="AA6" s="225">
        <v>3</v>
      </c>
      <c r="AB6" s="225" t="s">
        <v>42</v>
      </c>
      <c r="AC6" s="225">
        <v>3</v>
      </c>
      <c r="AD6" s="225" t="s">
        <v>22</v>
      </c>
      <c r="AE6" s="225">
        <v>3</v>
      </c>
      <c r="AF6" s="225" t="s">
        <v>42</v>
      </c>
      <c r="AG6" s="225">
        <v>3</v>
      </c>
      <c r="AH6" s="225" t="s">
        <v>28</v>
      </c>
      <c r="AI6" s="225">
        <v>3</v>
      </c>
      <c r="AJ6" s="225" t="s">
        <v>43</v>
      </c>
      <c r="AK6" s="225">
        <v>3</v>
      </c>
      <c r="AL6" s="225" t="s">
        <v>26</v>
      </c>
      <c r="AM6" s="225">
        <v>3</v>
      </c>
      <c r="AN6" s="225" t="s">
        <v>44</v>
      </c>
      <c r="AO6" s="225">
        <v>3</v>
      </c>
      <c r="AP6" s="225" t="s">
        <v>30</v>
      </c>
    </row>
    <row r="7" spans="1:42" x14ac:dyDescent="0.25">
      <c r="A7" s="225">
        <v>4</v>
      </c>
      <c r="B7" s="293" t="s">
        <v>22</v>
      </c>
      <c r="C7" s="225">
        <v>4</v>
      </c>
      <c r="D7" s="225" t="s">
        <v>29</v>
      </c>
      <c r="E7" s="225">
        <v>4</v>
      </c>
      <c r="F7" s="225" t="s">
        <v>30</v>
      </c>
      <c r="G7" s="79">
        <v>4</v>
      </c>
      <c r="H7" s="110" t="s">
        <v>35</v>
      </c>
      <c r="I7" s="225">
        <v>4</v>
      </c>
      <c r="J7" s="225" t="s">
        <v>45</v>
      </c>
      <c r="K7" s="225">
        <v>4</v>
      </c>
      <c r="L7" s="225" t="s">
        <v>46</v>
      </c>
      <c r="M7" s="225">
        <v>4</v>
      </c>
      <c r="N7" s="225" t="s">
        <v>38</v>
      </c>
      <c r="O7" s="225">
        <v>4</v>
      </c>
      <c r="P7" s="225" t="s">
        <v>21</v>
      </c>
      <c r="Q7" s="225">
        <v>4</v>
      </c>
      <c r="R7" s="225" t="s">
        <v>47</v>
      </c>
      <c r="S7" s="225">
        <v>4</v>
      </c>
      <c r="T7" s="225" t="s">
        <v>21</v>
      </c>
      <c r="U7" s="225">
        <v>4</v>
      </c>
      <c r="V7" s="225" t="s">
        <v>32</v>
      </c>
      <c r="W7" s="225">
        <v>4</v>
      </c>
      <c r="X7" s="225" t="s">
        <v>48</v>
      </c>
      <c r="Y7" s="225">
        <v>4</v>
      </c>
      <c r="Z7" s="225" t="s">
        <v>40</v>
      </c>
      <c r="AA7" s="225">
        <v>4</v>
      </c>
      <c r="AB7" s="225" t="s">
        <v>31</v>
      </c>
      <c r="AC7" s="225">
        <v>4</v>
      </c>
      <c r="AD7" s="225" t="s">
        <v>49</v>
      </c>
      <c r="AE7" s="225">
        <v>4</v>
      </c>
      <c r="AF7" s="225" t="s">
        <v>33</v>
      </c>
      <c r="AG7" s="225">
        <v>4</v>
      </c>
      <c r="AH7" s="225" t="s">
        <v>50</v>
      </c>
      <c r="AI7" s="225">
        <v>4</v>
      </c>
      <c r="AJ7" s="225" t="s">
        <v>51</v>
      </c>
      <c r="AK7" s="225">
        <v>4</v>
      </c>
      <c r="AL7" s="225" t="s">
        <v>35</v>
      </c>
      <c r="AM7" s="225">
        <v>4</v>
      </c>
      <c r="AN7" s="225" t="s">
        <v>52</v>
      </c>
      <c r="AO7" s="225">
        <v>4</v>
      </c>
      <c r="AP7" s="225" t="s">
        <v>53</v>
      </c>
    </row>
    <row r="8" spans="1:42" x14ac:dyDescent="0.25">
      <c r="A8" s="225">
        <v>5</v>
      </c>
      <c r="B8" s="293" t="s">
        <v>31</v>
      </c>
      <c r="C8" s="225">
        <v>5</v>
      </c>
      <c r="D8" s="225" t="s">
        <v>23</v>
      </c>
      <c r="E8" s="225">
        <v>5</v>
      </c>
      <c r="F8" s="225" t="s">
        <v>29</v>
      </c>
      <c r="G8" s="79">
        <v>5</v>
      </c>
      <c r="H8" s="110" t="s">
        <v>54</v>
      </c>
      <c r="I8" s="225">
        <v>5</v>
      </c>
      <c r="J8" s="225" t="s">
        <v>55</v>
      </c>
      <c r="K8" s="225">
        <v>5</v>
      </c>
      <c r="L8" s="225" t="s">
        <v>43</v>
      </c>
      <c r="M8" s="225">
        <v>5</v>
      </c>
      <c r="N8" s="225" t="s">
        <v>45</v>
      </c>
      <c r="O8" s="225">
        <v>5</v>
      </c>
      <c r="P8" s="225" t="s">
        <v>56</v>
      </c>
      <c r="Q8" s="225">
        <v>5</v>
      </c>
      <c r="R8" s="225" t="s">
        <v>22</v>
      </c>
      <c r="S8" s="225">
        <v>5</v>
      </c>
      <c r="T8" s="225" t="s">
        <v>56</v>
      </c>
      <c r="U8" s="225">
        <v>5</v>
      </c>
      <c r="V8" s="225" t="s">
        <v>57</v>
      </c>
      <c r="W8" s="225">
        <v>5</v>
      </c>
      <c r="X8" s="225" t="s">
        <v>39</v>
      </c>
      <c r="Y8" s="225">
        <v>5</v>
      </c>
      <c r="Z8" s="225" t="s">
        <v>48</v>
      </c>
      <c r="AA8" s="225">
        <v>5</v>
      </c>
      <c r="AB8" s="225" t="s">
        <v>58</v>
      </c>
      <c r="AC8" s="225">
        <v>5</v>
      </c>
      <c r="AD8" s="225" t="s">
        <v>59</v>
      </c>
      <c r="AE8" s="225">
        <v>5</v>
      </c>
      <c r="AF8" s="225" t="s">
        <v>59</v>
      </c>
      <c r="AG8" s="225">
        <v>5</v>
      </c>
      <c r="AH8" s="225" t="s">
        <v>36</v>
      </c>
      <c r="AI8" s="225">
        <v>5</v>
      </c>
      <c r="AJ8" s="225" t="s">
        <v>38</v>
      </c>
      <c r="AK8" s="225">
        <v>5</v>
      </c>
      <c r="AL8" s="225" t="s">
        <v>28</v>
      </c>
      <c r="AM8" s="225">
        <v>5</v>
      </c>
      <c r="AN8" s="225" t="s">
        <v>18</v>
      </c>
      <c r="AO8" s="225">
        <v>5</v>
      </c>
      <c r="AP8" s="225" t="s">
        <v>60</v>
      </c>
    </row>
    <row r="9" spans="1:42" x14ac:dyDescent="0.25">
      <c r="A9" s="225">
        <v>6</v>
      </c>
      <c r="B9" s="293" t="s">
        <v>29</v>
      </c>
      <c r="C9" s="225">
        <v>6</v>
      </c>
      <c r="D9" s="225" t="s">
        <v>22</v>
      </c>
      <c r="E9" s="225">
        <v>6</v>
      </c>
      <c r="F9" s="225" t="s">
        <v>46</v>
      </c>
      <c r="G9" s="79">
        <v>6</v>
      </c>
      <c r="H9" s="110" t="s">
        <v>61</v>
      </c>
      <c r="I9" s="225">
        <v>6</v>
      </c>
      <c r="J9" s="225" t="s">
        <v>62</v>
      </c>
      <c r="K9" s="225">
        <v>6</v>
      </c>
      <c r="L9" s="225" t="s">
        <v>63</v>
      </c>
      <c r="M9" s="225">
        <v>6</v>
      </c>
      <c r="N9" s="225" t="s">
        <v>20</v>
      </c>
      <c r="O9" s="225">
        <v>6</v>
      </c>
      <c r="P9" s="225" t="s">
        <v>55</v>
      </c>
      <c r="Q9" s="225">
        <v>6</v>
      </c>
      <c r="R9" s="225" t="s">
        <v>64</v>
      </c>
      <c r="S9" s="225">
        <v>6</v>
      </c>
      <c r="T9" s="225" t="s">
        <v>55</v>
      </c>
      <c r="U9" s="225">
        <v>6</v>
      </c>
      <c r="V9" s="225" t="s">
        <v>47</v>
      </c>
      <c r="W9" s="225">
        <v>6</v>
      </c>
      <c r="X9" s="225" t="s">
        <v>65</v>
      </c>
      <c r="Y9" s="225">
        <v>6</v>
      </c>
      <c r="Z9" s="225" t="s">
        <v>24</v>
      </c>
      <c r="AA9" s="225">
        <v>6</v>
      </c>
      <c r="AB9" s="225" t="s">
        <v>66</v>
      </c>
      <c r="AC9" s="225">
        <v>6</v>
      </c>
      <c r="AD9" s="225" t="s">
        <v>67</v>
      </c>
      <c r="AE9" s="225">
        <v>6</v>
      </c>
      <c r="AF9" s="225" t="s">
        <v>29</v>
      </c>
      <c r="AG9" s="225">
        <v>6</v>
      </c>
      <c r="AH9" s="225" t="s">
        <v>68</v>
      </c>
      <c r="AI9" s="225">
        <v>6</v>
      </c>
      <c r="AJ9" s="225" t="s">
        <v>46</v>
      </c>
      <c r="AK9" s="225">
        <v>6</v>
      </c>
      <c r="AL9" s="225" t="s">
        <v>69</v>
      </c>
      <c r="AM9" s="225">
        <v>6</v>
      </c>
      <c r="AN9" s="225" t="s">
        <v>53</v>
      </c>
      <c r="AO9" s="225">
        <v>6</v>
      </c>
      <c r="AP9" s="225" t="s">
        <v>70</v>
      </c>
    </row>
    <row r="10" spans="1:42" x14ac:dyDescent="0.25">
      <c r="A10" s="225">
        <v>7</v>
      </c>
      <c r="B10" s="293" t="s">
        <v>27</v>
      </c>
      <c r="C10" s="225">
        <v>7</v>
      </c>
      <c r="D10" s="225" t="s">
        <v>26</v>
      </c>
      <c r="E10" s="225">
        <v>7</v>
      </c>
      <c r="F10" s="225" t="s">
        <v>22</v>
      </c>
      <c r="G10" s="79">
        <v>7</v>
      </c>
      <c r="H10" s="110" t="s">
        <v>71</v>
      </c>
      <c r="I10" s="225">
        <v>7</v>
      </c>
      <c r="J10" s="225" t="s">
        <v>29</v>
      </c>
      <c r="K10" s="225">
        <v>7</v>
      </c>
      <c r="L10" s="225" t="s">
        <v>72</v>
      </c>
      <c r="M10" s="225">
        <v>7</v>
      </c>
      <c r="N10" s="225" t="s">
        <v>55</v>
      </c>
      <c r="O10" s="225">
        <v>7</v>
      </c>
      <c r="P10" s="225" t="s">
        <v>45</v>
      </c>
      <c r="Q10" s="225">
        <v>7</v>
      </c>
      <c r="R10" s="225" t="s">
        <v>29</v>
      </c>
      <c r="S10" s="225">
        <v>7</v>
      </c>
      <c r="T10" s="225" t="s">
        <v>45</v>
      </c>
      <c r="U10" s="225">
        <v>7</v>
      </c>
      <c r="V10" s="225" t="s">
        <v>26</v>
      </c>
      <c r="W10" s="225">
        <v>7</v>
      </c>
      <c r="X10" s="225" t="s">
        <v>46</v>
      </c>
      <c r="Y10" s="225">
        <v>7</v>
      </c>
      <c r="Z10" s="225" t="s">
        <v>57</v>
      </c>
      <c r="AA10" s="225">
        <v>7</v>
      </c>
      <c r="AB10" s="225" t="s">
        <v>73</v>
      </c>
      <c r="AC10" s="225">
        <v>7</v>
      </c>
      <c r="AD10" s="225" t="s">
        <v>74</v>
      </c>
      <c r="AE10" s="225">
        <v>7</v>
      </c>
      <c r="AF10" s="225" t="s">
        <v>73</v>
      </c>
      <c r="AG10" s="225">
        <v>7</v>
      </c>
      <c r="AH10" s="225" t="s">
        <v>69</v>
      </c>
      <c r="AI10" s="225">
        <v>7</v>
      </c>
      <c r="AJ10" s="225" t="s">
        <v>75</v>
      </c>
      <c r="AK10" s="225">
        <v>7</v>
      </c>
      <c r="AL10" s="225" t="s">
        <v>50</v>
      </c>
      <c r="AM10" s="225">
        <v>7</v>
      </c>
      <c r="AN10" s="225" t="s">
        <v>76</v>
      </c>
      <c r="AO10" s="225">
        <v>7</v>
      </c>
      <c r="AP10" s="225" t="s">
        <v>77</v>
      </c>
    </row>
    <row r="11" spans="1:42" x14ac:dyDescent="0.25">
      <c r="A11" s="225">
        <v>8</v>
      </c>
      <c r="B11" s="293" t="s">
        <v>53</v>
      </c>
      <c r="C11" s="225">
        <v>8</v>
      </c>
      <c r="D11" s="225" t="s">
        <v>35</v>
      </c>
      <c r="E11" s="225">
        <v>8</v>
      </c>
      <c r="F11" s="225" t="s">
        <v>43</v>
      </c>
      <c r="G11" s="79">
        <v>8</v>
      </c>
      <c r="H11" s="110" t="s">
        <v>66</v>
      </c>
      <c r="I11" s="225">
        <v>8</v>
      </c>
      <c r="J11" s="225" t="s">
        <v>53</v>
      </c>
      <c r="K11" s="225">
        <v>8</v>
      </c>
      <c r="L11" s="225" t="s">
        <v>78</v>
      </c>
      <c r="M11" s="225">
        <v>8</v>
      </c>
      <c r="N11" s="225" t="s">
        <v>62</v>
      </c>
      <c r="O11" s="225">
        <v>8</v>
      </c>
      <c r="P11" s="225" t="s">
        <v>62</v>
      </c>
      <c r="Q11" s="225">
        <v>8</v>
      </c>
      <c r="R11" s="225" t="s">
        <v>51</v>
      </c>
      <c r="S11" s="225">
        <v>8</v>
      </c>
      <c r="T11" s="225" t="s">
        <v>62</v>
      </c>
      <c r="U11" s="225">
        <v>8</v>
      </c>
      <c r="V11" s="225" t="s">
        <v>48</v>
      </c>
      <c r="W11" s="225">
        <v>8</v>
      </c>
      <c r="X11" s="225" t="s">
        <v>79</v>
      </c>
      <c r="Y11" s="225">
        <v>8</v>
      </c>
      <c r="Z11" s="225" t="s">
        <v>47</v>
      </c>
      <c r="AA11" s="225">
        <v>8</v>
      </c>
      <c r="AB11" s="225" t="s">
        <v>29</v>
      </c>
      <c r="AC11" s="225">
        <v>8</v>
      </c>
      <c r="AD11" s="225" t="s">
        <v>64</v>
      </c>
      <c r="AE11" s="225">
        <v>8</v>
      </c>
      <c r="AF11" s="225" t="s">
        <v>58</v>
      </c>
      <c r="AG11" s="225">
        <v>8</v>
      </c>
      <c r="AH11" s="225" t="s">
        <v>32</v>
      </c>
      <c r="AI11" s="225">
        <v>8</v>
      </c>
      <c r="AJ11" s="225" t="s">
        <v>48</v>
      </c>
      <c r="AK11" s="225">
        <v>8</v>
      </c>
      <c r="AL11" s="225" t="s">
        <v>68</v>
      </c>
      <c r="AM11" s="225">
        <v>8</v>
      </c>
      <c r="AN11" s="225" t="s">
        <v>80</v>
      </c>
      <c r="AO11" s="225">
        <v>8</v>
      </c>
      <c r="AP11" s="225" t="s">
        <v>46</v>
      </c>
    </row>
    <row r="12" spans="1:42" x14ac:dyDescent="0.25">
      <c r="A12" s="225">
        <v>9</v>
      </c>
      <c r="B12" s="293" t="s">
        <v>20</v>
      </c>
      <c r="C12" s="225">
        <v>9</v>
      </c>
      <c r="D12" s="225" t="s">
        <v>32</v>
      </c>
      <c r="E12" s="225">
        <v>9</v>
      </c>
      <c r="F12" s="225" t="s">
        <v>21</v>
      </c>
      <c r="G12" s="79">
        <v>8</v>
      </c>
      <c r="H12" s="110" t="s">
        <v>81</v>
      </c>
      <c r="I12" s="225">
        <v>9</v>
      </c>
      <c r="J12" s="225" t="s">
        <v>82</v>
      </c>
      <c r="K12" s="225">
        <v>9</v>
      </c>
      <c r="L12" s="225" t="s">
        <v>52</v>
      </c>
      <c r="M12" s="225">
        <v>9</v>
      </c>
      <c r="N12" s="225" t="s">
        <v>53</v>
      </c>
      <c r="O12" s="225">
        <v>9</v>
      </c>
      <c r="P12" s="225" t="s">
        <v>23</v>
      </c>
      <c r="Q12" s="225">
        <v>9</v>
      </c>
      <c r="R12" s="225" t="s">
        <v>83</v>
      </c>
      <c r="S12" s="225">
        <v>9</v>
      </c>
      <c r="T12" s="225" t="s">
        <v>23</v>
      </c>
      <c r="U12" s="225">
        <v>9</v>
      </c>
      <c r="V12" s="225" t="s">
        <v>84</v>
      </c>
      <c r="W12" s="225">
        <v>9</v>
      </c>
      <c r="X12" s="225" t="s">
        <v>85</v>
      </c>
      <c r="Y12" s="225">
        <v>9</v>
      </c>
      <c r="Z12" s="225" t="s">
        <v>84</v>
      </c>
      <c r="AA12" s="225">
        <v>9</v>
      </c>
      <c r="AB12" s="225" t="s">
        <v>59</v>
      </c>
      <c r="AC12" s="225">
        <v>9</v>
      </c>
      <c r="AD12" s="225" t="s">
        <v>39</v>
      </c>
      <c r="AE12" s="225">
        <v>9</v>
      </c>
      <c r="AF12" s="225" t="s">
        <v>66</v>
      </c>
      <c r="AG12" s="225">
        <v>9</v>
      </c>
      <c r="AH12" s="225" t="s">
        <v>86</v>
      </c>
      <c r="AI12" s="225">
        <v>9</v>
      </c>
      <c r="AJ12" s="225" t="s">
        <v>27</v>
      </c>
      <c r="AK12" s="225">
        <v>9</v>
      </c>
      <c r="AL12" s="225" t="s">
        <v>38</v>
      </c>
      <c r="AM12" s="225">
        <v>9</v>
      </c>
      <c r="AN12" s="225" t="s">
        <v>87</v>
      </c>
      <c r="AO12" s="225">
        <v>9</v>
      </c>
      <c r="AP12" s="225" t="s">
        <v>47</v>
      </c>
    </row>
    <row r="13" spans="1:42" x14ac:dyDescent="0.25">
      <c r="A13" s="225">
        <v>10</v>
      </c>
      <c r="B13" s="293" t="s">
        <v>23</v>
      </c>
      <c r="C13" s="225">
        <v>10</v>
      </c>
      <c r="D13" s="225" t="s">
        <v>40</v>
      </c>
      <c r="E13" s="225">
        <v>10</v>
      </c>
      <c r="F13" s="225" t="s">
        <v>39</v>
      </c>
      <c r="G13" s="79">
        <v>10</v>
      </c>
      <c r="H13" s="110" t="s">
        <v>26</v>
      </c>
      <c r="I13" s="225">
        <v>10</v>
      </c>
      <c r="J13" s="225" t="s">
        <v>88</v>
      </c>
      <c r="K13" s="225">
        <v>10</v>
      </c>
      <c r="L13" s="225" t="s">
        <v>76</v>
      </c>
      <c r="M13" s="225">
        <v>10</v>
      </c>
      <c r="N13" s="225" t="s">
        <v>89</v>
      </c>
      <c r="O13" s="225">
        <v>10</v>
      </c>
      <c r="P13" s="225" t="s">
        <v>61</v>
      </c>
      <c r="Q13" s="225">
        <v>10</v>
      </c>
      <c r="R13" s="225" t="s">
        <v>45</v>
      </c>
      <c r="S13" s="225">
        <v>10</v>
      </c>
      <c r="T13" s="225" t="s">
        <v>61</v>
      </c>
      <c r="U13" s="225">
        <v>10</v>
      </c>
      <c r="V13" s="225" t="s">
        <v>30</v>
      </c>
      <c r="W13" s="225">
        <v>10</v>
      </c>
      <c r="X13" s="225" t="s">
        <v>89</v>
      </c>
      <c r="Y13" s="225">
        <v>10</v>
      </c>
      <c r="Z13" s="225" t="s">
        <v>26</v>
      </c>
      <c r="AA13" s="225">
        <v>10</v>
      </c>
      <c r="AB13" s="225" t="s">
        <v>54</v>
      </c>
      <c r="AC13" s="225">
        <v>10</v>
      </c>
      <c r="AD13" s="225" t="s">
        <v>90</v>
      </c>
      <c r="AE13" s="225">
        <v>10</v>
      </c>
      <c r="AF13" s="225" t="s">
        <v>34</v>
      </c>
      <c r="AG13" s="225">
        <v>10</v>
      </c>
      <c r="AH13" s="225" t="s">
        <v>30</v>
      </c>
      <c r="AI13" s="225">
        <v>10</v>
      </c>
      <c r="AJ13" s="225" t="s">
        <v>91</v>
      </c>
      <c r="AK13" s="225">
        <v>10</v>
      </c>
      <c r="AL13" s="225" t="s">
        <v>32</v>
      </c>
      <c r="AM13" s="225">
        <v>10</v>
      </c>
      <c r="AN13" s="225" t="s">
        <v>42</v>
      </c>
      <c r="AO13" s="225">
        <v>10</v>
      </c>
      <c r="AP13" s="225" t="s">
        <v>92</v>
      </c>
    </row>
    <row r="14" spans="1:42" x14ac:dyDescent="0.25">
      <c r="A14" s="225">
        <v>11</v>
      </c>
      <c r="B14" s="293" t="s">
        <v>30</v>
      </c>
      <c r="C14" s="225">
        <v>11</v>
      </c>
      <c r="D14" s="225" t="s">
        <v>36</v>
      </c>
      <c r="E14" s="225">
        <v>11</v>
      </c>
      <c r="F14" s="225" t="s">
        <v>52</v>
      </c>
      <c r="G14" s="79">
        <v>11</v>
      </c>
      <c r="H14" s="110" t="s">
        <v>93</v>
      </c>
      <c r="I14" s="225">
        <v>11</v>
      </c>
      <c r="J14" s="225" t="s">
        <v>20</v>
      </c>
      <c r="K14" s="225">
        <v>11</v>
      </c>
      <c r="L14" s="225" t="s">
        <v>94</v>
      </c>
      <c r="M14" s="225">
        <v>11</v>
      </c>
      <c r="N14" s="225" t="s">
        <v>82</v>
      </c>
      <c r="O14" s="225">
        <v>11</v>
      </c>
      <c r="P14" s="225" t="s">
        <v>95</v>
      </c>
      <c r="Q14" s="225">
        <v>11</v>
      </c>
      <c r="R14" s="225" t="s">
        <v>52</v>
      </c>
      <c r="S14" s="225">
        <v>11</v>
      </c>
      <c r="T14" s="225" t="s">
        <v>95</v>
      </c>
      <c r="U14" s="225">
        <v>11</v>
      </c>
      <c r="V14" s="225" t="s">
        <v>96</v>
      </c>
      <c r="W14" s="225">
        <v>11</v>
      </c>
      <c r="X14" s="225" t="s">
        <v>62</v>
      </c>
      <c r="Y14" s="225">
        <v>11</v>
      </c>
      <c r="Z14" s="225" t="s">
        <v>79</v>
      </c>
      <c r="AA14" s="225">
        <v>11</v>
      </c>
      <c r="AB14" s="225" t="s">
        <v>97</v>
      </c>
      <c r="AC14" s="225">
        <v>11</v>
      </c>
      <c r="AD14" s="225" t="s">
        <v>98</v>
      </c>
      <c r="AE14" s="225">
        <v>11</v>
      </c>
      <c r="AF14" s="225" t="s">
        <v>99</v>
      </c>
      <c r="AG14" s="225">
        <v>11</v>
      </c>
      <c r="AH14" s="225" t="s">
        <v>100</v>
      </c>
      <c r="AI14" s="225">
        <v>11</v>
      </c>
      <c r="AJ14" s="225" t="s">
        <v>101</v>
      </c>
      <c r="AK14" s="225">
        <v>11</v>
      </c>
      <c r="AL14" s="225" t="s">
        <v>43</v>
      </c>
      <c r="AM14" s="225">
        <v>11</v>
      </c>
      <c r="AN14" s="225" t="s">
        <v>45</v>
      </c>
      <c r="AO14" s="225">
        <v>11</v>
      </c>
      <c r="AP14" s="225" t="s">
        <v>102</v>
      </c>
    </row>
    <row r="15" spans="1:42" x14ac:dyDescent="0.25">
      <c r="A15" s="225">
        <v>12</v>
      </c>
      <c r="B15" s="293" t="s">
        <v>32</v>
      </c>
      <c r="C15" s="225">
        <v>12</v>
      </c>
      <c r="D15" s="225" t="s">
        <v>99</v>
      </c>
      <c r="E15" s="225">
        <v>12</v>
      </c>
      <c r="F15" s="225" t="s">
        <v>34</v>
      </c>
      <c r="G15" s="79">
        <v>12</v>
      </c>
      <c r="H15" s="110" t="s">
        <v>103</v>
      </c>
      <c r="I15" s="225">
        <v>12</v>
      </c>
      <c r="J15" s="225" t="s">
        <v>89</v>
      </c>
      <c r="K15" s="225">
        <v>12</v>
      </c>
      <c r="L15" s="225" t="s">
        <v>42</v>
      </c>
      <c r="M15" s="225">
        <v>12</v>
      </c>
      <c r="N15" s="225" t="s">
        <v>88</v>
      </c>
      <c r="O15" s="225">
        <v>12</v>
      </c>
      <c r="P15" s="225" t="s">
        <v>104</v>
      </c>
      <c r="Q15" s="225">
        <v>12</v>
      </c>
      <c r="R15" s="225" t="s">
        <v>62</v>
      </c>
      <c r="S15" s="225">
        <v>12</v>
      </c>
      <c r="T15" s="225" t="s">
        <v>105</v>
      </c>
      <c r="U15" s="225">
        <v>12</v>
      </c>
      <c r="V15" s="225" t="s">
        <v>71</v>
      </c>
      <c r="W15" s="225">
        <v>12</v>
      </c>
      <c r="X15" s="225" t="s">
        <v>106</v>
      </c>
      <c r="Y15" s="225">
        <v>12</v>
      </c>
      <c r="Z15" s="225" t="s">
        <v>30</v>
      </c>
      <c r="AA15" s="225">
        <v>12</v>
      </c>
      <c r="AB15" s="225" t="s">
        <v>99</v>
      </c>
      <c r="AC15" s="225">
        <v>12</v>
      </c>
      <c r="AD15" s="225" t="s">
        <v>29</v>
      </c>
      <c r="AE15" s="225">
        <v>12</v>
      </c>
      <c r="AF15" s="225" t="s">
        <v>103</v>
      </c>
      <c r="AG15" s="225">
        <v>12</v>
      </c>
      <c r="AH15" s="225" t="s">
        <v>107</v>
      </c>
      <c r="AI15" s="225">
        <v>12</v>
      </c>
      <c r="AJ15" s="225" t="s">
        <v>89</v>
      </c>
      <c r="AK15" s="225">
        <v>12</v>
      </c>
      <c r="AL15" s="225" t="s">
        <v>30</v>
      </c>
      <c r="AM15" s="225">
        <v>12</v>
      </c>
      <c r="AN15" s="225" t="s">
        <v>62</v>
      </c>
      <c r="AO15" s="225">
        <v>12</v>
      </c>
      <c r="AP15" s="225" t="s">
        <v>38</v>
      </c>
    </row>
    <row r="16" spans="1:42" x14ac:dyDescent="0.25">
      <c r="A16" s="225">
        <v>13</v>
      </c>
      <c r="B16" s="293" t="s">
        <v>38</v>
      </c>
      <c r="C16" s="225">
        <v>13</v>
      </c>
      <c r="D16" s="225" t="s">
        <v>38</v>
      </c>
      <c r="E16" s="225">
        <v>13</v>
      </c>
      <c r="F16" s="225" t="s">
        <v>64</v>
      </c>
      <c r="G16" s="79">
        <v>12</v>
      </c>
      <c r="H16" s="110" t="s">
        <v>108</v>
      </c>
      <c r="I16" s="225">
        <v>13</v>
      </c>
      <c r="J16" s="225" t="s">
        <v>75</v>
      </c>
      <c r="K16" s="225">
        <v>13</v>
      </c>
      <c r="L16" s="225" t="s">
        <v>51</v>
      </c>
      <c r="M16" s="225">
        <v>13</v>
      </c>
      <c r="N16" s="225" t="s">
        <v>75</v>
      </c>
      <c r="O16" s="225">
        <v>13</v>
      </c>
      <c r="P16" s="225" t="s">
        <v>105</v>
      </c>
      <c r="Q16" s="225">
        <v>13</v>
      </c>
      <c r="R16" s="225" t="s">
        <v>102</v>
      </c>
      <c r="S16" s="225">
        <v>13</v>
      </c>
      <c r="T16" s="225" t="s">
        <v>104</v>
      </c>
      <c r="U16" s="225">
        <v>13</v>
      </c>
      <c r="V16" s="225" t="s">
        <v>53</v>
      </c>
      <c r="W16" s="225">
        <v>13</v>
      </c>
      <c r="X16" s="225" t="s">
        <v>107</v>
      </c>
      <c r="Y16" s="225">
        <v>13</v>
      </c>
      <c r="Z16" s="225" t="s">
        <v>53</v>
      </c>
      <c r="AA16" s="225">
        <v>13</v>
      </c>
      <c r="AB16" s="225" t="s">
        <v>19</v>
      </c>
      <c r="AC16" s="225">
        <v>13</v>
      </c>
      <c r="AD16" s="225" t="s">
        <v>18</v>
      </c>
      <c r="AE16" s="225">
        <v>13</v>
      </c>
      <c r="AF16" s="225" t="s">
        <v>97</v>
      </c>
      <c r="AG16" s="225">
        <v>13</v>
      </c>
      <c r="AH16" s="225" t="s">
        <v>109</v>
      </c>
      <c r="AI16" s="225">
        <v>13</v>
      </c>
      <c r="AJ16" s="225" t="s">
        <v>110</v>
      </c>
      <c r="AK16" s="225">
        <v>13</v>
      </c>
      <c r="AL16" s="225" t="s">
        <v>86</v>
      </c>
      <c r="AM16" s="225">
        <v>13</v>
      </c>
      <c r="AN16" s="225" t="s">
        <v>21</v>
      </c>
      <c r="AO16" s="225">
        <v>13</v>
      </c>
      <c r="AP16" s="225" t="s">
        <v>111</v>
      </c>
    </row>
    <row r="17" spans="1:42" x14ac:dyDescent="0.25">
      <c r="A17" s="225">
        <v>14</v>
      </c>
      <c r="B17" s="293" t="s">
        <v>40</v>
      </c>
      <c r="C17" s="225">
        <v>14</v>
      </c>
      <c r="D17" s="225" t="s">
        <v>30</v>
      </c>
      <c r="E17" s="225">
        <v>14</v>
      </c>
      <c r="F17" s="225" t="s">
        <v>87</v>
      </c>
      <c r="G17" s="79">
        <v>14</v>
      </c>
      <c r="H17" s="110" t="s">
        <v>112</v>
      </c>
      <c r="I17" s="225">
        <v>14</v>
      </c>
      <c r="J17" s="225" t="s">
        <v>61</v>
      </c>
      <c r="K17" s="225">
        <v>14</v>
      </c>
      <c r="L17" s="225" t="s">
        <v>113</v>
      </c>
      <c r="M17" s="225">
        <v>14</v>
      </c>
      <c r="N17" s="225" t="s">
        <v>22</v>
      </c>
      <c r="O17" s="225">
        <v>14</v>
      </c>
      <c r="P17" s="225" t="s">
        <v>114</v>
      </c>
      <c r="Q17" s="225">
        <v>14</v>
      </c>
      <c r="R17" s="225" t="s">
        <v>79</v>
      </c>
      <c r="S17" s="225">
        <v>14</v>
      </c>
      <c r="T17" s="225" t="s">
        <v>80</v>
      </c>
      <c r="U17" s="225">
        <v>14</v>
      </c>
      <c r="V17" s="225" t="s">
        <v>37</v>
      </c>
      <c r="W17" s="225">
        <v>14</v>
      </c>
      <c r="X17" s="225" t="s">
        <v>86</v>
      </c>
      <c r="Y17" s="225">
        <v>14</v>
      </c>
      <c r="Z17" s="225" t="s">
        <v>115</v>
      </c>
      <c r="AA17" s="225">
        <v>14</v>
      </c>
      <c r="AB17" s="225" t="s">
        <v>103</v>
      </c>
      <c r="AC17" s="225">
        <v>14</v>
      </c>
      <c r="AD17" s="225" t="s">
        <v>82</v>
      </c>
      <c r="AE17" s="225">
        <v>14</v>
      </c>
      <c r="AF17" s="225" t="s">
        <v>54</v>
      </c>
      <c r="AG17" s="225">
        <v>14</v>
      </c>
      <c r="AH17" s="225" t="s">
        <v>99</v>
      </c>
      <c r="AI17" s="225">
        <v>14</v>
      </c>
      <c r="AJ17" s="225" t="s">
        <v>116</v>
      </c>
      <c r="AK17" s="225">
        <v>14</v>
      </c>
      <c r="AL17" s="225" t="s">
        <v>117</v>
      </c>
      <c r="AM17" s="225">
        <v>14</v>
      </c>
      <c r="AN17" s="225" t="s">
        <v>22</v>
      </c>
      <c r="AO17" s="225">
        <v>14</v>
      </c>
      <c r="AP17" s="225" t="s">
        <v>43</v>
      </c>
    </row>
    <row r="18" spans="1:42" x14ac:dyDescent="0.25">
      <c r="A18" s="225">
        <v>15</v>
      </c>
      <c r="B18" s="293" t="s">
        <v>26</v>
      </c>
      <c r="C18" s="225">
        <v>15</v>
      </c>
      <c r="D18" s="225" t="s">
        <v>57</v>
      </c>
      <c r="E18" s="225">
        <v>15</v>
      </c>
      <c r="F18" s="225" t="s">
        <v>51</v>
      </c>
      <c r="G18" s="79">
        <v>15</v>
      </c>
      <c r="H18" s="110" t="s">
        <v>118</v>
      </c>
      <c r="I18" s="225">
        <v>15</v>
      </c>
      <c r="J18" s="225" t="s">
        <v>24</v>
      </c>
      <c r="K18" s="225">
        <v>15</v>
      </c>
      <c r="L18" s="225" t="s">
        <v>119</v>
      </c>
      <c r="M18" s="225">
        <v>15</v>
      </c>
      <c r="N18" s="225" t="s">
        <v>52</v>
      </c>
      <c r="O18" s="225">
        <v>15</v>
      </c>
      <c r="P18" s="225" t="s">
        <v>59</v>
      </c>
      <c r="Q18" s="225">
        <v>15</v>
      </c>
      <c r="R18" s="225" t="s">
        <v>120</v>
      </c>
      <c r="S18" s="225">
        <v>15</v>
      </c>
      <c r="T18" s="225" t="s">
        <v>114</v>
      </c>
      <c r="U18" s="225">
        <v>15</v>
      </c>
      <c r="V18" s="225" t="s">
        <v>79</v>
      </c>
      <c r="W18" s="225">
        <v>15</v>
      </c>
      <c r="X18" s="225" t="s">
        <v>121</v>
      </c>
      <c r="Y18" s="225">
        <v>15</v>
      </c>
      <c r="Z18" s="225" t="s">
        <v>96</v>
      </c>
      <c r="AA18" s="225">
        <v>15</v>
      </c>
      <c r="AB18" s="225" t="s">
        <v>122</v>
      </c>
      <c r="AC18" s="225">
        <v>15</v>
      </c>
      <c r="AD18" s="225" t="s">
        <v>123</v>
      </c>
      <c r="AE18" s="225">
        <v>15</v>
      </c>
      <c r="AF18" s="225" t="s">
        <v>122</v>
      </c>
      <c r="AG18" s="225">
        <v>15</v>
      </c>
      <c r="AH18" s="225" t="s">
        <v>61</v>
      </c>
      <c r="AI18" s="225">
        <v>15</v>
      </c>
      <c r="AJ18" s="225" t="s">
        <v>85</v>
      </c>
      <c r="AK18" s="225">
        <v>15</v>
      </c>
      <c r="AL18" s="225" t="s">
        <v>51</v>
      </c>
      <c r="AM18" s="225">
        <v>15</v>
      </c>
      <c r="AN18" s="225" t="s">
        <v>34</v>
      </c>
      <c r="AO18" s="225">
        <v>15</v>
      </c>
      <c r="AP18" s="225" t="s">
        <v>124</v>
      </c>
    </row>
    <row r="19" spans="1:42" x14ac:dyDescent="0.25">
      <c r="A19" s="225">
        <v>16</v>
      </c>
      <c r="B19" s="293" t="s">
        <v>62</v>
      </c>
      <c r="C19" s="225">
        <v>16</v>
      </c>
      <c r="D19" s="225" t="s">
        <v>53</v>
      </c>
      <c r="E19" s="225">
        <v>16</v>
      </c>
      <c r="F19" s="225" t="s">
        <v>53</v>
      </c>
      <c r="G19" s="79">
        <v>16</v>
      </c>
      <c r="H19" s="110" t="s">
        <v>125</v>
      </c>
      <c r="I19" s="225">
        <v>16</v>
      </c>
      <c r="J19" s="225" t="s">
        <v>104</v>
      </c>
      <c r="K19" s="225">
        <v>16</v>
      </c>
      <c r="L19" s="225" t="s">
        <v>22</v>
      </c>
      <c r="M19" s="225">
        <v>16</v>
      </c>
      <c r="N19" s="225" t="s">
        <v>24</v>
      </c>
      <c r="O19" s="225">
        <v>16</v>
      </c>
      <c r="P19" s="225" t="s">
        <v>80</v>
      </c>
      <c r="Q19" s="225">
        <v>16</v>
      </c>
      <c r="R19" s="225" t="s">
        <v>126</v>
      </c>
      <c r="S19" s="225">
        <v>16</v>
      </c>
      <c r="T19" s="225" t="s">
        <v>32</v>
      </c>
      <c r="U19" s="225">
        <v>16</v>
      </c>
      <c r="V19" s="225" t="s">
        <v>115</v>
      </c>
      <c r="W19" s="225">
        <v>16</v>
      </c>
      <c r="X19" s="225" t="s">
        <v>127</v>
      </c>
      <c r="Y19" s="225">
        <v>16</v>
      </c>
      <c r="Z19" s="225" t="s">
        <v>20</v>
      </c>
      <c r="AA19" s="225">
        <v>16</v>
      </c>
      <c r="AB19" s="225" t="s">
        <v>53</v>
      </c>
      <c r="AC19" s="225">
        <v>16</v>
      </c>
      <c r="AD19" s="225" t="s">
        <v>128</v>
      </c>
      <c r="AE19" s="225">
        <v>16</v>
      </c>
      <c r="AF19" s="225" t="s">
        <v>22</v>
      </c>
      <c r="AG19" s="225">
        <v>16</v>
      </c>
      <c r="AH19" s="225" t="s">
        <v>31</v>
      </c>
      <c r="AI19" s="225">
        <v>16</v>
      </c>
      <c r="AJ19" s="225" t="s">
        <v>77</v>
      </c>
      <c r="AK19" s="225">
        <v>16</v>
      </c>
      <c r="AL19" s="225" t="s">
        <v>31</v>
      </c>
      <c r="AM19" s="225">
        <v>16</v>
      </c>
      <c r="AN19" s="225" t="s">
        <v>31</v>
      </c>
      <c r="AO19" s="225">
        <v>16</v>
      </c>
      <c r="AP19" s="225" t="s">
        <v>87</v>
      </c>
    </row>
    <row r="20" spans="1:42" x14ac:dyDescent="0.25">
      <c r="A20" s="225">
        <v>17</v>
      </c>
      <c r="B20" s="293" t="s">
        <v>46</v>
      </c>
      <c r="C20" s="225">
        <v>17</v>
      </c>
      <c r="D20" s="225" t="s">
        <v>33</v>
      </c>
      <c r="E20" s="225">
        <v>17</v>
      </c>
      <c r="F20" s="225" t="s">
        <v>60</v>
      </c>
      <c r="G20" s="79">
        <v>17</v>
      </c>
      <c r="H20" s="110" t="s">
        <v>96</v>
      </c>
      <c r="I20" s="225">
        <v>17</v>
      </c>
      <c r="J20" s="225" t="s">
        <v>22</v>
      </c>
      <c r="K20" s="225">
        <v>17</v>
      </c>
      <c r="L20" s="225" t="s">
        <v>129</v>
      </c>
      <c r="M20" s="225">
        <v>17</v>
      </c>
      <c r="N20" s="225" t="s">
        <v>61</v>
      </c>
      <c r="O20" s="225">
        <v>17</v>
      </c>
      <c r="P20" s="225" t="s">
        <v>32</v>
      </c>
      <c r="Q20" s="225">
        <v>17</v>
      </c>
      <c r="R20" s="225" t="s">
        <v>44</v>
      </c>
      <c r="S20" s="225">
        <v>17</v>
      </c>
      <c r="T20" s="225" t="s">
        <v>79</v>
      </c>
      <c r="U20" s="225">
        <v>17</v>
      </c>
      <c r="V20" s="225" t="s">
        <v>35</v>
      </c>
      <c r="W20" s="225">
        <v>17</v>
      </c>
      <c r="X20" s="225" t="s">
        <v>76</v>
      </c>
      <c r="Y20" s="225">
        <v>17</v>
      </c>
      <c r="Z20" s="225" t="s">
        <v>71</v>
      </c>
      <c r="AA20" s="225">
        <v>17</v>
      </c>
      <c r="AB20" s="225" t="s">
        <v>130</v>
      </c>
      <c r="AC20" s="225">
        <v>17</v>
      </c>
      <c r="AD20" s="225" t="s">
        <v>131</v>
      </c>
      <c r="AE20" s="225">
        <v>17</v>
      </c>
      <c r="AF20" s="225" t="s">
        <v>19</v>
      </c>
      <c r="AG20" s="225">
        <v>17</v>
      </c>
      <c r="AH20" s="225" t="s">
        <v>19</v>
      </c>
      <c r="AI20" s="225">
        <v>17</v>
      </c>
      <c r="AJ20" s="225" t="s">
        <v>132</v>
      </c>
      <c r="AK20" s="225">
        <v>17</v>
      </c>
      <c r="AL20" s="225" t="s">
        <v>27</v>
      </c>
      <c r="AM20" s="225">
        <v>17</v>
      </c>
      <c r="AN20" s="225" t="s">
        <v>64</v>
      </c>
      <c r="AO20" s="225">
        <v>17</v>
      </c>
      <c r="AP20" s="225" t="s">
        <v>75</v>
      </c>
    </row>
    <row r="21" spans="1:42" x14ac:dyDescent="0.25">
      <c r="A21" s="225">
        <v>18</v>
      </c>
      <c r="B21" s="293" t="s">
        <v>35</v>
      </c>
      <c r="C21" s="225">
        <v>18</v>
      </c>
      <c r="D21" s="225" t="s">
        <v>42</v>
      </c>
      <c r="E21" s="225">
        <v>18</v>
      </c>
      <c r="F21" s="225" t="s">
        <v>47</v>
      </c>
      <c r="G21" s="79">
        <v>18</v>
      </c>
      <c r="H21" s="110" t="s">
        <v>133</v>
      </c>
      <c r="I21" s="225">
        <v>18</v>
      </c>
      <c r="J21" s="225" t="s">
        <v>23</v>
      </c>
      <c r="K21" s="225">
        <v>18</v>
      </c>
      <c r="L21" s="225" t="s">
        <v>134</v>
      </c>
      <c r="M21" s="225">
        <v>18</v>
      </c>
      <c r="N21" s="225" t="s">
        <v>86</v>
      </c>
      <c r="O21" s="225">
        <v>18</v>
      </c>
      <c r="P21" s="225" t="s">
        <v>71</v>
      </c>
      <c r="Q21" s="225">
        <v>18</v>
      </c>
      <c r="R21" s="225" t="s">
        <v>135</v>
      </c>
      <c r="S21" s="225">
        <v>18</v>
      </c>
      <c r="T21" s="225" t="s">
        <v>59</v>
      </c>
      <c r="U21" s="225">
        <v>18</v>
      </c>
      <c r="V21" s="225" t="s">
        <v>22</v>
      </c>
      <c r="W21" s="225">
        <v>18</v>
      </c>
      <c r="X21" s="225" t="s">
        <v>58</v>
      </c>
      <c r="Y21" s="225">
        <v>18</v>
      </c>
      <c r="Z21" s="225" t="s">
        <v>37</v>
      </c>
      <c r="AA21" s="225">
        <v>18</v>
      </c>
      <c r="AB21" s="225" t="s">
        <v>37</v>
      </c>
      <c r="AC21" s="225">
        <v>18</v>
      </c>
      <c r="AD21" s="225" t="s">
        <v>136</v>
      </c>
      <c r="AE21" s="225">
        <v>18</v>
      </c>
      <c r="AF21" s="225" t="s">
        <v>53</v>
      </c>
      <c r="AG21" s="225">
        <v>18</v>
      </c>
      <c r="AH21" s="225" t="s">
        <v>137</v>
      </c>
      <c r="AI21" s="225">
        <v>18</v>
      </c>
      <c r="AJ21" s="225" t="s">
        <v>138</v>
      </c>
      <c r="AK21" s="225">
        <v>18</v>
      </c>
      <c r="AL21" s="225" t="s">
        <v>109</v>
      </c>
      <c r="AM21" s="225">
        <v>18</v>
      </c>
      <c r="AN21" s="225" t="s">
        <v>29</v>
      </c>
      <c r="AO21" s="225">
        <v>18</v>
      </c>
      <c r="AP21" s="225" t="s">
        <v>139</v>
      </c>
    </row>
    <row r="22" spans="1:42" x14ac:dyDescent="0.25">
      <c r="A22" s="225">
        <v>19</v>
      </c>
      <c r="B22" s="293" t="s">
        <v>42</v>
      </c>
      <c r="C22" s="225">
        <v>19</v>
      </c>
      <c r="D22" s="225" t="s">
        <v>58</v>
      </c>
      <c r="E22" s="225">
        <v>19</v>
      </c>
      <c r="F22" s="225" t="s">
        <v>140</v>
      </c>
      <c r="G22" s="79">
        <v>19</v>
      </c>
      <c r="H22" s="110" t="s">
        <v>50</v>
      </c>
      <c r="I22" s="225">
        <v>19</v>
      </c>
      <c r="J22" s="225" t="s">
        <v>141</v>
      </c>
      <c r="K22" s="225">
        <v>19</v>
      </c>
      <c r="L22" s="225" t="s">
        <v>142</v>
      </c>
      <c r="M22" s="225">
        <v>19</v>
      </c>
      <c r="N22" s="225" t="s">
        <v>46</v>
      </c>
      <c r="O22" s="225">
        <v>19</v>
      </c>
      <c r="P22" s="225" t="s">
        <v>79</v>
      </c>
      <c r="Q22" s="225">
        <v>19</v>
      </c>
      <c r="R22" s="225" t="s">
        <v>32</v>
      </c>
      <c r="S22" s="225">
        <v>19</v>
      </c>
      <c r="T22" s="225" t="s">
        <v>30</v>
      </c>
      <c r="U22" s="225">
        <v>19</v>
      </c>
      <c r="V22" s="225" t="s">
        <v>143</v>
      </c>
      <c r="W22" s="225">
        <v>19</v>
      </c>
      <c r="X22" s="225" t="s">
        <v>144</v>
      </c>
      <c r="Y22" s="225">
        <v>19</v>
      </c>
      <c r="Z22" s="225" t="s">
        <v>145</v>
      </c>
      <c r="AA22" s="225">
        <v>19</v>
      </c>
      <c r="AB22" s="225" t="s">
        <v>133</v>
      </c>
      <c r="AC22" s="225">
        <v>19</v>
      </c>
      <c r="AD22" s="225" t="s">
        <v>140</v>
      </c>
      <c r="AE22" s="225">
        <v>19</v>
      </c>
      <c r="AF22" s="225" t="s">
        <v>37</v>
      </c>
      <c r="AG22" s="225">
        <v>19</v>
      </c>
      <c r="AH22" s="225" t="s">
        <v>117</v>
      </c>
      <c r="AI22" s="225">
        <v>19</v>
      </c>
      <c r="AJ22" s="225" t="s">
        <v>146</v>
      </c>
      <c r="AK22" s="225">
        <v>19</v>
      </c>
      <c r="AL22" s="225" t="s">
        <v>107</v>
      </c>
      <c r="AM22" s="225">
        <v>19</v>
      </c>
      <c r="AN22" s="225" t="s">
        <v>147</v>
      </c>
      <c r="AO22" s="225">
        <v>19</v>
      </c>
      <c r="AP22" s="225" t="s">
        <v>44</v>
      </c>
    </row>
    <row r="23" spans="1:42" x14ac:dyDescent="0.25">
      <c r="A23" s="225">
        <v>20</v>
      </c>
      <c r="B23" s="293" t="s">
        <v>87</v>
      </c>
      <c r="C23" s="225">
        <v>20</v>
      </c>
      <c r="D23" s="225" t="s">
        <v>28</v>
      </c>
      <c r="E23" s="225">
        <v>20</v>
      </c>
      <c r="F23" s="225" t="s">
        <v>139</v>
      </c>
      <c r="G23" s="79">
        <v>19</v>
      </c>
      <c r="H23" s="110" t="s">
        <v>148</v>
      </c>
      <c r="I23" s="225">
        <v>20</v>
      </c>
      <c r="J23" s="225" t="s">
        <v>52</v>
      </c>
      <c r="K23" s="225">
        <v>20</v>
      </c>
      <c r="L23" s="225" t="s">
        <v>34</v>
      </c>
      <c r="M23" s="225">
        <v>20</v>
      </c>
      <c r="N23" s="225" t="s">
        <v>104</v>
      </c>
      <c r="O23" s="225">
        <v>20</v>
      </c>
      <c r="P23" s="225" t="s">
        <v>99</v>
      </c>
      <c r="Q23" s="225">
        <v>20</v>
      </c>
      <c r="R23" s="225" t="s">
        <v>43</v>
      </c>
      <c r="S23" s="225">
        <v>20</v>
      </c>
      <c r="T23" s="225" t="s">
        <v>99</v>
      </c>
      <c r="U23" s="225">
        <v>20</v>
      </c>
      <c r="V23" s="225" t="s">
        <v>20</v>
      </c>
      <c r="W23" s="225">
        <v>20</v>
      </c>
      <c r="X23" s="225" t="s">
        <v>149</v>
      </c>
      <c r="Y23" s="225">
        <v>20</v>
      </c>
      <c r="Z23" s="225" t="s">
        <v>35</v>
      </c>
      <c r="AA23" s="225">
        <v>20</v>
      </c>
      <c r="AB23" s="225" t="s">
        <v>34</v>
      </c>
      <c r="AC23" s="225">
        <v>20</v>
      </c>
      <c r="AD23" s="225" t="s">
        <v>31</v>
      </c>
      <c r="AE23" s="225">
        <v>20</v>
      </c>
      <c r="AF23" s="225" t="s">
        <v>130</v>
      </c>
      <c r="AG23" s="225">
        <v>20</v>
      </c>
      <c r="AH23" s="225" t="s">
        <v>93</v>
      </c>
      <c r="AI23" s="225">
        <v>20</v>
      </c>
      <c r="AJ23" s="225" t="s">
        <v>150</v>
      </c>
      <c r="AK23" s="225">
        <v>20</v>
      </c>
      <c r="AL23" s="225" t="s">
        <v>46</v>
      </c>
      <c r="AM23" s="225">
        <v>20</v>
      </c>
      <c r="AN23" s="225" t="s">
        <v>84</v>
      </c>
      <c r="AO23" s="225">
        <v>20</v>
      </c>
      <c r="AP23" s="225" t="s">
        <v>40</v>
      </c>
    </row>
    <row r="24" spans="1:42" x14ac:dyDescent="0.25">
      <c r="A24" s="225">
        <v>21</v>
      </c>
      <c r="B24" s="293" t="s">
        <v>36</v>
      </c>
      <c r="C24" s="225">
        <v>21</v>
      </c>
      <c r="D24" s="225" t="s">
        <v>50</v>
      </c>
      <c r="E24" s="225">
        <v>21</v>
      </c>
      <c r="F24" s="225" t="s">
        <v>75</v>
      </c>
      <c r="G24" s="79">
        <v>21</v>
      </c>
      <c r="H24" s="110" t="s">
        <v>97</v>
      </c>
      <c r="I24" s="225">
        <v>21</v>
      </c>
      <c r="J24" s="225" t="s">
        <v>86</v>
      </c>
      <c r="K24" s="225">
        <v>21</v>
      </c>
      <c r="L24" s="225" t="s">
        <v>151</v>
      </c>
      <c r="M24" s="225">
        <v>21</v>
      </c>
      <c r="N24" s="225" t="s">
        <v>30</v>
      </c>
      <c r="O24" s="225">
        <v>21</v>
      </c>
      <c r="P24" s="225" t="s">
        <v>136</v>
      </c>
      <c r="Q24" s="225">
        <v>21</v>
      </c>
      <c r="R24" s="225" t="s">
        <v>152</v>
      </c>
      <c r="S24" s="225">
        <v>21</v>
      </c>
      <c r="T24" s="225" t="s">
        <v>52</v>
      </c>
      <c r="U24" s="225">
        <v>21</v>
      </c>
      <c r="V24" s="225" t="s">
        <v>145</v>
      </c>
      <c r="W24" s="225">
        <v>21</v>
      </c>
      <c r="X24" s="225" t="s">
        <v>20</v>
      </c>
      <c r="Y24" s="225">
        <v>21</v>
      </c>
      <c r="Z24" s="225" t="s">
        <v>143</v>
      </c>
      <c r="AA24" s="225">
        <v>21</v>
      </c>
      <c r="AB24" s="225" t="s">
        <v>57</v>
      </c>
      <c r="AC24" s="225">
        <v>21</v>
      </c>
      <c r="AD24" s="225" t="s">
        <v>153</v>
      </c>
      <c r="AE24" s="225">
        <v>21</v>
      </c>
      <c r="AF24" s="225" t="s">
        <v>133</v>
      </c>
      <c r="AG24" s="225">
        <v>21</v>
      </c>
      <c r="AH24" s="225" t="s">
        <v>38</v>
      </c>
      <c r="AI24" s="225">
        <v>21</v>
      </c>
      <c r="AJ24" s="225" t="s">
        <v>69</v>
      </c>
      <c r="AK24" s="225">
        <v>21</v>
      </c>
      <c r="AL24" s="225" t="s">
        <v>154</v>
      </c>
      <c r="AM24" s="225">
        <v>21</v>
      </c>
      <c r="AN24" s="225" t="s">
        <v>140</v>
      </c>
      <c r="AO24" s="225">
        <v>21</v>
      </c>
      <c r="AP24" s="225" t="s">
        <v>89</v>
      </c>
    </row>
    <row r="25" spans="1:42" x14ac:dyDescent="0.25">
      <c r="A25" s="225">
        <v>22</v>
      </c>
      <c r="B25" s="293" t="s">
        <v>52</v>
      </c>
      <c r="C25" s="225">
        <v>22</v>
      </c>
      <c r="D25" s="225" t="s">
        <v>61</v>
      </c>
      <c r="E25" s="225">
        <v>22</v>
      </c>
      <c r="F25" s="225" t="s">
        <v>76</v>
      </c>
      <c r="G25" s="79">
        <v>22</v>
      </c>
      <c r="H25" s="110" t="s">
        <v>155</v>
      </c>
      <c r="I25" s="225">
        <v>22</v>
      </c>
      <c r="J25" s="225" t="s">
        <v>56</v>
      </c>
      <c r="K25" s="225">
        <v>22</v>
      </c>
      <c r="L25" s="225" t="s">
        <v>156</v>
      </c>
      <c r="M25" s="225">
        <v>22</v>
      </c>
      <c r="N25" s="225" t="s">
        <v>23</v>
      </c>
      <c r="O25" s="225">
        <v>22</v>
      </c>
      <c r="P25" s="225" t="s">
        <v>20</v>
      </c>
      <c r="Q25" s="225">
        <v>22</v>
      </c>
      <c r="R25" s="225" t="s">
        <v>39</v>
      </c>
      <c r="S25" s="225">
        <v>22</v>
      </c>
      <c r="T25" s="225" t="s">
        <v>71</v>
      </c>
      <c r="U25" s="225">
        <v>22</v>
      </c>
      <c r="V25" s="225" t="s">
        <v>38</v>
      </c>
      <c r="W25" s="225">
        <v>22</v>
      </c>
      <c r="X25" s="225" t="s">
        <v>157</v>
      </c>
      <c r="Y25" s="225">
        <v>22</v>
      </c>
      <c r="Z25" s="225" t="s">
        <v>22</v>
      </c>
      <c r="AA25" s="225">
        <v>22</v>
      </c>
      <c r="AB25" s="225" t="s">
        <v>158</v>
      </c>
      <c r="AC25" s="225">
        <v>22</v>
      </c>
      <c r="AD25" s="225" t="s">
        <v>20</v>
      </c>
      <c r="AE25" s="225">
        <v>22</v>
      </c>
      <c r="AF25" s="225" t="s">
        <v>159</v>
      </c>
      <c r="AG25" s="225">
        <v>22</v>
      </c>
      <c r="AH25" s="225" t="s">
        <v>154</v>
      </c>
      <c r="AI25" s="225">
        <v>22</v>
      </c>
      <c r="AJ25" s="225" t="s">
        <v>58</v>
      </c>
      <c r="AK25" s="225">
        <v>22</v>
      </c>
      <c r="AL25" s="225" t="s">
        <v>100</v>
      </c>
      <c r="AM25" s="225">
        <v>22</v>
      </c>
      <c r="AN25" s="225" t="s">
        <v>46</v>
      </c>
      <c r="AO25" s="225">
        <v>22</v>
      </c>
      <c r="AP25" s="225" t="s">
        <v>160</v>
      </c>
    </row>
    <row r="26" spans="1:42" x14ac:dyDescent="0.25">
      <c r="A26" s="225">
        <v>23</v>
      </c>
      <c r="B26" s="293" t="s">
        <v>45</v>
      </c>
      <c r="C26" s="225">
        <v>23</v>
      </c>
      <c r="D26" s="225" t="s">
        <v>45</v>
      </c>
      <c r="E26" s="225">
        <v>23</v>
      </c>
      <c r="F26" s="225" t="s">
        <v>63</v>
      </c>
      <c r="G26" s="79">
        <v>23</v>
      </c>
      <c r="H26" s="110" t="s">
        <v>161</v>
      </c>
      <c r="I26" s="225">
        <v>23</v>
      </c>
      <c r="J26" s="225" t="s">
        <v>59</v>
      </c>
      <c r="K26" s="225">
        <v>23</v>
      </c>
      <c r="L26" s="225" t="s">
        <v>162</v>
      </c>
      <c r="M26" s="225">
        <v>23</v>
      </c>
      <c r="N26" s="225" t="s">
        <v>42</v>
      </c>
      <c r="O26" s="225">
        <v>23</v>
      </c>
      <c r="P26" s="225" t="s">
        <v>163</v>
      </c>
      <c r="Q26" s="225">
        <v>23</v>
      </c>
      <c r="R26" s="225" t="s">
        <v>164</v>
      </c>
      <c r="S26" s="225">
        <v>23</v>
      </c>
      <c r="T26" s="225" t="s">
        <v>136</v>
      </c>
      <c r="U26" s="225">
        <v>23</v>
      </c>
      <c r="V26" s="225" t="s">
        <v>105</v>
      </c>
      <c r="W26" s="225">
        <v>23</v>
      </c>
      <c r="X26" s="225" t="s">
        <v>124</v>
      </c>
      <c r="Y26" s="225">
        <v>23</v>
      </c>
      <c r="Z26" s="225" t="s">
        <v>105</v>
      </c>
      <c r="AA26" s="225">
        <v>23</v>
      </c>
      <c r="AB26" s="225" t="s">
        <v>159</v>
      </c>
      <c r="AC26" s="225">
        <v>23</v>
      </c>
      <c r="AD26" s="225" t="s">
        <v>165</v>
      </c>
      <c r="AE26" s="225">
        <v>23</v>
      </c>
      <c r="AF26" s="225" t="s">
        <v>57</v>
      </c>
      <c r="AG26" s="225">
        <v>23</v>
      </c>
      <c r="AH26" s="225" t="s">
        <v>166</v>
      </c>
      <c r="AI26" s="225">
        <v>23</v>
      </c>
      <c r="AJ26" s="225" t="s">
        <v>167</v>
      </c>
      <c r="AK26" s="225">
        <v>23</v>
      </c>
      <c r="AL26" s="225" t="s">
        <v>77</v>
      </c>
      <c r="AM26" s="225">
        <v>23</v>
      </c>
      <c r="AN26" s="225" t="s">
        <v>145</v>
      </c>
      <c r="AO26" s="225">
        <v>23</v>
      </c>
      <c r="AP26" s="225" t="s">
        <v>21</v>
      </c>
    </row>
    <row r="27" spans="1:42" x14ac:dyDescent="0.25">
      <c r="A27" s="225">
        <v>24</v>
      </c>
      <c r="B27" s="293" t="s">
        <v>58</v>
      </c>
      <c r="C27" s="225">
        <v>24</v>
      </c>
      <c r="D27" s="225" t="s">
        <v>37</v>
      </c>
      <c r="E27" s="225">
        <v>24</v>
      </c>
      <c r="F27" s="225" t="s">
        <v>77</v>
      </c>
      <c r="G27" s="79">
        <v>24</v>
      </c>
      <c r="H27" s="110" t="s">
        <v>168</v>
      </c>
      <c r="I27" s="225">
        <v>24</v>
      </c>
      <c r="J27" s="225" t="s">
        <v>95</v>
      </c>
      <c r="K27" s="225">
        <v>24</v>
      </c>
      <c r="L27" s="225" t="s">
        <v>169</v>
      </c>
      <c r="M27" s="225">
        <v>24</v>
      </c>
      <c r="N27" s="225" t="s">
        <v>141</v>
      </c>
      <c r="O27" s="225">
        <v>24</v>
      </c>
      <c r="P27" s="225" t="s">
        <v>125</v>
      </c>
      <c r="Q27" s="225">
        <v>24</v>
      </c>
      <c r="R27" s="225" t="s">
        <v>80</v>
      </c>
      <c r="S27" s="225">
        <v>24</v>
      </c>
      <c r="T27" s="225" t="s">
        <v>20</v>
      </c>
      <c r="U27" s="225">
        <v>24</v>
      </c>
      <c r="V27" s="225" t="s">
        <v>123</v>
      </c>
      <c r="W27" s="225">
        <v>24</v>
      </c>
      <c r="X27" s="225" t="s">
        <v>170</v>
      </c>
      <c r="Y27" s="225">
        <v>24</v>
      </c>
      <c r="Z27" s="225" t="s">
        <v>38</v>
      </c>
      <c r="AA27" s="225">
        <v>24</v>
      </c>
      <c r="AB27" s="225" t="s">
        <v>38</v>
      </c>
      <c r="AC27" s="225">
        <v>24</v>
      </c>
      <c r="AD27" s="225" t="s">
        <v>171</v>
      </c>
      <c r="AE27" s="225">
        <v>24</v>
      </c>
      <c r="AF27" s="225" t="s">
        <v>158</v>
      </c>
      <c r="AG27" s="225">
        <v>24</v>
      </c>
      <c r="AH27" s="225" t="s">
        <v>172</v>
      </c>
      <c r="AI27" s="225">
        <v>24</v>
      </c>
      <c r="AJ27" s="225" t="s">
        <v>173</v>
      </c>
      <c r="AK27" s="225">
        <v>24</v>
      </c>
      <c r="AL27" s="225" t="s">
        <v>137</v>
      </c>
      <c r="AM27" s="225">
        <v>24</v>
      </c>
      <c r="AN27" s="225" t="s">
        <v>119</v>
      </c>
      <c r="AO27" s="225">
        <v>24</v>
      </c>
      <c r="AP27" s="225" t="s">
        <v>174</v>
      </c>
    </row>
    <row r="28" spans="1:42" x14ac:dyDescent="0.25">
      <c r="A28" s="225">
        <v>25</v>
      </c>
      <c r="B28" s="293" t="s">
        <v>99</v>
      </c>
      <c r="C28" s="225">
        <v>25</v>
      </c>
      <c r="D28" s="225" t="s">
        <v>62</v>
      </c>
      <c r="E28" s="225">
        <v>25</v>
      </c>
      <c r="F28" s="225" t="s">
        <v>78</v>
      </c>
      <c r="G28" s="79">
        <v>25</v>
      </c>
      <c r="H28" s="110" t="s">
        <v>55</v>
      </c>
      <c r="I28" s="225">
        <v>25</v>
      </c>
      <c r="J28" s="225" t="s">
        <v>30</v>
      </c>
      <c r="K28" s="225">
        <v>25</v>
      </c>
      <c r="L28" s="225" t="s">
        <v>175</v>
      </c>
      <c r="M28" s="225">
        <v>25</v>
      </c>
      <c r="N28" s="225" t="s">
        <v>56</v>
      </c>
      <c r="O28" s="225">
        <v>25</v>
      </c>
      <c r="P28" s="225" t="s">
        <v>52</v>
      </c>
      <c r="Q28" s="225">
        <v>25</v>
      </c>
      <c r="R28" s="225" t="s">
        <v>176</v>
      </c>
      <c r="S28" s="225">
        <v>25</v>
      </c>
      <c r="T28" s="225" t="s">
        <v>163</v>
      </c>
      <c r="U28" s="225">
        <v>25</v>
      </c>
      <c r="V28" s="225" t="s">
        <v>135</v>
      </c>
      <c r="W28" s="225">
        <v>25</v>
      </c>
      <c r="X28" s="225" t="s">
        <v>177</v>
      </c>
      <c r="Y28" s="225">
        <v>25</v>
      </c>
      <c r="Z28" s="225" t="s">
        <v>123</v>
      </c>
      <c r="AA28" s="225">
        <v>25</v>
      </c>
      <c r="AB28" s="225" t="s">
        <v>155</v>
      </c>
      <c r="AC28" s="225">
        <v>25</v>
      </c>
      <c r="AD28" s="225" t="s">
        <v>178</v>
      </c>
      <c r="AE28" s="225">
        <v>25</v>
      </c>
      <c r="AF28" s="225" t="s">
        <v>17</v>
      </c>
      <c r="AG28" s="225">
        <v>25</v>
      </c>
      <c r="AH28" s="225" t="s">
        <v>179</v>
      </c>
      <c r="AI28" s="225">
        <v>25</v>
      </c>
      <c r="AJ28" s="225" t="s">
        <v>180</v>
      </c>
      <c r="AK28" s="225">
        <v>25</v>
      </c>
      <c r="AL28" s="225" t="s">
        <v>99</v>
      </c>
      <c r="AM28" s="225">
        <v>25</v>
      </c>
      <c r="AN28" s="225" t="s">
        <v>181</v>
      </c>
      <c r="AO28" s="225">
        <v>25</v>
      </c>
      <c r="AP28" s="225" t="s">
        <v>62</v>
      </c>
    </row>
    <row r="29" spans="1:42" x14ac:dyDescent="0.25">
      <c r="A29" s="225">
        <v>26</v>
      </c>
      <c r="B29" s="293" t="s">
        <v>44</v>
      </c>
      <c r="C29" s="225">
        <v>26</v>
      </c>
      <c r="D29" s="225" t="s">
        <v>19</v>
      </c>
      <c r="E29" s="225">
        <v>26</v>
      </c>
      <c r="F29" s="225" t="s">
        <v>70</v>
      </c>
      <c r="G29" s="79">
        <v>26</v>
      </c>
      <c r="H29" s="110" t="s">
        <v>23</v>
      </c>
      <c r="I29" s="225">
        <v>26</v>
      </c>
      <c r="J29" s="225" t="s">
        <v>114</v>
      </c>
      <c r="K29" s="225">
        <v>26</v>
      </c>
      <c r="L29" s="225" t="s">
        <v>75</v>
      </c>
      <c r="M29" s="225">
        <v>26</v>
      </c>
      <c r="N29" s="225" t="s">
        <v>43</v>
      </c>
      <c r="O29" s="225">
        <v>26</v>
      </c>
      <c r="P29" s="225" t="s">
        <v>31</v>
      </c>
      <c r="Q29" s="225">
        <v>26</v>
      </c>
      <c r="R29" s="225" t="s">
        <v>182</v>
      </c>
      <c r="S29" s="225">
        <v>26</v>
      </c>
      <c r="T29" s="225" t="s">
        <v>64</v>
      </c>
      <c r="U29" s="225">
        <v>26</v>
      </c>
      <c r="V29" s="225" t="s">
        <v>81</v>
      </c>
      <c r="W29" s="225">
        <v>26</v>
      </c>
      <c r="X29" s="225" t="s">
        <v>183</v>
      </c>
      <c r="Y29" s="225">
        <v>26</v>
      </c>
      <c r="Z29" s="225" t="s">
        <v>184</v>
      </c>
      <c r="AA29" s="225">
        <v>26</v>
      </c>
      <c r="AB29" s="225" t="s">
        <v>81</v>
      </c>
      <c r="AC29" s="225">
        <v>26</v>
      </c>
      <c r="AD29" s="225" t="s">
        <v>185</v>
      </c>
      <c r="AE29" s="225">
        <v>26</v>
      </c>
      <c r="AF29" s="225" t="s">
        <v>153</v>
      </c>
      <c r="AG29" s="225">
        <v>26</v>
      </c>
      <c r="AH29" s="225" t="s">
        <v>186</v>
      </c>
      <c r="AI29" s="225">
        <v>26</v>
      </c>
      <c r="AJ29" s="225" t="s">
        <v>53</v>
      </c>
      <c r="AK29" s="225">
        <v>26</v>
      </c>
      <c r="AL29" s="225" t="s">
        <v>19</v>
      </c>
      <c r="AM29" s="225">
        <v>26</v>
      </c>
      <c r="AN29" s="225" t="s">
        <v>113</v>
      </c>
      <c r="AO29" s="225">
        <v>26</v>
      </c>
      <c r="AP29" s="225" t="s">
        <v>169</v>
      </c>
    </row>
    <row r="30" spans="1:42" x14ac:dyDescent="0.25">
      <c r="A30" s="225">
        <v>27</v>
      </c>
      <c r="B30" s="293" t="s">
        <v>43</v>
      </c>
      <c r="C30" s="225">
        <v>27</v>
      </c>
      <c r="D30" s="225" t="s">
        <v>59</v>
      </c>
      <c r="E30" s="225">
        <v>27</v>
      </c>
      <c r="F30" s="225" t="s">
        <v>129</v>
      </c>
      <c r="G30" s="79">
        <v>26</v>
      </c>
      <c r="H30" s="110" t="s">
        <v>68</v>
      </c>
      <c r="I30" s="225">
        <v>27</v>
      </c>
      <c r="J30" s="225" t="s">
        <v>187</v>
      </c>
      <c r="K30" s="225">
        <v>27</v>
      </c>
      <c r="L30" s="225" t="s">
        <v>139</v>
      </c>
      <c r="M30" s="225">
        <v>27</v>
      </c>
      <c r="N30" s="225" t="s">
        <v>59</v>
      </c>
      <c r="O30" s="225">
        <v>27</v>
      </c>
      <c r="P30" s="225" t="s">
        <v>54</v>
      </c>
      <c r="Q30" s="225">
        <v>27</v>
      </c>
      <c r="R30" s="225" t="s">
        <v>87</v>
      </c>
      <c r="S30" s="225">
        <v>27</v>
      </c>
      <c r="T30" s="225" t="s">
        <v>125</v>
      </c>
      <c r="U30" s="225">
        <v>27</v>
      </c>
      <c r="V30" s="225" t="s">
        <v>184</v>
      </c>
      <c r="W30" s="225">
        <v>27</v>
      </c>
      <c r="X30" s="225" t="s">
        <v>188</v>
      </c>
      <c r="Y30" s="225">
        <v>27</v>
      </c>
      <c r="Z30" s="225" t="s">
        <v>135</v>
      </c>
      <c r="AA30" s="225">
        <v>27</v>
      </c>
      <c r="AB30" s="225" t="s">
        <v>45</v>
      </c>
      <c r="AC30" s="225">
        <v>27</v>
      </c>
      <c r="AD30" s="225" t="s">
        <v>127</v>
      </c>
      <c r="AE30" s="225">
        <v>27</v>
      </c>
      <c r="AF30" s="225" t="s">
        <v>45</v>
      </c>
      <c r="AG30" s="225">
        <v>27</v>
      </c>
      <c r="AH30" s="225" t="s">
        <v>148</v>
      </c>
      <c r="AI30" s="225">
        <v>27</v>
      </c>
      <c r="AJ30" s="225" t="s">
        <v>174</v>
      </c>
      <c r="AK30" s="225">
        <v>27</v>
      </c>
      <c r="AL30" s="225" t="s">
        <v>91</v>
      </c>
      <c r="AM30" s="225">
        <v>27</v>
      </c>
      <c r="AN30" s="225" t="s">
        <v>33</v>
      </c>
      <c r="AO30" s="225">
        <v>27</v>
      </c>
      <c r="AP30" s="225" t="s">
        <v>166</v>
      </c>
    </row>
    <row r="31" spans="1:42" x14ac:dyDescent="0.25">
      <c r="A31" s="225">
        <v>28</v>
      </c>
      <c r="B31" s="293" t="s">
        <v>47</v>
      </c>
      <c r="C31" s="225">
        <v>28</v>
      </c>
      <c r="D31" s="225" t="s">
        <v>68</v>
      </c>
      <c r="E31" s="225">
        <v>28</v>
      </c>
      <c r="F31" s="225" t="s">
        <v>102</v>
      </c>
      <c r="G31" s="79">
        <v>28</v>
      </c>
      <c r="H31" s="110" t="s">
        <v>143</v>
      </c>
      <c r="I31" s="225">
        <v>28</v>
      </c>
      <c r="J31" s="225" t="s">
        <v>189</v>
      </c>
      <c r="K31" s="225">
        <v>28</v>
      </c>
      <c r="L31" s="225" t="s">
        <v>190</v>
      </c>
      <c r="M31" s="225">
        <v>28</v>
      </c>
      <c r="N31" s="225" t="s">
        <v>95</v>
      </c>
      <c r="O31" s="225">
        <v>28</v>
      </c>
      <c r="P31" s="225" t="s">
        <v>191</v>
      </c>
      <c r="Q31" s="225">
        <v>28</v>
      </c>
      <c r="R31" s="225" t="s">
        <v>192</v>
      </c>
      <c r="S31" s="225">
        <v>28</v>
      </c>
      <c r="T31" s="225" t="s">
        <v>27</v>
      </c>
      <c r="U31" s="225">
        <v>28</v>
      </c>
      <c r="V31" s="225" t="s">
        <v>130</v>
      </c>
      <c r="W31" s="225">
        <v>28</v>
      </c>
      <c r="X31" s="225" t="s">
        <v>139</v>
      </c>
      <c r="Y31" s="225">
        <v>28</v>
      </c>
      <c r="Z31" s="225" t="s">
        <v>81</v>
      </c>
      <c r="AA31" s="225">
        <v>28</v>
      </c>
      <c r="AB31" s="225" t="s">
        <v>62</v>
      </c>
      <c r="AC31" s="225">
        <v>28</v>
      </c>
      <c r="AD31" s="225" t="s">
        <v>129</v>
      </c>
      <c r="AE31" s="225">
        <v>28</v>
      </c>
      <c r="AF31" s="225" t="s">
        <v>40</v>
      </c>
      <c r="AG31" s="225">
        <v>28</v>
      </c>
      <c r="AH31" s="225" t="s">
        <v>39</v>
      </c>
      <c r="AI31" s="225">
        <v>28</v>
      </c>
      <c r="AJ31" s="225" t="s">
        <v>70</v>
      </c>
      <c r="AK31" s="225">
        <v>28</v>
      </c>
      <c r="AL31" s="225" t="s">
        <v>61</v>
      </c>
      <c r="AM31" s="225">
        <v>28</v>
      </c>
      <c r="AN31" s="225" t="s">
        <v>59</v>
      </c>
      <c r="AO31" s="225">
        <v>28</v>
      </c>
      <c r="AP31" s="225" t="s">
        <v>140</v>
      </c>
    </row>
    <row r="32" spans="1:42" x14ac:dyDescent="0.25">
      <c r="A32" s="225">
        <v>29</v>
      </c>
      <c r="B32" s="293" t="s">
        <v>59</v>
      </c>
      <c r="C32" s="225">
        <v>29</v>
      </c>
      <c r="D32" s="225" t="s">
        <v>66</v>
      </c>
      <c r="E32" s="225">
        <v>29</v>
      </c>
      <c r="F32" s="225" t="s">
        <v>113</v>
      </c>
      <c r="G32" s="79">
        <v>29</v>
      </c>
      <c r="H32" s="110" t="s">
        <v>69</v>
      </c>
      <c r="I32" s="225">
        <v>29</v>
      </c>
      <c r="J32" s="225" t="s">
        <v>193</v>
      </c>
      <c r="K32" s="225">
        <v>29</v>
      </c>
      <c r="L32" s="225" t="s">
        <v>194</v>
      </c>
      <c r="M32" s="225">
        <v>29</v>
      </c>
      <c r="N32" s="225" t="s">
        <v>114</v>
      </c>
      <c r="O32" s="225">
        <v>29</v>
      </c>
      <c r="P32" s="225" t="s">
        <v>195</v>
      </c>
      <c r="Q32" s="225">
        <v>29</v>
      </c>
      <c r="R32" s="225" t="s">
        <v>105</v>
      </c>
      <c r="S32" s="225">
        <v>29</v>
      </c>
      <c r="T32" s="225" t="s">
        <v>47</v>
      </c>
      <c r="U32" s="225">
        <v>29</v>
      </c>
      <c r="V32" s="225" t="s">
        <v>196</v>
      </c>
      <c r="W32" s="225">
        <v>29</v>
      </c>
      <c r="X32" s="225" t="s">
        <v>29</v>
      </c>
      <c r="Y32" s="225">
        <v>29</v>
      </c>
      <c r="Z32" s="225" t="s">
        <v>29</v>
      </c>
      <c r="AA32" s="225">
        <v>29</v>
      </c>
      <c r="AB32" s="225" t="s">
        <v>104</v>
      </c>
      <c r="AC32" s="225">
        <v>29</v>
      </c>
      <c r="AD32" s="225" t="s">
        <v>56</v>
      </c>
      <c r="AE32" s="225">
        <v>29</v>
      </c>
      <c r="AF32" s="225" t="s">
        <v>104</v>
      </c>
      <c r="AG32" s="225">
        <v>29</v>
      </c>
      <c r="AH32" s="225" t="s">
        <v>127</v>
      </c>
      <c r="AI32" s="225">
        <v>29</v>
      </c>
      <c r="AJ32" s="225" t="s">
        <v>126</v>
      </c>
      <c r="AK32" s="225">
        <v>29</v>
      </c>
      <c r="AL32" s="225" t="s">
        <v>93</v>
      </c>
      <c r="AM32" s="225">
        <v>29</v>
      </c>
      <c r="AN32" s="225" t="s">
        <v>197</v>
      </c>
      <c r="AO32" s="225">
        <v>29</v>
      </c>
      <c r="AP32" s="225" t="s">
        <v>51</v>
      </c>
    </row>
    <row r="33" spans="1:42" x14ac:dyDescent="0.25">
      <c r="A33" s="225">
        <v>30</v>
      </c>
      <c r="B33" s="293" t="s">
        <v>77</v>
      </c>
      <c r="C33" s="225">
        <v>30</v>
      </c>
      <c r="D33" s="225" t="s">
        <v>55</v>
      </c>
      <c r="E33" s="225">
        <v>30</v>
      </c>
      <c r="F33" s="225" t="s">
        <v>44</v>
      </c>
      <c r="G33" s="79">
        <v>29</v>
      </c>
      <c r="H33" s="110" t="s">
        <v>186</v>
      </c>
      <c r="I33" s="225">
        <v>30</v>
      </c>
      <c r="J33" s="225" t="s">
        <v>79</v>
      </c>
      <c r="K33" s="225">
        <v>30</v>
      </c>
      <c r="L33" s="225" t="s">
        <v>87</v>
      </c>
      <c r="M33" s="225">
        <v>30</v>
      </c>
      <c r="N33" s="225" t="s">
        <v>80</v>
      </c>
      <c r="O33" s="225">
        <v>30</v>
      </c>
      <c r="P33" s="225" t="s">
        <v>193</v>
      </c>
      <c r="Q33" s="225">
        <v>30</v>
      </c>
      <c r="R33" s="225" t="s">
        <v>20</v>
      </c>
      <c r="S33" s="225">
        <v>30</v>
      </c>
      <c r="T33" s="225" t="s">
        <v>31</v>
      </c>
      <c r="U33" s="225">
        <v>30</v>
      </c>
      <c r="V33" s="225" t="s">
        <v>198</v>
      </c>
      <c r="W33" s="225">
        <v>30</v>
      </c>
      <c r="X33" s="225" t="s">
        <v>113</v>
      </c>
      <c r="Y33" s="225">
        <v>30</v>
      </c>
      <c r="Z33" s="225" t="s">
        <v>196</v>
      </c>
      <c r="AA33" s="225">
        <v>30</v>
      </c>
      <c r="AB33" s="225" t="s">
        <v>17</v>
      </c>
      <c r="AC33" s="225">
        <v>30</v>
      </c>
      <c r="AD33" s="225" t="s">
        <v>199</v>
      </c>
      <c r="AE33" s="225">
        <v>30</v>
      </c>
      <c r="AF33" s="225" t="s">
        <v>38</v>
      </c>
      <c r="AG33" s="225">
        <v>30</v>
      </c>
      <c r="AH33" s="225" t="s">
        <v>200</v>
      </c>
      <c r="AI33" s="225">
        <v>30</v>
      </c>
      <c r="AJ33" s="225" t="s">
        <v>139</v>
      </c>
      <c r="AK33" s="225">
        <v>30</v>
      </c>
      <c r="AL33" s="225" t="s">
        <v>75</v>
      </c>
      <c r="AM33" s="225">
        <v>30</v>
      </c>
      <c r="AN33" s="225" t="s">
        <v>201</v>
      </c>
      <c r="AO33" s="225">
        <v>30</v>
      </c>
      <c r="AP33" s="225" t="s">
        <v>189</v>
      </c>
    </row>
    <row r="34" spans="1:42" x14ac:dyDescent="0.25">
      <c r="A34" s="225">
        <v>31</v>
      </c>
      <c r="B34" s="293" t="s">
        <v>139</v>
      </c>
      <c r="C34" s="225">
        <v>31</v>
      </c>
      <c r="D34" s="225" t="s">
        <v>56</v>
      </c>
      <c r="E34" s="225">
        <v>31</v>
      </c>
      <c r="F34" s="225" t="s">
        <v>89</v>
      </c>
      <c r="G34" s="79">
        <v>31</v>
      </c>
      <c r="H34" s="110" t="s">
        <v>202</v>
      </c>
      <c r="I34" s="225">
        <v>31</v>
      </c>
      <c r="J34" s="225" t="s">
        <v>203</v>
      </c>
      <c r="K34" s="225">
        <v>31</v>
      </c>
      <c r="L34" s="225" t="s">
        <v>127</v>
      </c>
      <c r="M34" s="225">
        <v>31</v>
      </c>
      <c r="N34" s="225" t="s">
        <v>203</v>
      </c>
      <c r="O34" s="225">
        <v>31</v>
      </c>
      <c r="P34" s="225" t="s">
        <v>204</v>
      </c>
      <c r="Q34" s="225">
        <v>31</v>
      </c>
      <c r="R34" s="225" t="s">
        <v>205</v>
      </c>
      <c r="S34" s="225">
        <v>31</v>
      </c>
      <c r="T34" s="225" t="s">
        <v>54</v>
      </c>
      <c r="U34" s="225">
        <v>31</v>
      </c>
      <c r="V34" s="225" t="s">
        <v>118</v>
      </c>
      <c r="W34" s="225">
        <v>31</v>
      </c>
      <c r="X34" s="225" t="s">
        <v>206</v>
      </c>
      <c r="Y34" s="225">
        <v>31</v>
      </c>
      <c r="Z34" s="225" t="s">
        <v>130</v>
      </c>
      <c r="AA34" s="225">
        <v>31</v>
      </c>
      <c r="AB34" s="225" t="s">
        <v>207</v>
      </c>
      <c r="AC34" s="225">
        <v>31</v>
      </c>
      <c r="AD34" s="225" t="s">
        <v>208</v>
      </c>
      <c r="AE34" s="225">
        <v>31</v>
      </c>
      <c r="AF34" s="225" t="s">
        <v>62</v>
      </c>
      <c r="AG34" s="225">
        <v>31</v>
      </c>
      <c r="AH34" s="225" t="s">
        <v>49</v>
      </c>
      <c r="AI34" s="225">
        <v>31</v>
      </c>
      <c r="AJ34" s="225" t="s">
        <v>209</v>
      </c>
      <c r="AK34" s="225">
        <v>31</v>
      </c>
      <c r="AL34" s="225" t="s">
        <v>166</v>
      </c>
      <c r="AM34" s="225">
        <v>31</v>
      </c>
      <c r="AN34" s="225" t="s">
        <v>129</v>
      </c>
      <c r="AO34" s="225">
        <v>31</v>
      </c>
      <c r="AP34" s="225" t="s">
        <v>113</v>
      </c>
    </row>
    <row r="35" spans="1:42" x14ac:dyDescent="0.25">
      <c r="A35" s="225">
        <v>32</v>
      </c>
      <c r="B35" s="293" t="s">
        <v>33</v>
      </c>
      <c r="C35" s="225">
        <v>32</v>
      </c>
      <c r="D35" s="225" t="s">
        <v>69</v>
      </c>
      <c r="E35" s="225">
        <v>32</v>
      </c>
      <c r="F35" s="225" t="s">
        <v>42</v>
      </c>
      <c r="G35" s="79">
        <v>31</v>
      </c>
      <c r="H35" s="110" t="s">
        <v>210</v>
      </c>
      <c r="I35" s="225">
        <v>32</v>
      </c>
      <c r="J35" s="225" t="s">
        <v>105</v>
      </c>
      <c r="K35" s="225">
        <v>32</v>
      </c>
      <c r="L35" s="225" t="s">
        <v>89</v>
      </c>
      <c r="M35" s="225">
        <v>32</v>
      </c>
      <c r="N35" s="225" t="s">
        <v>72</v>
      </c>
      <c r="O35" s="225">
        <v>32</v>
      </c>
      <c r="P35" s="225" t="s">
        <v>82</v>
      </c>
      <c r="Q35" s="225">
        <v>32</v>
      </c>
      <c r="R35" s="225" t="s">
        <v>211</v>
      </c>
      <c r="S35" s="225">
        <v>32</v>
      </c>
      <c r="T35" s="225" t="s">
        <v>82</v>
      </c>
      <c r="U35" s="225">
        <v>32</v>
      </c>
      <c r="V35" s="225" t="s">
        <v>212</v>
      </c>
      <c r="W35" s="225">
        <v>32</v>
      </c>
      <c r="X35" s="225" t="s">
        <v>213</v>
      </c>
      <c r="Y35" s="225">
        <v>32</v>
      </c>
      <c r="Z35" s="225" t="s">
        <v>118</v>
      </c>
      <c r="AA35" s="225">
        <v>32</v>
      </c>
      <c r="AB35" s="225" t="s">
        <v>137</v>
      </c>
      <c r="AC35" s="225">
        <v>32</v>
      </c>
      <c r="AD35" s="225" t="s">
        <v>162</v>
      </c>
      <c r="AE35" s="225">
        <v>32</v>
      </c>
      <c r="AF35" s="225" t="s">
        <v>81</v>
      </c>
      <c r="AG35" s="225">
        <v>32</v>
      </c>
      <c r="AH35" s="225" t="s">
        <v>141</v>
      </c>
      <c r="AI35" s="225">
        <v>32</v>
      </c>
      <c r="AJ35" s="225" t="s">
        <v>87</v>
      </c>
      <c r="AK35" s="225">
        <v>32</v>
      </c>
      <c r="AL35" s="225" t="s">
        <v>58</v>
      </c>
      <c r="AM35" s="225">
        <v>32</v>
      </c>
      <c r="AN35" s="225" t="s">
        <v>139</v>
      </c>
      <c r="AO35" s="225">
        <v>32</v>
      </c>
      <c r="AP35" s="225" t="s">
        <v>214</v>
      </c>
    </row>
    <row r="36" spans="1:42" x14ac:dyDescent="0.25">
      <c r="A36" s="225">
        <v>33</v>
      </c>
      <c r="B36" s="293" t="s">
        <v>48</v>
      </c>
      <c r="C36" s="225">
        <v>33</v>
      </c>
      <c r="D36" s="225" t="s">
        <v>54</v>
      </c>
      <c r="E36" s="225">
        <v>33</v>
      </c>
      <c r="F36" s="225" t="s">
        <v>127</v>
      </c>
      <c r="G36" s="79">
        <v>33</v>
      </c>
      <c r="H36" s="110" t="s">
        <v>215</v>
      </c>
      <c r="I36" s="225">
        <v>33</v>
      </c>
      <c r="J36" s="225" t="s">
        <v>191</v>
      </c>
      <c r="K36" s="225">
        <v>33</v>
      </c>
      <c r="L36" s="225" t="s">
        <v>98</v>
      </c>
      <c r="M36" s="225">
        <v>33</v>
      </c>
      <c r="N36" s="225" t="s">
        <v>140</v>
      </c>
      <c r="O36" s="225">
        <v>33</v>
      </c>
      <c r="P36" s="225" t="s">
        <v>216</v>
      </c>
      <c r="Q36" s="225">
        <v>33</v>
      </c>
      <c r="R36" s="225" t="s">
        <v>217</v>
      </c>
      <c r="S36" s="225">
        <v>33</v>
      </c>
      <c r="T36" s="225" t="s">
        <v>195</v>
      </c>
      <c r="U36" s="225">
        <v>33</v>
      </c>
      <c r="V36" s="225" t="s">
        <v>218</v>
      </c>
      <c r="W36" s="225">
        <v>33</v>
      </c>
      <c r="X36" s="225" t="s">
        <v>129</v>
      </c>
      <c r="Y36" s="225">
        <v>33</v>
      </c>
      <c r="Z36" s="225" t="s">
        <v>198</v>
      </c>
      <c r="AA36" s="225">
        <v>33</v>
      </c>
      <c r="AB36" s="225" t="s">
        <v>87</v>
      </c>
      <c r="AC36" s="225">
        <v>33</v>
      </c>
      <c r="AD36" s="225" t="s">
        <v>78</v>
      </c>
      <c r="AE36" s="225">
        <v>33</v>
      </c>
      <c r="AF36" s="225" t="s">
        <v>207</v>
      </c>
      <c r="AG36" s="225">
        <v>33</v>
      </c>
      <c r="AH36" s="225" t="s">
        <v>112</v>
      </c>
      <c r="AI36" s="225">
        <v>33</v>
      </c>
      <c r="AJ36" s="225" t="s">
        <v>207</v>
      </c>
      <c r="AK36" s="225">
        <v>33</v>
      </c>
      <c r="AL36" s="225" t="s">
        <v>179</v>
      </c>
      <c r="AM36" s="225">
        <v>33</v>
      </c>
      <c r="AN36" s="225" t="s">
        <v>43</v>
      </c>
      <c r="AO36" s="225">
        <v>33</v>
      </c>
      <c r="AP36" s="225" t="s">
        <v>58</v>
      </c>
    </row>
    <row r="37" spans="1:42" x14ac:dyDescent="0.25">
      <c r="A37" s="225">
        <v>34</v>
      </c>
      <c r="B37" s="293" t="s">
        <v>80</v>
      </c>
      <c r="C37" s="225">
        <v>34</v>
      </c>
      <c r="D37" s="225" t="s">
        <v>73</v>
      </c>
      <c r="E37" s="225">
        <v>34</v>
      </c>
      <c r="F37" s="225" t="s">
        <v>174</v>
      </c>
      <c r="G37" s="79">
        <v>34</v>
      </c>
      <c r="H37" s="110" t="s">
        <v>137</v>
      </c>
      <c r="I37" s="225">
        <v>34</v>
      </c>
      <c r="J37" s="225" t="s">
        <v>219</v>
      </c>
      <c r="K37" s="225">
        <v>34</v>
      </c>
      <c r="L37" s="225" t="s">
        <v>30</v>
      </c>
      <c r="M37" s="225">
        <v>34</v>
      </c>
      <c r="N37" s="225" t="s">
        <v>219</v>
      </c>
      <c r="O37" s="225">
        <v>34</v>
      </c>
      <c r="P37" s="225" t="s">
        <v>35</v>
      </c>
      <c r="Q37" s="225">
        <v>34</v>
      </c>
      <c r="R37" s="225" t="s">
        <v>220</v>
      </c>
      <c r="S37" s="225">
        <v>34</v>
      </c>
      <c r="T37" s="225" t="s">
        <v>191</v>
      </c>
      <c r="U37" s="225">
        <v>34</v>
      </c>
      <c r="V37" s="225" t="s">
        <v>221</v>
      </c>
      <c r="W37" s="225">
        <v>34</v>
      </c>
      <c r="X37" s="225" t="s">
        <v>18</v>
      </c>
      <c r="Y37" s="225">
        <v>34</v>
      </c>
      <c r="Z37" s="225" t="s">
        <v>41</v>
      </c>
      <c r="AA37" s="225">
        <v>34</v>
      </c>
      <c r="AB37" s="225" t="s">
        <v>125</v>
      </c>
      <c r="AC37" s="225">
        <v>34</v>
      </c>
      <c r="AD37" s="225" t="s">
        <v>222</v>
      </c>
      <c r="AE37" s="225">
        <v>34</v>
      </c>
      <c r="AF37" s="225" t="s">
        <v>137</v>
      </c>
      <c r="AG37" s="225">
        <v>34</v>
      </c>
      <c r="AH37" s="225" t="s">
        <v>223</v>
      </c>
      <c r="AI37" s="225">
        <v>34</v>
      </c>
      <c r="AJ37" s="225" t="s">
        <v>76</v>
      </c>
      <c r="AK37" s="225">
        <v>34</v>
      </c>
      <c r="AL37" s="225" t="s">
        <v>48</v>
      </c>
      <c r="AM37" s="225">
        <v>34</v>
      </c>
      <c r="AN37" s="225" t="s">
        <v>39</v>
      </c>
      <c r="AO37" s="225">
        <v>34</v>
      </c>
      <c r="AP37" s="225" t="s">
        <v>154</v>
      </c>
    </row>
    <row r="38" spans="1:42" x14ac:dyDescent="0.25">
      <c r="A38" s="225">
        <v>35</v>
      </c>
      <c r="B38" s="293" t="s">
        <v>84</v>
      </c>
      <c r="C38" s="225">
        <v>35</v>
      </c>
      <c r="D38" s="225" t="s">
        <v>137</v>
      </c>
      <c r="E38" s="225">
        <v>35</v>
      </c>
      <c r="F38" s="225" t="s">
        <v>80</v>
      </c>
      <c r="G38" s="79">
        <v>34</v>
      </c>
      <c r="H38" s="110" t="s">
        <v>221</v>
      </c>
      <c r="I38" s="225">
        <v>35</v>
      </c>
      <c r="J38" s="225" t="s">
        <v>163</v>
      </c>
      <c r="K38" s="225">
        <v>35</v>
      </c>
      <c r="L38" s="225" t="s">
        <v>149</v>
      </c>
      <c r="M38" s="225">
        <v>35</v>
      </c>
      <c r="N38" s="225" t="s">
        <v>193</v>
      </c>
      <c r="O38" s="225">
        <v>35</v>
      </c>
      <c r="P38" s="225" t="s">
        <v>224</v>
      </c>
      <c r="Q38" s="225">
        <v>35</v>
      </c>
      <c r="R38" s="225" t="s">
        <v>60</v>
      </c>
      <c r="S38" s="225">
        <v>35</v>
      </c>
      <c r="T38" s="225" t="s">
        <v>83</v>
      </c>
      <c r="U38" s="225">
        <v>35</v>
      </c>
      <c r="V38" s="225" t="s">
        <v>197</v>
      </c>
      <c r="W38" s="225">
        <v>35</v>
      </c>
      <c r="X38" s="225" t="s">
        <v>64</v>
      </c>
      <c r="Y38" s="225">
        <v>35</v>
      </c>
      <c r="Z38" s="225" t="s">
        <v>212</v>
      </c>
      <c r="AA38" s="225">
        <v>35</v>
      </c>
      <c r="AB38" s="225" t="s">
        <v>22</v>
      </c>
      <c r="AC38" s="225">
        <v>35</v>
      </c>
      <c r="AD38" s="225" t="s">
        <v>225</v>
      </c>
      <c r="AE38" s="225">
        <v>35</v>
      </c>
      <c r="AF38" s="225" t="s">
        <v>82</v>
      </c>
      <c r="AG38" s="225">
        <v>35</v>
      </c>
      <c r="AH38" s="225" t="s">
        <v>27</v>
      </c>
      <c r="AI38" s="225">
        <v>35</v>
      </c>
      <c r="AJ38" s="225" t="s">
        <v>154</v>
      </c>
      <c r="AK38" s="225">
        <v>35</v>
      </c>
      <c r="AL38" s="225" t="s">
        <v>172</v>
      </c>
      <c r="AM38" s="225">
        <v>35</v>
      </c>
      <c r="AN38" s="225" t="s">
        <v>128</v>
      </c>
      <c r="AO38" s="225">
        <v>35</v>
      </c>
      <c r="AP38" s="225" t="s">
        <v>164</v>
      </c>
    </row>
    <row r="39" spans="1:42" x14ac:dyDescent="0.25">
      <c r="A39" s="225">
        <v>36</v>
      </c>
      <c r="B39" s="293" t="s">
        <v>34</v>
      </c>
      <c r="C39" s="225">
        <v>36</v>
      </c>
      <c r="D39" s="225" t="s">
        <v>86</v>
      </c>
      <c r="E39" s="225">
        <v>36</v>
      </c>
      <c r="F39" s="225" t="s">
        <v>32</v>
      </c>
      <c r="G39" s="79">
        <v>36</v>
      </c>
      <c r="H39" s="110" t="s">
        <v>104</v>
      </c>
      <c r="I39" s="225">
        <v>36</v>
      </c>
      <c r="J39" s="225" t="s">
        <v>31</v>
      </c>
      <c r="K39" s="225">
        <v>36</v>
      </c>
      <c r="L39" s="225" t="s">
        <v>226</v>
      </c>
      <c r="M39" s="225">
        <v>36</v>
      </c>
      <c r="N39" s="225" t="s">
        <v>39</v>
      </c>
      <c r="O39" s="225">
        <v>36</v>
      </c>
      <c r="P39" s="225" t="s">
        <v>187</v>
      </c>
      <c r="Q39" s="225">
        <v>36</v>
      </c>
      <c r="R39" s="225" t="s">
        <v>99</v>
      </c>
      <c r="S39" s="225">
        <v>36</v>
      </c>
      <c r="T39" s="225" t="s">
        <v>193</v>
      </c>
      <c r="U39" s="225">
        <v>36</v>
      </c>
      <c r="V39" s="225" t="s">
        <v>180</v>
      </c>
      <c r="W39" s="225">
        <v>36</v>
      </c>
      <c r="X39" s="225" t="s">
        <v>45</v>
      </c>
      <c r="Y39" s="225">
        <v>36</v>
      </c>
      <c r="Z39" s="225" t="s">
        <v>189</v>
      </c>
      <c r="AA39" s="225">
        <v>36</v>
      </c>
      <c r="AB39" s="225" t="s">
        <v>227</v>
      </c>
      <c r="AC39" s="225">
        <v>36</v>
      </c>
      <c r="AD39" s="225" t="s">
        <v>120</v>
      </c>
      <c r="AE39" s="225">
        <v>36</v>
      </c>
      <c r="AF39" s="225" t="s">
        <v>87</v>
      </c>
      <c r="AG39" s="225">
        <v>36</v>
      </c>
      <c r="AH39" s="225" t="s">
        <v>192</v>
      </c>
      <c r="AI39" s="225">
        <v>36</v>
      </c>
      <c r="AJ39" s="225" t="s">
        <v>228</v>
      </c>
      <c r="AK39" s="225">
        <v>36</v>
      </c>
      <c r="AL39" s="225" t="s">
        <v>132</v>
      </c>
      <c r="AM39" s="225">
        <v>36</v>
      </c>
      <c r="AN39" s="225" t="s">
        <v>229</v>
      </c>
      <c r="AO39" s="225">
        <v>36</v>
      </c>
      <c r="AP39" s="225" t="s">
        <v>116</v>
      </c>
    </row>
    <row r="40" spans="1:42" x14ac:dyDescent="0.25">
      <c r="A40" s="225">
        <v>37</v>
      </c>
      <c r="B40" s="293" t="s">
        <v>57</v>
      </c>
      <c r="C40" s="225">
        <v>37</v>
      </c>
      <c r="D40" s="225" t="s">
        <v>103</v>
      </c>
      <c r="E40" s="225">
        <v>37</v>
      </c>
      <c r="F40" s="225" t="s">
        <v>62</v>
      </c>
      <c r="G40" s="79">
        <v>36</v>
      </c>
      <c r="H40" s="110" t="s">
        <v>230</v>
      </c>
      <c r="I40" s="225">
        <v>37</v>
      </c>
      <c r="J40" s="225" t="s">
        <v>42</v>
      </c>
      <c r="K40" s="225">
        <v>37</v>
      </c>
      <c r="L40" s="225" t="s">
        <v>181</v>
      </c>
      <c r="M40" s="225">
        <v>37</v>
      </c>
      <c r="N40" s="225" t="s">
        <v>187</v>
      </c>
      <c r="O40" s="225">
        <v>37</v>
      </c>
      <c r="P40" s="225" t="s">
        <v>84</v>
      </c>
      <c r="Q40" s="225">
        <v>37</v>
      </c>
      <c r="R40" s="225" t="s">
        <v>140</v>
      </c>
      <c r="S40" s="225">
        <v>37</v>
      </c>
      <c r="T40" s="225" t="s">
        <v>204</v>
      </c>
      <c r="U40" s="225">
        <v>37</v>
      </c>
      <c r="V40" s="225" t="s">
        <v>214</v>
      </c>
      <c r="W40" s="225">
        <v>37</v>
      </c>
      <c r="X40" s="225" t="s">
        <v>176</v>
      </c>
      <c r="Y40" s="225">
        <v>37</v>
      </c>
      <c r="Z40" s="225" t="s">
        <v>197</v>
      </c>
      <c r="AA40" s="225">
        <v>37</v>
      </c>
      <c r="AB40" s="225" t="s">
        <v>231</v>
      </c>
      <c r="AC40" s="225">
        <v>37</v>
      </c>
      <c r="AD40" s="225" t="s">
        <v>184</v>
      </c>
      <c r="AE40" s="225">
        <v>37</v>
      </c>
      <c r="AF40" s="225" t="s">
        <v>155</v>
      </c>
      <c r="AG40" s="225">
        <v>37</v>
      </c>
      <c r="AH40" s="225" t="s">
        <v>193</v>
      </c>
      <c r="AI40" s="225">
        <v>37</v>
      </c>
      <c r="AJ40" s="225" t="s">
        <v>232</v>
      </c>
      <c r="AK40" s="225">
        <v>37</v>
      </c>
      <c r="AL40" s="225" t="s">
        <v>223</v>
      </c>
      <c r="AM40" s="225">
        <v>37</v>
      </c>
      <c r="AN40" s="225" t="s">
        <v>78</v>
      </c>
      <c r="AO40" s="225">
        <v>37</v>
      </c>
      <c r="AP40" s="225" t="s">
        <v>63</v>
      </c>
    </row>
    <row r="41" spans="1:42" x14ac:dyDescent="0.25">
      <c r="A41" s="225">
        <v>38</v>
      </c>
      <c r="B41" s="293" t="s">
        <v>60</v>
      </c>
      <c r="C41" s="225">
        <v>38</v>
      </c>
      <c r="D41" s="225" t="s">
        <v>79</v>
      </c>
      <c r="E41" s="225">
        <v>38</v>
      </c>
      <c r="F41" s="225" t="s">
        <v>31</v>
      </c>
      <c r="G41" s="79">
        <v>38</v>
      </c>
      <c r="H41" s="110" t="s">
        <v>233</v>
      </c>
      <c r="I41" s="225">
        <v>38</v>
      </c>
      <c r="J41" s="225" t="s">
        <v>97</v>
      </c>
      <c r="K41" s="225">
        <v>38</v>
      </c>
      <c r="L41" s="225" t="s">
        <v>140</v>
      </c>
      <c r="M41" s="225">
        <v>38</v>
      </c>
      <c r="N41" s="225" t="s">
        <v>31</v>
      </c>
      <c r="O41" s="225">
        <v>38</v>
      </c>
      <c r="P41" s="225" t="s">
        <v>208</v>
      </c>
      <c r="Q41" s="225">
        <v>38</v>
      </c>
      <c r="R41" s="225" t="s">
        <v>234</v>
      </c>
      <c r="S41" s="225">
        <v>38</v>
      </c>
      <c r="T41" s="225" t="s">
        <v>135</v>
      </c>
      <c r="U41" s="225">
        <v>38</v>
      </c>
      <c r="V41" s="225" t="s">
        <v>235</v>
      </c>
      <c r="W41" s="225">
        <v>38</v>
      </c>
      <c r="X41" s="225" t="s">
        <v>34</v>
      </c>
      <c r="Y41" s="225">
        <v>38</v>
      </c>
      <c r="Z41" s="225" t="s">
        <v>62</v>
      </c>
      <c r="AA41" s="225">
        <v>38</v>
      </c>
      <c r="AB41" s="225" t="s">
        <v>40</v>
      </c>
      <c r="AC41" s="225">
        <v>38</v>
      </c>
      <c r="AD41" s="225" t="s">
        <v>157</v>
      </c>
      <c r="AE41" s="225">
        <v>38</v>
      </c>
      <c r="AF41" s="225" t="s">
        <v>25</v>
      </c>
      <c r="AG41" s="225">
        <v>38</v>
      </c>
      <c r="AH41" s="225" t="s">
        <v>77</v>
      </c>
      <c r="AI41" s="225">
        <v>38</v>
      </c>
      <c r="AJ41" s="225" t="s">
        <v>184</v>
      </c>
      <c r="AK41" s="225">
        <v>38</v>
      </c>
      <c r="AL41" s="225" t="s">
        <v>192</v>
      </c>
      <c r="AM41" s="225">
        <v>38</v>
      </c>
      <c r="AN41" s="225" t="s">
        <v>99</v>
      </c>
      <c r="AO41" s="225">
        <v>38</v>
      </c>
      <c r="AP41" s="225" t="s">
        <v>141</v>
      </c>
    </row>
    <row r="42" spans="1:42" x14ac:dyDescent="0.25">
      <c r="A42" s="225">
        <v>39</v>
      </c>
      <c r="B42" s="293" t="s">
        <v>75</v>
      </c>
      <c r="C42" s="225">
        <v>39</v>
      </c>
      <c r="D42" s="225" t="s">
        <v>130</v>
      </c>
      <c r="E42" s="225">
        <v>39</v>
      </c>
      <c r="F42" s="225" t="s">
        <v>24</v>
      </c>
      <c r="G42" s="79">
        <v>39</v>
      </c>
      <c r="H42" s="110" t="s">
        <v>236</v>
      </c>
      <c r="I42" s="225">
        <v>39</v>
      </c>
      <c r="J42" s="225" t="s">
        <v>80</v>
      </c>
      <c r="K42" s="225">
        <v>39</v>
      </c>
      <c r="L42" s="225" t="s">
        <v>86</v>
      </c>
      <c r="M42" s="225">
        <v>39</v>
      </c>
      <c r="N42" s="225" t="s">
        <v>189</v>
      </c>
      <c r="O42" s="225">
        <v>39</v>
      </c>
      <c r="P42" s="225" t="s">
        <v>218</v>
      </c>
      <c r="Q42" s="225">
        <v>39</v>
      </c>
      <c r="R42" s="225" t="s">
        <v>237</v>
      </c>
      <c r="S42" s="225">
        <v>39</v>
      </c>
      <c r="T42" s="225" t="s">
        <v>216</v>
      </c>
      <c r="U42" s="225">
        <v>39</v>
      </c>
      <c r="V42" s="225" t="s">
        <v>238</v>
      </c>
      <c r="W42" s="225">
        <v>39</v>
      </c>
      <c r="X42" s="225" t="s">
        <v>223</v>
      </c>
      <c r="Y42" s="225">
        <v>39</v>
      </c>
      <c r="Z42" s="225" t="s">
        <v>180</v>
      </c>
      <c r="AA42" s="225">
        <v>39</v>
      </c>
      <c r="AB42" s="225" t="s">
        <v>239</v>
      </c>
      <c r="AC42" s="225">
        <v>39</v>
      </c>
      <c r="AD42" s="225" t="s">
        <v>218</v>
      </c>
      <c r="AE42" s="225">
        <v>39</v>
      </c>
      <c r="AF42" s="225" t="s">
        <v>125</v>
      </c>
      <c r="AG42" s="225">
        <v>39</v>
      </c>
      <c r="AH42" s="225" t="s">
        <v>67</v>
      </c>
      <c r="AI42" s="225">
        <v>39</v>
      </c>
      <c r="AJ42" s="225" t="s">
        <v>240</v>
      </c>
      <c r="AK42" s="225">
        <v>39</v>
      </c>
      <c r="AL42" s="225" t="s">
        <v>53</v>
      </c>
      <c r="AM42" s="225">
        <v>39</v>
      </c>
      <c r="AN42" s="225" t="s">
        <v>48</v>
      </c>
      <c r="AO42" s="225">
        <v>39</v>
      </c>
      <c r="AP42" s="225" t="s">
        <v>94</v>
      </c>
    </row>
    <row r="43" spans="1:42" x14ac:dyDescent="0.25">
      <c r="A43" s="225">
        <v>40</v>
      </c>
      <c r="B43" s="293" t="s">
        <v>89</v>
      </c>
      <c r="C43" s="225">
        <v>40</v>
      </c>
      <c r="D43" s="225" t="s">
        <v>20</v>
      </c>
      <c r="E43" s="225">
        <v>40</v>
      </c>
      <c r="F43" s="225" t="s">
        <v>25</v>
      </c>
      <c r="G43" s="79">
        <v>39</v>
      </c>
      <c r="H43" s="110" t="s">
        <v>73</v>
      </c>
      <c r="I43" s="225">
        <v>40</v>
      </c>
      <c r="J43" s="225" t="s">
        <v>71</v>
      </c>
      <c r="K43" s="225">
        <v>40</v>
      </c>
      <c r="L43" s="225" t="s">
        <v>80</v>
      </c>
      <c r="M43" s="225">
        <v>40</v>
      </c>
      <c r="N43" s="225" t="s">
        <v>51</v>
      </c>
      <c r="O43" s="225">
        <v>40</v>
      </c>
      <c r="P43" s="225" t="s">
        <v>241</v>
      </c>
      <c r="Q43" s="225">
        <v>40</v>
      </c>
      <c r="R43" s="225" t="s">
        <v>242</v>
      </c>
      <c r="S43" s="225">
        <v>40</v>
      </c>
      <c r="T43" s="225" t="s">
        <v>164</v>
      </c>
      <c r="U43" s="225">
        <v>40</v>
      </c>
      <c r="V43" s="225" t="s">
        <v>189</v>
      </c>
      <c r="W43" s="225">
        <v>40</v>
      </c>
      <c r="X43" s="225" t="s">
        <v>115</v>
      </c>
      <c r="Y43" s="225">
        <v>40</v>
      </c>
      <c r="Z43" s="225" t="s">
        <v>221</v>
      </c>
      <c r="AA43" s="225">
        <v>40</v>
      </c>
      <c r="AB43" s="225" t="s">
        <v>63</v>
      </c>
      <c r="AC43" s="225">
        <v>40</v>
      </c>
      <c r="AD43" s="225" t="s">
        <v>21</v>
      </c>
      <c r="AE43" s="225">
        <v>40</v>
      </c>
      <c r="AF43" s="225" t="s">
        <v>20</v>
      </c>
      <c r="AG43" s="225">
        <v>40</v>
      </c>
      <c r="AH43" s="225" t="s">
        <v>243</v>
      </c>
      <c r="AI43" s="225">
        <v>40</v>
      </c>
      <c r="AJ43" s="225" t="s">
        <v>117</v>
      </c>
      <c r="AK43" s="225">
        <v>40</v>
      </c>
      <c r="AL43" s="225" t="s">
        <v>76</v>
      </c>
      <c r="AM43" s="225">
        <v>40</v>
      </c>
      <c r="AN43" s="225" t="s">
        <v>100</v>
      </c>
      <c r="AO43" s="225">
        <v>40</v>
      </c>
      <c r="AP43" s="225" t="s">
        <v>99</v>
      </c>
    </row>
    <row r="44" spans="1:42" x14ac:dyDescent="0.25">
      <c r="A44" s="225">
        <v>41</v>
      </c>
      <c r="B44" s="293" t="s">
        <v>55</v>
      </c>
      <c r="C44" s="225">
        <v>41</v>
      </c>
      <c r="D44" s="225" t="s">
        <v>84</v>
      </c>
      <c r="E44" s="225">
        <v>41</v>
      </c>
      <c r="F44" s="225" t="s">
        <v>94</v>
      </c>
      <c r="G44" s="79">
        <v>41</v>
      </c>
      <c r="H44" s="110" t="s">
        <v>244</v>
      </c>
      <c r="I44" s="225">
        <v>41</v>
      </c>
      <c r="J44" s="225" t="s">
        <v>218</v>
      </c>
      <c r="K44" s="225">
        <v>41</v>
      </c>
      <c r="L44" s="225" t="s">
        <v>245</v>
      </c>
      <c r="M44" s="225">
        <v>41</v>
      </c>
      <c r="N44" s="225" t="s">
        <v>136</v>
      </c>
      <c r="O44" s="225">
        <v>41</v>
      </c>
      <c r="P44" s="225" t="s">
        <v>180</v>
      </c>
      <c r="Q44" s="225">
        <v>41</v>
      </c>
      <c r="R44" s="225" t="s">
        <v>94</v>
      </c>
      <c r="S44" s="225">
        <v>41</v>
      </c>
      <c r="T44" s="225" t="s">
        <v>84</v>
      </c>
      <c r="U44" s="225">
        <v>41</v>
      </c>
      <c r="V44" s="225" t="s">
        <v>194</v>
      </c>
      <c r="W44" s="225">
        <v>41</v>
      </c>
      <c r="X44" s="225" t="s">
        <v>234</v>
      </c>
      <c r="Y44" s="225">
        <v>41</v>
      </c>
      <c r="Z44" s="225" t="s">
        <v>139</v>
      </c>
      <c r="AA44" s="225">
        <v>41</v>
      </c>
      <c r="AB44" s="225" t="s">
        <v>153</v>
      </c>
      <c r="AC44" s="225">
        <v>41</v>
      </c>
      <c r="AD44" s="225" t="s">
        <v>246</v>
      </c>
      <c r="AE44" s="225">
        <v>41</v>
      </c>
      <c r="AF44" s="225" t="s">
        <v>52</v>
      </c>
      <c r="AG44" s="225">
        <v>41</v>
      </c>
      <c r="AH44" s="225" t="s">
        <v>95</v>
      </c>
      <c r="AI44" s="225">
        <v>41</v>
      </c>
      <c r="AJ44" s="225" t="s">
        <v>42</v>
      </c>
      <c r="AK44" s="225">
        <v>41</v>
      </c>
      <c r="AL44" s="225" t="s">
        <v>126</v>
      </c>
      <c r="AM44" s="225">
        <v>41</v>
      </c>
      <c r="AN44" s="225" t="s">
        <v>55</v>
      </c>
      <c r="AO44" s="225">
        <v>41</v>
      </c>
      <c r="AP44" s="225" t="s">
        <v>127</v>
      </c>
    </row>
    <row r="45" spans="1:42" x14ac:dyDescent="0.25">
      <c r="A45" s="225">
        <v>42</v>
      </c>
      <c r="B45" s="293" t="s">
        <v>64</v>
      </c>
      <c r="C45" s="225">
        <v>42</v>
      </c>
      <c r="D45" s="225" t="s">
        <v>81</v>
      </c>
      <c r="E45" s="225">
        <v>42</v>
      </c>
      <c r="F45" s="225" t="s">
        <v>119</v>
      </c>
      <c r="G45" s="79">
        <v>41</v>
      </c>
      <c r="H45" s="110" t="s">
        <v>57</v>
      </c>
      <c r="I45" s="225">
        <v>42</v>
      </c>
      <c r="J45" s="225" t="s">
        <v>46</v>
      </c>
      <c r="K45" s="225">
        <v>42</v>
      </c>
      <c r="L45" s="225" t="s">
        <v>145</v>
      </c>
      <c r="M45" s="225">
        <v>42</v>
      </c>
      <c r="N45" s="225" t="s">
        <v>226</v>
      </c>
      <c r="O45" s="225">
        <v>42</v>
      </c>
      <c r="P45" s="225" t="s">
        <v>100</v>
      </c>
      <c r="Q45" s="225">
        <v>42</v>
      </c>
      <c r="R45" s="225" t="s">
        <v>247</v>
      </c>
      <c r="S45" s="225">
        <v>42</v>
      </c>
      <c r="T45" s="225" t="s">
        <v>176</v>
      </c>
      <c r="U45" s="225">
        <v>42</v>
      </c>
      <c r="V45" s="225" t="s">
        <v>29</v>
      </c>
      <c r="W45" s="225">
        <v>42</v>
      </c>
      <c r="X45" s="225" t="s">
        <v>248</v>
      </c>
      <c r="Y45" s="225">
        <v>42</v>
      </c>
      <c r="Z45" s="225" t="s">
        <v>238</v>
      </c>
      <c r="AA45" s="225">
        <v>42</v>
      </c>
      <c r="AB45" s="225" t="s">
        <v>230</v>
      </c>
      <c r="AC45" s="225">
        <v>42</v>
      </c>
      <c r="AD45" s="225" t="s">
        <v>249</v>
      </c>
      <c r="AE45" s="225">
        <v>42</v>
      </c>
      <c r="AF45" s="225" t="s">
        <v>74</v>
      </c>
      <c r="AG45" s="225">
        <v>42</v>
      </c>
      <c r="AH45" s="225" t="s">
        <v>113</v>
      </c>
      <c r="AI45" s="225">
        <v>42</v>
      </c>
      <c r="AJ45" s="225" t="s">
        <v>90</v>
      </c>
      <c r="AK45" s="225">
        <v>42</v>
      </c>
      <c r="AL45" s="225" t="s">
        <v>49</v>
      </c>
      <c r="AM45" s="225">
        <v>42</v>
      </c>
      <c r="AN45" s="225" t="s">
        <v>169</v>
      </c>
      <c r="AO45" s="225">
        <v>42</v>
      </c>
      <c r="AP45" s="225" t="s">
        <v>138</v>
      </c>
    </row>
    <row r="46" spans="1:42" x14ac:dyDescent="0.25">
      <c r="A46" s="225">
        <v>43</v>
      </c>
      <c r="B46" s="293" t="s">
        <v>76</v>
      </c>
      <c r="C46" s="225">
        <v>43</v>
      </c>
      <c r="D46" s="225" t="s">
        <v>71</v>
      </c>
      <c r="E46" s="225">
        <v>43</v>
      </c>
      <c r="F46" s="225" t="s">
        <v>169</v>
      </c>
      <c r="G46" s="79">
        <v>43</v>
      </c>
      <c r="H46" s="110" t="s">
        <v>243</v>
      </c>
      <c r="I46" s="225">
        <v>43</v>
      </c>
      <c r="J46" s="225" t="s">
        <v>140</v>
      </c>
      <c r="K46" s="225">
        <v>43</v>
      </c>
      <c r="L46" s="225" t="s">
        <v>33</v>
      </c>
      <c r="M46" s="225">
        <v>43</v>
      </c>
      <c r="N46" s="225" t="s">
        <v>119</v>
      </c>
      <c r="O46" s="225">
        <v>43</v>
      </c>
      <c r="P46" s="225" t="s">
        <v>64</v>
      </c>
      <c r="Q46" s="225">
        <v>43</v>
      </c>
      <c r="R46" s="225" t="s">
        <v>107</v>
      </c>
      <c r="S46" s="225">
        <v>43</v>
      </c>
      <c r="T46" s="225" t="s">
        <v>241</v>
      </c>
      <c r="U46" s="225">
        <v>43</v>
      </c>
      <c r="V46" s="225" t="s">
        <v>78</v>
      </c>
      <c r="W46" s="225">
        <v>43</v>
      </c>
      <c r="X46" s="225" t="s">
        <v>88</v>
      </c>
      <c r="Y46" s="225">
        <v>43</v>
      </c>
      <c r="Z46" s="225" t="s">
        <v>52</v>
      </c>
      <c r="AA46" s="225">
        <v>43</v>
      </c>
      <c r="AB46" s="225" t="s">
        <v>250</v>
      </c>
      <c r="AC46" s="225">
        <v>43</v>
      </c>
      <c r="AD46" s="225" t="s">
        <v>126</v>
      </c>
      <c r="AE46" s="225">
        <v>43</v>
      </c>
      <c r="AF46" s="225" t="s">
        <v>63</v>
      </c>
      <c r="AG46" s="225">
        <v>43</v>
      </c>
      <c r="AH46" s="225" t="s">
        <v>241</v>
      </c>
      <c r="AI46" s="225">
        <v>43</v>
      </c>
      <c r="AJ46" s="225" t="s">
        <v>251</v>
      </c>
      <c r="AK46" s="225">
        <v>43</v>
      </c>
      <c r="AL46" s="225" t="s">
        <v>89</v>
      </c>
      <c r="AM46" s="225">
        <v>43</v>
      </c>
      <c r="AN46" s="225" t="s">
        <v>63</v>
      </c>
      <c r="AO46" s="225">
        <v>43</v>
      </c>
      <c r="AP46" s="225" t="s">
        <v>126</v>
      </c>
    </row>
    <row r="47" spans="1:42" x14ac:dyDescent="0.25">
      <c r="A47" s="225">
        <v>44</v>
      </c>
      <c r="B47" s="293" t="s">
        <v>51</v>
      </c>
      <c r="C47" s="225">
        <v>44</v>
      </c>
      <c r="D47" s="225" t="s">
        <v>105</v>
      </c>
      <c r="E47" s="225">
        <v>44</v>
      </c>
      <c r="F47" s="225" t="s">
        <v>59</v>
      </c>
      <c r="G47" s="79">
        <v>44</v>
      </c>
      <c r="H47" s="110" t="s">
        <v>252</v>
      </c>
      <c r="I47" s="225">
        <v>44</v>
      </c>
      <c r="J47" s="225" t="s">
        <v>136</v>
      </c>
      <c r="K47" s="225">
        <v>44</v>
      </c>
      <c r="L47" s="225" t="s">
        <v>174</v>
      </c>
      <c r="M47" s="225">
        <v>44</v>
      </c>
      <c r="N47" s="225" t="s">
        <v>87</v>
      </c>
      <c r="O47" s="225">
        <v>44</v>
      </c>
      <c r="P47" s="225" t="s">
        <v>135</v>
      </c>
      <c r="Q47" s="225">
        <v>44</v>
      </c>
      <c r="R47" s="225" t="s">
        <v>250</v>
      </c>
      <c r="S47" s="225">
        <v>44</v>
      </c>
      <c r="T47" s="225" t="s">
        <v>126</v>
      </c>
      <c r="U47" s="225">
        <v>44</v>
      </c>
      <c r="V47" s="225" t="s">
        <v>91</v>
      </c>
      <c r="W47" s="225">
        <v>44</v>
      </c>
      <c r="X47" s="225" t="s">
        <v>159</v>
      </c>
      <c r="Y47" s="225">
        <v>44</v>
      </c>
      <c r="Z47" s="225" t="s">
        <v>86</v>
      </c>
      <c r="AA47" s="225">
        <v>44</v>
      </c>
      <c r="AB47" s="225" t="s">
        <v>252</v>
      </c>
      <c r="AC47" s="225">
        <v>44</v>
      </c>
      <c r="AD47" s="225" t="s">
        <v>206</v>
      </c>
      <c r="AE47" s="225">
        <v>44</v>
      </c>
      <c r="AF47" s="225" t="s">
        <v>227</v>
      </c>
      <c r="AG47" s="225">
        <v>44</v>
      </c>
      <c r="AH47" s="225" t="s">
        <v>58</v>
      </c>
      <c r="AI47" s="225">
        <v>44</v>
      </c>
      <c r="AJ47" s="225" t="s">
        <v>253</v>
      </c>
      <c r="AK47" s="225">
        <v>44</v>
      </c>
      <c r="AL47" s="225" t="s">
        <v>200</v>
      </c>
      <c r="AM47" s="225">
        <v>44</v>
      </c>
      <c r="AN47" s="225" t="s">
        <v>127</v>
      </c>
      <c r="AO47" s="225">
        <v>44</v>
      </c>
      <c r="AP47" s="225" t="s">
        <v>69</v>
      </c>
    </row>
    <row r="48" spans="1:42" x14ac:dyDescent="0.25">
      <c r="A48" s="225">
        <v>45</v>
      </c>
      <c r="B48" s="293" t="s">
        <v>70</v>
      </c>
      <c r="C48" s="225">
        <v>45</v>
      </c>
      <c r="D48" s="225" t="s">
        <v>104</v>
      </c>
      <c r="E48" s="225">
        <v>45</v>
      </c>
      <c r="F48" s="225" t="s">
        <v>124</v>
      </c>
      <c r="G48" s="79">
        <v>45</v>
      </c>
      <c r="H48" s="110" t="s">
        <v>218</v>
      </c>
      <c r="I48" s="225">
        <v>45</v>
      </c>
      <c r="J48" s="225" t="s">
        <v>254</v>
      </c>
      <c r="K48" s="225">
        <v>45</v>
      </c>
      <c r="L48" s="225" t="s">
        <v>255</v>
      </c>
      <c r="M48" s="225">
        <v>45</v>
      </c>
      <c r="N48" s="225" t="s">
        <v>163</v>
      </c>
      <c r="O48" s="225">
        <v>45</v>
      </c>
      <c r="P48" s="225" t="s">
        <v>26</v>
      </c>
      <c r="Q48" s="225">
        <v>45</v>
      </c>
      <c r="R48" s="225" t="s">
        <v>48</v>
      </c>
      <c r="S48" s="225">
        <v>45</v>
      </c>
      <c r="T48" s="225" t="s">
        <v>224</v>
      </c>
      <c r="U48" s="225">
        <v>45</v>
      </c>
      <c r="V48" s="225" t="s">
        <v>210</v>
      </c>
      <c r="W48" s="225">
        <v>45</v>
      </c>
      <c r="X48" s="225" t="s">
        <v>70</v>
      </c>
      <c r="Y48" s="225">
        <v>45</v>
      </c>
      <c r="Z48" s="225" t="s">
        <v>218</v>
      </c>
      <c r="AA48" s="225">
        <v>45</v>
      </c>
      <c r="AB48" s="225" t="s">
        <v>108</v>
      </c>
      <c r="AC48" s="225">
        <v>45</v>
      </c>
      <c r="AD48" s="225" t="s">
        <v>40</v>
      </c>
      <c r="AE48" s="225">
        <v>45</v>
      </c>
      <c r="AF48" s="225" t="s">
        <v>239</v>
      </c>
      <c r="AG48" s="225">
        <v>45</v>
      </c>
      <c r="AH48" s="225" t="s">
        <v>82</v>
      </c>
      <c r="AI48" s="225">
        <v>45</v>
      </c>
      <c r="AJ48" s="225" t="s">
        <v>256</v>
      </c>
      <c r="AK48" s="225">
        <v>45</v>
      </c>
      <c r="AL48" s="225" t="s">
        <v>186</v>
      </c>
      <c r="AM48" s="225">
        <v>45</v>
      </c>
      <c r="AN48" s="225" t="s">
        <v>183</v>
      </c>
      <c r="AO48" s="225">
        <v>45</v>
      </c>
      <c r="AP48" s="225" t="s">
        <v>22</v>
      </c>
    </row>
    <row r="49" spans="1:42" x14ac:dyDescent="0.25">
      <c r="A49" s="225">
        <v>46</v>
      </c>
      <c r="B49" s="293" t="s">
        <v>124</v>
      </c>
      <c r="C49" s="225">
        <v>46</v>
      </c>
      <c r="D49" s="225" t="s">
        <v>100</v>
      </c>
      <c r="E49" s="225">
        <v>46</v>
      </c>
      <c r="F49" s="225" t="s">
        <v>48</v>
      </c>
      <c r="G49" s="79">
        <v>46</v>
      </c>
      <c r="H49" s="110" t="s">
        <v>257</v>
      </c>
      <c r="I49" s="225">
        <v>46</v>
      </c>
      <c r="J49" s="225" t="s">
        <v>66</v>
      </c>
      <c r="K49" s="225">
        <v>46</v>
      </c>
      <c r="L49" s="225" t="s">
        <v>258</v>
      </c>
      <c r="M49" s="225">
        <v>46</v>
      </c>
      <c r="N49" s="225" t="s">
        <v>79</v>
      </c>
      <c r="O49" s="225">
        <v>46</v>
      </c>
      <c r="P49" s="225" t="s">
        <v>144</v>
      </c>
      <c r="Q49" s="225">
        <v>46</v>
      </c>
      <c r="R49" s="225" t="s">
        <v>259</v>
      </c>
      <c r="S49" s="225">
        <v>46</v>
      </c>
      <c r="T49" s="225" t="s">
        <v>51</v>
      </c>
      <c r="U49" s="225">
        <v>46</v>
      </c>
      <c r="V49" s="225" t="s">
        <v>260</v>
      </c>
      <c r="W49" s="225">
        <v>46</v>
      </c>
      <c r="X49" s="225" t="s">
        <v>110</v>
      </c>
      <c r="Y49" s="225">
        <v>46</v>
      </c>
      <c r="Z49" s="225" t="s">
        <v>78</v>
      </c>
      <c r="AA49" s="225">
        <v>46</v>
      </c>
      <c r="AB49" s="225" t="s">
        <v>189</v>
      </c>
      <c r="AC49" s="225">
        <v>46</v>
      </c>
      <c r="AD49" s="225" t="s">
        <v>121</v>
      </c>
      <c r="AE49" s="225">
        <v>46</v>
      </c>
      <c r="AF49" s="225" t="s">
        <v>189</v>
      </c>
      <c r="AG49" s="225">
        <v>46</v>
      </c>
      <c r="AH49" s="225" t="s">
        <v>261</v>
      </c>
      <c r="AI49" s="225">
        <v>46</v>
      </c>
      <c r="AJ49" s="225" t="s">
        <v>72</v>
      </c>
      <c r="AK49" s="225">
        <v>46</v>
      </c>
      <c r="AL49" s="225" t="s">
        <v>141</v>
      </c>
      <c r="AM49" s="225">
        <v>46</v>
      </c>
      <c r="AN49" s="225" t="s">
        <v>200</v>
      </c>
      <c r="AO49" s="225">
        <v>46</v>
      </c>
      <c r="AP49" s="225" t="s">
        <v>91</v>
      </c>
    </row>
    <row r="50" spans="1:42" x14ac:dyDescent="0.25">
      <c r="A50" s="225">
        <v>47</v>
      </c>
      <c r="B50" s="293" t="s">
        <v>79</v>
      </c>
      <c r="C50" s="225">
        <v>47</v>
      </c>
      <c r="D50" s="225" t="s">
        <v>109</v>
      </c>
      <c r="E50" s="225">
        <v>47</v>
      </c>
      <c r="F50" s="225" t="s">
        <v>38</v>
      </c>
      <c r="G50" s="79">
        <v>46</v>
      </c>
      <c r="H50" s="110" t="s">
        <v>262</v>
      </c>
      <c r="I50" s="225">
        <v>47</v>
      </c>
      <c r="J50" s="225" t="s">
        <v>77</v>
      </c>
      <c r="K50" s="225">
        <v>47</v>
      </c>
      <c r="L50" s="225" t="s">
        <v>27</v>
      </c>
      <c r="M50" s="225">
        <v>47</v>
      </c>
      <c r="N50" s="225" t="s">
        <v>78</v>
      </c>
      <c r="O50" s="225">
        <v>47</v>
      </c>
      <c r="P50" s="225" t="s">
        <v>164</v>
      </c>
      <c r="Q50" s="225">
        <v>47</v>
      </c>
      <c r="R50" s="225" t="s">
        <v>163</v>
      </c>
      <c r="S50" s="225">
        <v>47</v>
      </c>
      <c r="T50" s="225" t="s">
        <v>120</v>
      </c>
      <c r="U50" s="225">
        <v>47</v>
      </c>
      <c r="V50" s="225" t="s">
        <v>52</v>
      </c>
      <c r="W50" s="225">
        <v>47</v>
      </c>
      <c r="X50" s="225" t="s">
        <v>239</v>
      </c>
      <c r="Y50" s="225">
        <v>47</v>
      </c>
      <c r="Z50" s="225" t="s">
        <v>144</v>
      </c>
      <c r="AA50" s="225">
        <v>47</v>
      </c>
      <c r="AB50" s="225" t="s">
        <v>89</v>
      </c>
      <c r="AC50" s="225">
        <v>47</v>
      </c>
      <c r="AD50" s="225" t="s">
        <v>194</v>
      </c>
      <c r="AE50" s="225">
        <v>47</v>
      </c>
      <c r="AF50" s="225" t="s">
        <v>89</v>
      </c>
      <c r="AG50" s="225">
        <v>47</v>
      </c>
      <c r="AH50" s="225" t="s">
        <v>263</v>
      </c>
      <c r="AI50" s="225">
        <v>47</v>
      </c>
      <c r="AJ50" s="225" t="s">
        <v>264</v>
      </c>
      <c r="AK50" s="225">
        <v>47</v>
      </c>
      <c r="AL50" s="225" t="s">
        <v>127</v>
      </c>
      <c r="AM50" s="225">
        <v>47</v>
      </c>
      <c r="AN50" s="225" t="s">
        <v>211</v>
      </c>
      <c r="AO50" s="225">
        <v>47</v>
      </c>
      <c r="AP50" s="225" t="s">
        <v>197</v>
      </c>
    </row>
    <row r="51" spans="1:42" x14ac:dyDescent="0.25">
      <c r="A51" s="225">
        <v>48</v>
      </c>
      <c r="B51" s="293" t="s">
        <v>140</v>
      </c>
      <c r="C51" s="225">
        <v>48</v>
      </c>
      <c r="D51" s="225" t="s">
        <v>82</v>
      </c>
      <c r="E51" s="225">
        <v>48</v>
      </c>
      <c r="F51" s="225" t="s">
        <v>160</v>
      </c>
      <c r="G51" s="79">
        <v>48</v>
      </c>
      <c r="H51" s="110" t="s">
        <v>256</v>
      </c>
      <c r="I51" s="225">
        <v>48</v>
      </c>
      <c r="J51" s="225" t="s">
        <v>133</v>
      </c>
      <c r="K51" s="225">
        <v>48</v>
      </c>
      <c r="L51" s="225" t="s">
        <v>60</v>
      </c>
      <c r="M51" s="225">
        <v>48</v>
      </c>
      <c r="N51" s="225" t="s">
        <v>63</v>
      </c>
      <c r="O51" s="225">
        <v>48</v>
      </c>
      <c r="P51" s="225" t="s">
        <v>66</v>
      </c>
      <c r="Q51" s="225">
        <v>48</v>
      </c>
      <c r="R51" s="225" t="s">
        <v>160</v>
      </c>
      <c r="S51" s="225">
        <v>48</v>
      </c>
      <c r="T51" s="225" t="s">
        <v>211</v>
      </c>
      <c r="U51" s="225">
        <v>48</v>
      </c>
      <c r="V51" s="225" t="s">
        <v>265</v>
      </c>
      <c r="W51" s="225">
        <v>48</v>
      </c>
      <c r="X51" s="225" t="s">
        <v>160</v>
      </c>
      <c r="Y51" s="225">
        <v>48</v>
      </c>
      <c r="Z51" s="225" t="s">
        <v>214</v>
      </c>
      <c r="AA51" s="225">
        <v>48</v>
      </c>
      <c r="AB51" s="225" t="s">
        <v>36</v>
      </c>
      <c r="AC51" s="225">
        <v>48</v>
      </c>
      <c r="AD51" s="225" t="s">
        <v>95</v>
      </c>
      <c r="AE51" s="225">
        <v>48</v>
      </c>
      <c r="AF51" s="225" t="s">
        <v>136</v>
      </c>
      <c r="AG51" s="225">
        <v>48</v>
      </c>
      <c r="AH51" s="225" t="s">
        <v>255</v>
      </c>
      <c r="AI51" s="225">
        <v>48</v>
      </c>
      <c r="AJ51" s="225" t="s">
        <v>219</v>
      </c>
      <c r="AK51" s="225">
        <v>48</v>
      </c>
      <c r="AL51" s="225" t="s">
        <v>243</v>
      </c>
      <c r="AM51" s="225">
        <v>48</v>
      </c>
      <c r="AN51" s="225" t="s">
        <v>150</v>
      </c>
      <c r="AO51" s="225">
        <v>48</v>
      </c>
      <c r="AP51" s="225" t="s">
        <v>117</v>
      </c>
    </row>
    <row r="52" spans="1:42" x14ac:dyDescent="0.25">
      <c r="A52" s="225">
        <v>49</v>
      </c>
      <c r="B52" s="293" t="s">
        <v>69</v>
      </c>
      <c r="C52" s="225">
        <v>49</v>
      </c>
      <c r="D52" s="225" t="s">
        <v>95</v>
      </c>
      <c r="E52" s="225">
        <v>49</v>
      </c>
      <c r="F52" s="225" t="s">
        <v>181</v>
      </c>
      <c r="G52" s="79">
        <v>48</v>
      </c>
      <c r="H52" s="110" t="s">
        <v>204</v>
      </c>
      <c r="I52" s="225">
        <v>49</v>
      </c>
      <c r="J52" s="225" t="s">
        <v>103</v>
      </c>
      <c r="K52" s="225">
        <v>49</v>
      </c>
      <c r="L52" s="225" t="s">
        <v>130</v>
      </c>
      <c r="M52" s="225">
        <v>49</v>
      </c>
      <c r="N52" s="225" t="s">
        <v>97</v>
      </c>
      <c r="O52" s="225">
        <v>49</v>
      </c>
      <c r="P52" s="225" t="s">
        <v>25</v>
      </c>
      <c r="Q52" s="225">
        <v>49</v>
      </c>
      <c r="R52" s="225" t="s">
        <v>106</v>
      </c>
      <c r="S52" s="225">
        <v>49</v>
      </c>
      <c r="T52" s="225" t="s">
        <v>247</v>
      </c>
      <c r="U52" s="225">
        <v>49</v>
      </c>
      <c r="V52" s="225" t="s">
        <v>128</v>
      </c>
      <c r="W52" s="225">
        <v>49</v>
      </c>
      <c r="X52" s="225" t="s">
        <v>266</v>
      </c>
      <c r="Y52" s="225">
        <v>49</v>
      </c>
      <c r="Z52" s="225" t="s">
        <v>194</v>
      </c>
      <c r="AA52" s="225">
        <v>49</v>
      </c>
      <c r="AB52" s="225" t="s">
        <v>52</v>
      </c>
      <c r="AC52" s="225">
        <v>49</v>
      </c>
      <c r="AD52" s="225" t="s">
        <v>79</v>
      </c>
      <c r="AE52" s="225">
        <v>49</v>
      </c>
      <c r="AF52" s="225" t="s">
        <v>230</v>
      </c>
      <c r="AG52" s="225">
        <v>49</v>
      </c>
      <c r="AH52" s="225" t="s">
        <v>18</v>
      </c>
      <c r="AI52" s="225">
        <v>49</v>
      </c>
      <c r="AJ52" s="225" t="s">
        <v>124</v>
      </c>
      <c r="AK52" s="225">
        <v>49</v>
      </c>
      <c r="AL52" s="225" t="s">
        <v>113</v>
      </c>
      <c r="AM52" s="225">
        <v>49</v>
      </c>
      <c r="AN52" s="225" t="s">
        <v>164</v>
      </c>
      <c r="AO52" s="225">
        <v>49</v>
      </c>
      <c r="AP52" s="225" t="s">
        <v>239</v>
      </c>
    </row>
    <row r="53" spans="1:42" x14ac:dyDescent="0.25">
      <c r="A53" s="225">
        <v>50</v>
      </c>
      <c r="B53" s="293" t="s">
        <v>56</v>
      </c>
      <c r="C53" s="225">
        <v>50</v>
      </c>
      <c r="D53" s="225" t="s">
        <v>97</v>
      </c>
      <c r="E53" s="225">
        <v>50</v>
      </c>
      <c r="F53" s="225" t="s">
        <v>98</v>
      </c>
      <c r="G53" s="79">
        <v>50</v>
      </c>
      <c r="H53" s="110" t="s">
        <v>235</v>
      </c>
      <c r="I53" s="225">
        <v>50</v>
      </c>
      <c r="J53" s="225" t="s">
        <v>73</v>
      </c>
      <c r="K53" s="225">
        <v>50</v>
      </c>
      <c r="L53" s="225" t="s">
        <v>84</v>
      </c>
      <c r="M53" s="225">
        <v>50</v>
      </c>
      <c r="N53" s="225" t="s">
        <v>94</v>
      </c>
      <c r="O53" s="225">
        <v>50</v>
      </c>
      <c r="P53" s="225" t="s">
        <v>267</v>
      </c>
      <c r="Q53" s="225">
        <v>50</v>
      </c>
      <c r="R53" s="225" t="s">
        <v>114</v>
      </c>
      <c r="S53" s="225">
        <v>50</v>
      </c>
      <c r="T53" s="225" t="s">
        <v>35</v>
      </c>
      <c r="U53" s="225">
        <v>50</v>
      </c>
      <c r="V53" s="225" t="s">
        <v>147</v>
      </c>
      <c r="W53" s="225">
        <v>50</v>
      </c>
      <c r="X53" s="225" t="s">
        <v>94</v>
      </c>
      <c r="Y53" s="225">
        <v>50</v>
      </c>
      <c r="Z53" s="225" t="s">
        <v>58</v>
      </c>
      <c r="AA53" s="225">
        <v>50</v>
      </c>
      <c r="AB53" s="225" t="s">
        <v>190</v>
      </c>
      <c r="AC53" s="225">
        <v>50</v>
      </c>
      <c r="AD53" s="225" t="s">
        <v>99</v>
      </c>
      <c r="AE53" s="225">
        <v>50</v>
      </c>
      <c r="AF53" s="225" t="s">
        <v>131</v>
      </c>
      <c r="AG53" s="225">
        <v>50</v>
      </c>
      <c r="AH53" s="225" t="s">
        <v>129</v>
      </c>
      <c r="AI53" s="225">
        <v>50</v>
      </c>
      <c r="AJ53" s="225" t="s">
        <v>268</v>
      </c>
      <c r="AK53" s="225">
        <v>50</v>
      </c>
      <c r="AL53" s="225" t="s">
        <v>207</v>
      </c>
      <c r="AM53" s="225">
        <v>50</v>
      </c>
      <c r="AN53" s="225" t="s">
        <v>206</v>
      </c>
      <c r="AO53" s="225">
        <v>50</v>
      </c>
      <c r="AP53" s="225" t="s">
        <v>20</v>
      </c>
    </row>
    <row r="54" spans="1:42" x14ac:dyDescent="0.25">
      <c r="A54" s="225">
        <v>51</v>
      </c>
      <c r="B54" s="293" t="s">
        <v>86</v>
      </c>
      <c r="C54" s="225">
        <v>51</v>
      </c>
      <c r="D54" s="225" t="s">
        <v>48</v>
      </c>
      <c r="E54" s="225">
        <v>51</v>
      </c>
      <c r="F54" s="225" t="s">
        <v>40</v>
      </c>
      <c r="G54" s="79">
        <v>51</v>
      </c>
      <c r="H54" s="110" t="s">
        <v>36</v>
      </c>
      <c r="I54" s="225">
        <v>51</v>
      </c>
      <c r="J54" s="225" t="s">
        <v>99</v>
      </c>
      <c r="K54" s="225">
        <v>51</v>
      </c>
      <c r="L54" s="225" t="s">
        <v>232</v>
      </c>
      <c r="M54" s="225">
        <v>51</v>
      </c>
      <c r="N54" s="225" t="s">
        <v>105</v>
      </c>
      <c r="O54" s="225">
        <v>51</v>
      </c>
      <c r="P54" s="225" t="s">
        <v>141</v>
      </c>
      <c r="Q54" s="225">
        <v>51</v>
      </c>
      <c r="R54" s="225" t="s">
        <v>174</v>
      </c>
      <c r="S54" s="225">
        <v>51</v>
      </c>
      <c r="T54" s="225" t="s">
        <v>180</v>
      </c>
      <c r="U54" s="225">
        <v>51</v>
      </c>
      <c r="V54" s="225" t="s">
        <v>269</v>
      </c>
      <c r="W54" s="225">
        <v>51</v>
      </c>
      <c r="X54" s="225" t="s">
        <v>119</v>
      </c>
      <c r="Y54" s="225">
        <v>51</v>
      </c>
      <c r="Z54" s="225" t="s">
        <v>157</v>
      </c>
      <c r="AA54" s="225">
        <v>51</v>
      </c>
      <c r="AB54" s="225" t="s">
        <v>262</v>
      </c>
      <c r="AC54" s="225">
        <v>51</v>
      </c>
      <c r="AD54" s="225" t="s">
        <v>270</v>
      </c>
      <c r="AE54" s="225">
        <v>51</v>
      </c>
      <c r="AF54" s="225" t="s">
        <v>190</v>
      </c>
      <c r="AG54" s="225">
        <v>51</v>
      </c>
      <c r="AH54" s="225" t="s">
        <v>202</v>
      </c>
      <c r="AI54" s="225">
        <v>51</v>
      </c>
      <c r="AJ54" s="225" t="s">
        <v>271</v>
      </c>
      <c r="AK54" s="225">
        <v>51</v>
      </c>
      <c r="AL54" s="225" t="s">
        <v>160</v>
      </c>
      <c r="AM54" s="225">
        <v>51</v>
      </c>
      <c r="AN54" s="225" t="s">
        <v>187</v>
      </c>
      <c r="AO54" s="225">
        <v>51</v>
      </c>
      <c r="AP54" s="225" t="s">
        <v>17</v>
      </c>
    </row>
    <row r="55" spans="1:42" x14ac:dyDescent="0.25">
      <c r="A55" s="225">
        <v>52</v>
      </c>
      <c r="B55" s="293" t="s">
        <v>137</v>
      </c>
      <c r="C55" s="225">
        <v>52</v>
      </c>
      <c r="D55" s="225" t="s">
        <v>80</v>
      </c>
      <c r="E55" s="225">
        <v>52</v>
      </c>
      <c r="F55" s="225" t="s">
        <v>72</v>
      </c>
      <c r="G55" s="79">
        <v>51</v>
      </c>
      <c r="H55" s="110" t="s">
        <v>195</v>
      </c>
      <c r="I55" s="225">
        <v>52</v>
      </c>
      <c r="J55" s="225" t="s">
        <v>204</v>
      </c>
      <c r="K55" s="225">
        <v>52</v>
      </c>
      <c r="L55" s="225" t="s">
        <v>272</v>
      </c>
      <c r="M55" s="225">
        <v>52</v>
      </c>
      <c r="N55" s="225" t="s">
        <v>34</v>
      </c>
      <c r="O55" s="225">
        <v>52</v>
      </c>
      <c r="P55" s="225" t="s">
        <v>121</v>
      </c>
      <c r="Q55" s="225">
        <v>52</v>
      </c>
      <c r="R55" s="225" t="s">
        <v>82</v>
      </c>
      <c r="S55" s="225">
        <v>52</v>
      </c>
      <c r="T55" s="225" t="s">
        <v>187</v>
      </c>
      <c r="U55" s="225">
        <v>52</v>
      </c>
      <c r="V55" s="225" t="s">
        <v>49</v>
      </c>
      <c r="W55" s="225">
        <v>52</v>
      </c>
      <c r="X55" s="225" t="s">
        <v>255</v>
      </c>
      <c r="Y55" s="225">
        <v>52</v>
      </c>
      <c r="Z55" s="225" t="s">
        <v>235</v>
      </c>
      <c r="AA55" s="225">
        <v>52</v>
      </c>
      <c r="AB55" s="225" t="s">
        <v>257</v>
      </c>
      <c r="AC55" s="225">
        <v>52</v>
      </c>
      <c r="AD55" s="225" t="s">
        <v>247</v>
      </c>
      <c r="AE55" s="225">
        <v>52</v>
      </c>
      <c r="AF55" s="225" t="s">
        <v>247</v>
      </c>
      <c r="AG55" s="225">
        <v>52</v>
      </c>
      <c r="AH55" s="225" t="s">
        <v>120</v>
      </c>
      <c r="AI55" s="225">
        <v>52</v>
      </c>
      <c r="AJ55" s="225" t="s">
        <v>190</v>
      </c>
      <c r="AK55" s="225">
        <v>52</v>
      </c>
      <c r="AL55" s="225" t="s">
        <v>209</v>
      </c>
      <c r="AM55" s="225">
        <v>52</v>
      </c>
      <c r="AN55" s="225" t="s">
        <v>17</v>
      </c>
      <c r="AO55" s="225">
        <v>52</v>
      </c>
      <c r="AP55" s="225" t="s">
        <v>273</v>
      </c>
    </row>
    <row r="56" spans="1:42" x14ac:dyDescent="0.25">
      <c r="A56" s="225">
        <v>53</v>
      </c>
      <c r="B56" s="293" t="s">
        <v>197</v>
      </c>
      <c r="C56" s="225">
        <v>53</v>
      </c>
      <c r="D56" s="225" t="s">
        <v>47</v>
      </c>
      <c r="E56" s="225">
        <v>53</v>
      </c>
      <c r="F56" s="225" t="s">
        <v>58</v>
      </c>
      <c r="G56" s="79">
        <v>53</v>
      </c>
      <c r="H56" s="110" t="s">
        <v>269</v>
      </c>
      <c r="I56" s="225">
        <v>53</v>
      </c>
      <c r="J56" s="225" t="s">
        <v>267</v>
      </c>
      <c r="K56" s="225">
        <v>53</v>
      </c>
      <c r="L56" s="225" t="s">
        <v>274</v>
      </c>
      <c r="M56" s="225">
        <v>53</v>
      </c>
      <c r="N56" s="225" t="s">
        <v>191</v>
      </c>
      <c r="O56" s="225">
        <v>53</v>
      </c>
      <c r="P56" s="225" t="s">
        <v>243</v>
      </c>
      <c r="Q56" s="225">
        <v>53</v>
      </c>
      <c r="R56" s="225" t="s">
        <v>255</v>
      </c>
      <c r="S56" s="225">
        <v>53</v>
      </c>
      <c r="T56" s="225" t="s">
        <v>250</v>
      </c>
      <c r="U56" s="225">
        <v>53</v>
      </c>
      <c r="V56" s="225" t="s">
        <v>275</v>
      </c>
      <c r="W56" s="225">
        <v>53</v>
      </c>
      <c r="X56" s="225" t="s">
        <v>261</v>
      </c>
      <c r="Y56" s="225">
        <v>53</v>
      </c>
      <c r="Z56" s="225" t="s">
        <v>82</v>
      </c>
      <c r="AA56" s="225">
        <v>53</v>
      </c>
      <c r="AB56" s="225" t="s">
        <v>258</v>
      </c>
      <c r="AC56" s="225">
        <v>53</v>
      </c>
      <c r="AD56" s="225" t="s">
        <v>52</v>
      </c>
      <c r="AE56" s="225">
        <v>53</v>
      </c>
      <c r="AF56" s="225" t="s">
        <v>162</v>
      </c>
      <c r="AG56" s="225">
        <v>53</v>
      </c>
      <c r="AH56" s="225" t="s">
        <v>76</v>
      </c>
      <c r="AI56" s="225">
        <v>53</v>
      </c>
      <c r="AJ56" s="225" t="s">
        <v>212</v>
      </c>
      <c r="AK56" s="225">
        <v>53</v>
      </c>
      <c r="AL56" s="225" t="s">
        <v>101</v>
      </c>
      <c r="AM56" s="225">
        <v>53</v>
      </c>
      <c r="AN56" s="225" t="s">
        <v>60</v>
      </c>
      <c r="AO56" s="225">
        <v>53</v>
      </c>
      <c r="AP56" s="225" t="s">
        <v>122</v>
      </c>
    </row>
    <row r="57" spans="1:42" x14ac:dyDescent="0.25">
      <c r="A57" s="225">
        <v>54</v>
      </c>
      <c r="B57" s="293" t="s">
        <v>39</v>
      </c>
      <c r="C57" s="225">
        <v>54</v>
      </c>
      <c r="D57" s="225" t="s">
        <v>107</v>
      </c>
      <c r="E57" s="225">
        <v>54</v>
      </c>
      <c r="F57" s="225" t="s">
        <v>84</v>
      </c>
      <c r="G57" s="79">
        <v>53</v>
      </c>
      <c r="H57" s="110" t="s">
        <v>276</v>
      </c>
      <c r="I57" s="225">
        <v>54</v>
      </c>
      <c r="J57" s="225" t="s">
        <v>268</v>
      </c>
      <c r="K57" s="225">
        <v>54</v>
      </c>
      <c r="L57" s="225" t="s">
        <v>159</v>
      </c>
      <c r="M57" s="225">
        <v>54</v>
      </c>
      <c r="N57" s="225" t="s">
        <v>194</v>
      </c>
      <c r="O57" s="225">
        <v>54</v>
      </c>
      <c r="P57" s="225" t="s">
        <v>38</v>
      </c>
      <c r="Q57" s="225">
        <v>54</v>
      </c>
      <c r="R57" s="225" t="s">
        <v>91</v>
      </c>
      <c r="S57" s="225">
        <v>54</v>
      </c>
      <c r="T57" s="225" t="s">
        <v>218</v>
      </c>
      <c r="U57" s="225">
        <v>54</v>
      </c>
      <c r="V57" s="225" t="s">
        <v>82</v>
      </c>
      <c r="W57" s="225">
        <v>54</v>
      </c>
      <c r="X57" s="225" t="s">
        <v>75</v>
      </c>
      <c r="Y57" s="225">
        <v>54</v>
      </c>
      <c r="Z57" s="225" t="s">
        <v>265</v>
      </c>
      <c r="AA57" s="225">
        <v>54</v>
      </c>
      <c r="AB57" s="225" t="s">
        <v>177</v>
      </c>
      <c r="AC57" s="225">
        <v>54</v>
      </c>
      <c r="AD57" s="225" t="s">
        <v>277</v>
      </c>
      <c r="AE57" s="225">
        <v>54</v>
      </c>
      <c r="AF57" s="225" t="s">
        <v>231</v>
      </c>
      <c r="AG57" s="225">
        <v>54</v>
      </c>
      <c r="AH57" s="225" t="s">
        <v>160</v>
      </c>
      <c r="AI57" s="225">
        <v>54</v>
      </c>
      <c r="AJ57" s="225" t="s">
        <v>250</v>
      </c>
      <c r="AK57" s="225">
        <v>54</v>
      </c>
      <c r="AL57" s="225" t="s">
        <v>263</v>
      </c>
      <c r="AM57" s="225">
        <v>54</v>
      </c>
      <c r="AN57" s="225" t="s">
        <v>278</v>
      </c>
      <c r="AO57" s="225">
        <v>54</v>
      </c>
      <c r="AP57" s="225" t="s">
        <v>149</v>
      </c>
    </row>
    <row r="58" spans="1:42" x14ac:dyDescent="0.25">
      <c r="A58" s="225">
        <v>55</v>
      </c>
      <c r="B58" s="293" t="s">
        <v>111</v>
      </c>
      <c r="C58" s="225">
        <v>55</v>
      </c>
      <c r="D58" s="225" t="s">
        <v>52</v>
      </c>
      <c r="E58" s="225">
        <v>55</v>
      </c>
      <c r="F58" s="225" t="s">
        <v>45</v>
      </c>
      <c r="G58" s="79">
        <v>55</v>
      </c>
      <c r="H58" s="110" t="s">
        <v>135</v>
      </c>
      <c r="I58" s="225">
        <v>55</v>
      </c>
      <c r="J58" s="225" t="s">
        <v>226</v>
      </c>
      <c r="K58" s="225">
        <v>55</v>
      </c>
      <c r="L58" s="225" t="s">
        <v>146</v>
      </c>
      <c r="M58" s="225">
        <v>55</v>
      </c>
      <c r="N58" s="225" t="s">
        <v>133</v>
      </c>
      <c r="O58" s="225">
        <v>55</v>
      </c>
      <c r="P58" s="225" t="s">
        <v>247</v>
      </c>
      <c r="Q58" s="225">
        <v>55</v>
      </c>
      <c r="R58" s="225" t="s">
        <v>77</v>
      </c>
      <c r="S58" s="225">
        <v>55</v>
      </c>
      <c r="T58" s="225" t="s">
        <v>100</v>
      </c>
      <c r="U58" s="225">
        <v>55</v>
      </c>
      <c r="V58" s="225" t="s">
        <v>61</v>
      </c>
      <c r="W58" s="225">
        <v>55</v>
      </c>
      <c r="X58" s="225" t="s">
        <v>145</v>
      </c>
      <c r="Y58" s="225">
        <v>55</v>
      </c>
      <c r="Z58" s="225" t="s">
        <v>89</v>
      </c>
      <c r="AA58" s="225">
        <v>55</v>
      </c>
      <c r="AB58" s="225" t="s">
        <v>215</v>
      </c>
      <c r="AC58" s="225">
        <v>55</v>
      </c>
      <c r="AD58" s="225" t="s">
        <v>103</v>
      </c>
      <c r="AE58" s="225">
        <v>55</v>
      </c>
      <c r="AF58" s="225" t="s">
        <v>36</v>
      </c>
      <c r="AG58" s="225">
        <v>55</v>
      </c>
      <c r="AH58" s="225" t="s">
        <v>168</v>
      </c>
      <c r="AI58" s="225">
        <v>55</v>
      </c>
      <c r="AJ58" s="225" t="s">
        <v>279</v>
      </c>
      <c r="AK58" s="225">
        <v>55</v>
      </c>
      <c r="AL58" s="225" t="s">
        <v>138</v>
      </c>
      <c r="AM58" s="225">
        <v>55</v>
      </c>
      <c r="AN58" s="225" t="s">
        <v>117</v>
      </c>
      <c r="AO58" s="225">
        <v>55</v>
      </c>
      <c r="AP58" s="225" t="s">
        <v>84</v>
      </c>
    </row>
    <row r="59" spans="1:42" x14ac:dyDescent="0.25">
      <c r="A59" s="225">
        <v>56</v>
      </c>
      <c r="B59" s="293" t="s">
        <v>117</v>
      </c>
      <c r="C59" s="225">
        <v>56</v>
      </c>
      <c r="D59" s="225" t="s">
        <v>93</v>
      </c>
      <c r="E59" s="225">
        <v>56</v>
      </c>
      <c r="F59" s="225" t="s">
        <v>149</v>
      </c>
      <c r="G59" s="79">
        <v>56</v>
      </c>
      <c r="H59" s="110" t="s">
        <v>17</v>
      </c>
      <c r="I59" s="225">
        <v>56</v>
      </c>
      <c r="J59" s="225" t="s">
        <v>87</v>
      </c>
      <c r="K59" s="225">
        <v>56</v>
      </c>
      <c r="L59" s="225" t="s">
        <v>280</v>
      </c>
      <c r="M59" s="225">
        <v>56</v>
      </c>
      <c r="N59" s="225" t="s">
        <v>254</v>
      </c>
      <c r="O59" s="225">
        <v>56</v>
      </c>
      <c r="P59" s="225" t="s">
        <v>254</v>
      </c>
      <c r="Q59" s="225">
        <v>56</v>
      </c>
      <c r="R59" s="225" t="s">
        <v>119</v>
      </c>
      <c r="S59" s="225">
        <v>56</v>
      </c>
      <c r="T59" s="225" t="s">
        <v>106</v>
      </c>
      <c r="U59" s="225">
        <v>56</v>
      </c>
      <c r="V59" s="225" t="s">
        <v>139</v>
      </c>
      <c r="W59" s="225">
        <v>56</v>
      </c>
      <c r="X59" s="225" t="s">
        <v>280</v>
      </c>
      <c r="Y59" s="225">
        <v>56</v>
      </c>
      <c r="Z59" s="225" t="s">
        <v>80</v>
      </c>
      <c r="AA59" s="225">
        <v>56</v>
      </c>
      <c r="AB59" s="225" t="s">
        <v>281</v>
      </c>
      <c r="AC59" s="225">
        <v>56</v>
      </c>
      <c r="AD59" s="225" t="s">
        <v>214</v>
      </c>
      <c r="AE59" s="225">
        <v>56</v>
      </c>
      <c r="AF59" s="225" t="s">
        <v>250</v>
      </c>
      <c r="AG59" s="225">
        <v>56</v>
      </c>
      <c r="AH59" s="225" t="s">
        <v>46</v>
      </c>
      <c r="AI59" s="225">
        <v>56</v>
      </c>
      <c r="AJ59" s="225" t="s">
        <v>160</v>
      </c>
      <c r="AK59" s="225">
        <v>56</v>
      </c>
      <c r="AL59" s="225" t="s">
        <v>174</v>
      </c>
      <c r="AM59" s="225">
        <v>56</v>
      </c>
      <c r="AN59" s="225" t="s">
        <v>275</v>
      </c>
      <c r="AO59" s="225">
        <v>56</v>
      </c>
      <c r="AP59" s="225" t="s">
        <v>229</v>
      </c>
    </row>
    <row r="60" spans="1:42" x14ac:dyDescent="0.25">
      <c r="A60" s="225">
        <v>57</v>
      </c>
      <c r="B60" s="293" t="s">
        <v>113</v>
      </c>
      <c r="C60" s="225">
        <v>57</v>
      </c>
      <c r="D60" s="225" t="s">
        <v>34</v>
      </c>
      <c r="E60" s="225">
        <v>57</v>
      </c>
      <c r="F60" s="225" t="s">
        <v>126</v>
      </c>
      <c r="G60" s="79">
        <v>56</v>
      </c>
      <c r="H60" s="110" t="s">
        <v>193</v>
      </c>
      <c r="I60" s="225">
        <v>57</v>
      </c>
      <c r="J60" s="225" t="s">
        <v>240</v>
      </c>
      <c r="K60" s="225">
        <v>57</v>
      </c>
      <c r="L60" s="225" t="s">
        <v>122</v>
      </c>
      <c r="M60" s="225">
        <v>57</v>
      </c>
      <c r="N60" s="225" t="s">
        <v>98</v>
      </c>
      <c r="O60" s="225">
        <v>57</v>
      </c>
      <c r="P60" s="225" t="s">
        <v>270</v>
      </c>
      <c r="Q60" s="225">
        <v>57</v>
      </c>
      <c r="R60" s="225" t="s">
        <v>282</v>
      </c>
      <c r="S60" s="225">
        <v>57</v>
      </c>
      <c r="T60" s="225" t="s">
        <v>208</v>
      </c>
      <c r="U60" s="225">
        <v>57</v>
      </c>
      <c r="V60" s="225" t="s">
        <v>283</v>
      </c>
      <c r="W60" s="225">
        <v>57</v>
      </c>
      <c r="X60" s="225" t="s">
        <v>101</v>
      </c>
      <c r="Y60" s="225">
        <v>57</v>
      </c>
      <c r="Z60" s="225" t="s">
        <v>91</v>
      </c>
      <c r="AA60" s="225">
        <v>57</v>
      </c>
      <c r="AB60" s="225" t="s">
        <v>55</v>
      </c>
      <c r="AC60" s="225">
        <v>57</v>
      </c>
      <c r="AD60" s="225" t="s">
        <v>159</v>
      </c>
      <c r="AE60" s="225">
        <v>57</v>
      </c>
      <c r="AF60" s="225" t="s">
        <v>129</v>
      </c>
      <c r="AG60" s="225">
        <v>57</v>
      </c>
      <c r="AH60" s="225" t="s">
        <v>185</v>
      </c>
      <c r="AI60" s="225">
        <v>57</v>
      </c>
      <c r="AJ60" s="225" t="s">
        <v>238</v>
      </c>
      <c r="AK60" s="225">
        <v>57</v>
      </c>
      <c r="AL60" s="225" t="s">
        <v>70</v>
      </c>
      <c r="AM60" s="225">
        <v>57</v>
      </c>
      <c r="AN60" s="225" t="s">
        <v>102</v>
      </c>
      <c r="AO60" s="225">
        <v>57</v>
      </c>
      <c r="AP60" s="225" t="s">
        <v>104</v>
      </c>
    </row>
    <row r="61" spans="1:42" x14ac:dyDescent="0.25">
      <c r="A61" s="225">
        <v>58</v>
      </c>
      <c r="B61" s="293" t="s">
        <v>82</v>
      </c>
      <c r="C61" s="225">
        <v>58</v>
      </c>
      <c r="D61" s="225" t="s">
        <v>122</v>
      </c>
      <c r="E61" s="225">
        <v>58</v>
      </c>
      <c r="F61" s="225" t="s">
        <v>92</v>
      </c>
      <c r="G61" s="79">
        <v>58</v>
      </c>
      <c r="H61" s="110" t="s">
        <v>247</v>
      </c>
      <c r="I61" s="225">
        <v>58</v>
      </c>
      <c r="J61" s="225" t="s">
        <v>124</v>
      </c>
      <c r="K61" s="225">
        <v>58</v>
      </c>
      <c r="L61" s="225" t="s">
        <v>271</v>
      </c>
      <c r="M61" s="225">
        <v>58</v>
      </c>
      <c r="N61" s="225" t="s">
        <v>76</v>
      </c>
      <c r="O61" s="225">
        <v>58</v>
      </c>
      <c r="P61" s="225" t="s">
        <v>176</v>
      </c>
      <c r="Q61" s="225">
        <v>58</v>
      </c>
      <c r="R61" s="225" t="s">
        <v>189</v>
      </c>
      <c r="S61" s="225">
        <v>58</v>
      </c>
      <c r="T61" s="225" t="s">
        <v>26</v>
      </c>
      <c r="U61" s="225">
        <v>58</v>
      </c>
      <c r="V61" s="225" t="s">
        <v>80</v>
      </c>
      <c r="W61" s="225">
        <v>58</v>
      </c>
      <c r="X61" s="225" t="s">
        <v>52</v>
      </c>
      <c r="Y61" s="225">
        <v>58</v>
      </c>
      <c r="Z61" s="225" t="s">
        <v>277</v>
      </c>
      <c r="AA61" s="225">
        <v>58</v>
      </c>
      <c r="AB61" s="225" t="s">
        <v>244</v>
      </c>
      <c r="AC61" s="225">
        <v>58</v>
      </c>
      <c r="AD61" s="225" t="s">
        <v>75</v>
      </c>
      <c r="AE61" s="225">
        <v>58</v>
      </c>
      <c r="AF61" s="225" t="s">
        <v>177</v>
      </c>
      <c r="AG61" s="225">
        <v>58</v>
      </c>
      <c r="AH61" s="225" t="s">
        <v>53</v>
      </c>
      <c r="AI61" s="225">
        <v>58</v>
      </c>
      <c r="AJ61" s="225" t="s">
        <v>31</v>
      </c>
      <c r="AK61" s="225">
        <v>58</v>
      </c>
      <c r="AL61" s="225" t="s">
        <v>148</v>
      </c>
      <c r="AM61" s="225">
        <v>58</v>
      </c>
      <c r="AN61" s="225" t="s">
        <v>228</v>
      </c>
      <c r="AO61" s="225">
        <v>58</v>
      </c>
      <c r="AP61" s="225" t="s">
        <v>52</v>
      </c>
    </row>
    <row r="62" spans="1:42" x14ac:dyDescent="0.25">
      <c r="A62" s="225">
        <v>59</v>
      </c>
      <c r="B62" s="293" t="s">
        <v>100</v>
      </c>
      <c r="C62" s="225">
        <v>59</v>
      </c>
      <c r="D62" s="225" t="s">
        <v>207</v>
      </c>
      <c r="E62" s="225">
        <v>59</v>
      </c>
      <c r="F62" s="225" t="s">
        <v>111</v>
      </c>
      <c r="G62" s="79">
        <v>59</v>
      </c>
      <c r="H62" s="110" t="s">
        <v>132</v>
      </c>
      <c r="I62" s="225">
        <v>59</v>
      </c>
      <c r="J62" s="225" t="s">
        <v>214</v>
      </c>
      <c r="K62" s="225">
        <v>59</v>
      </c>
      <c r="L62" s="225" t="s">
        <v>284</v>
      </c>
      <c r="M62" s="225">
        <v>59</v>
      </c>
      <c r="N62" s="225" t="s">
        <v>218</v>
      </c>
      <c r="O62" s="225">
        <v>59</v>
      </c>
      <c r="P62" s="225" t="s">
        <v>40</v>
      </c>
      <c r="Q62" s="225">
        <v>59</v>
      </c>
      <c r="R62" s="225" t="s">
        <v>23</v>
      </c>
      <c r="S62" s="225">
        <v>59</v>
      </c>
      <c r="T62" s="225" t="s">
        <v>39</v>
      </c>
      <c r="U62" s="225">
        <v>59</v>
      </c>
      <c r="V62" s="225" t="s">
        <v>95</v>
      </c>
      <c r="W62" s="225">
        <v>59</v>
      </c>
      <c r="X62" s="225" t="s">
        <v>184</v>
      </c>
      <c r="Y62" s="225">
        <v>59</v>
      </c>
      <c r="Z62" s="225" t="s">
        <v>183</v>
      </c>
      <c r="AA62" s="225">
        <v>59</v>
      </c>
      <c r="AB62" s="225" t="s">
        <v>132</v>
      </c>
      <c r="AC62" s="225">
        <v>59</v>
      </c>
      <c r="AD62" s="225" t="s">
        <v>241</v>
      </c>
      <c r="AE62" s="225">
        <v>59</v>
      </c>
      <c r="AF62" s="225" t="s">
        <v>252</v>
      </c>
      <c r="AG62" s="225">
        <v>59</v>
      </c>
      <c r="AH62" s="225" t="s">
        <v>126</v>
      </c>
      <c r="AI62" s="225">
        <v>59</v>
      </c>
      <c r="AJ62" s="225" t="s">
        <v>201</v>
      </c>
      <c r="AK62" s="225">
        <v>59</v>
      </c>
      <c r="AL62" s="225" t="s">
        <v>255</v>
      </c>
      <c r="AM62" s="225">
        <v>59</v>
      </c>
      <c r="AN62" s="225" t="s">
        <v>95</v>
      </c>
      <c r="AO62" s="225">
        <v>59</v>
      </c>
      <c r="AP62" s="225" t="s">
        <v>29</v>
      </c>
    </row>
    <row r="63" spans="1:42" x14ac:dyDescent="0.25">
      <c r="A63" s="225">
        <v>60</v>
      </c>
      <c r="B63" s="293" t="s">
        <v>105</v>
      </c>
      <c r="C63" s="225">
        <v>60</v>
      </c>
      <c r="D63" s="225" t="s">
        <v>154</v>
      </c>
      <c r="E63" s="225">
        <v>60</v>
      </c>
      <c r="F63" s="225" t="s">
        <v>85</v>
      </c>
      <c r="G63" s="79">
        <v>59</v>
      </c>
      <c r="H63" s="110" t="s">
        <v>227</v>
      </c>
      <c r="I63" s="225">
        <v>60</v>
      </c>
      <c r="J63" s="225" t="s">
        <v>25</v>
      </c>
      <c r="K63" s="225">
        <v>60</v>
      </c>
      <c r="L63" s="225" t="s">
        <v>219</v>
      </c>
      <c r="M63" s="225">
        <v>60</v>
      </c>
      <c r="N63" s="225" t="s">
        <v>77</v>
      </c>
      <c r="O63" s="225">
        <v>60</v>
      </c>
      <c r="P63" s="225" t="s">
        <v>211</v>
      </c>
      <c r="Q63" s="225">
        <v>60</v>
      </c>
      <c r="R63" s="225" t="s">
        <v>63</v>
      </c>
      <c r="S63" s="225">
        <v>60</v>
      </c>
      <c r="T63" s="225" t="s">
        <v>243</v>
      </c>
      <c r="U63" s="225">
        <v>60</v>
      </c>
      <c r="V63" s="225" t="s">
        <v>25</v>
      </c>
      <c r="W63" s="225">
        <v>60</v>
      </c>
      <c r="X63" s="225" t="s">
        <v>262</v>
      </c>
      <c r="Y63" s="225">
        <v>60</v>
      </c>
      <c r="Z63" s="225" t="s">
        <v>90</v>
      </c>
      <c r="AA63" s="225">
        <v>60</v>
      </c>
      <c r="AB63" s="225" t="s">
        <v>20</v>
      </c>
      <c r="AC63" s="225">
        <v>60</v>
      </c>
      <c r="AD63" s="225" t="s">
        <v>60</v>
      </c>
      <c r="AE63" s="225">
        <v>60</v>
      </c>
      <c r="AF63" s="225" t="s">
        <v>140</v>
      </c>
      <c r="AG63" s="225">
        <v>60</v>
      </c>
      <c r="AH63" s="225" t="s">
        <v>66</v>
      </c>
      <c r="AI63" s="225">
        <v>60</v>
      </c>
      <c r="AJ63" s="225" t="s">
        <v>98</v>
      </c>
      <c r="AK63" s="225">
        <v>60</v>
      </c>
      <c r="AL63" s="225" t="s">
        <v>180</v>
      </c>
      <c r="AM63" s="225">
        <v>60</v>
      </c>
      <c r="AN63" s="225" t="s">
        <v>141</v>
      </c>
      <c r="AO63" s="225">
        <v>60</v>
      </c>
      <c r="AP63" s="225" t="s">
        <v>285</v>
      </c>
    </row>
    <row r="64" spans="1:42" x14ac:dyDescent="0.25">
      <c r="A64" s="225">
        <v>61</v>
      </c>
      <c r="B64" s="293" t="s">
        <v>50</v>
      </c>
      <c r="C64" s="225">
        <v>61</v>
      </c>
      <c r="D64" s="225" t="s">
        <v>117</v>
      </c>
      <c r="E64" s="225">
        <v>61</v>
      </c>
      <c r="F64" s="225" t="s">
        <v>197</v>
      </c>
      <c r="G64" s="79">
        <v>59</v>
      </c>
      <c r="H64" s="110" t="s">
        <v>286</v>
      </c>
      <c r="I64" s="225">
        <v>61</v>
      </c>
      <c r="J64" s="225" t="s">
        <v>188</v>
      </c>
      <c r="K64" s="225">
        <v>61</v>
      </c>
      <c r="L64" s="225" t="s">
        <v>250</v>
      </c>
      <c r="M64" s="225">
        <v>61</v>
      </c>
      <c r="N64" s="225" t="s">
        <v>71</v>
      </c>
      <c r="O64" s="225">
        <v>61</v>
      </c>
      <c r="P64" s="225" t="s">
        <v>287</v>
      </c>
      <c r="Q64" s="225">
        <v>61</v>
      </c>
      <c r="R64" s="225" t="s">
        <v>222</v>
      </c>
      <c r="S64" s="225">
        <v>61</v>
      </c>
      <c r="T64" s="225" t="s">
        <v>205</v>
      </c>
      <c r="U64" s="225">
        <v>61</v>
      </c>
      <c r="V64" s="225" t="s">
        <v>126</v>
      </c>
      <c r="W64" s="225">
        <v>61</v>
      </c>
      <c r="X64" s="225" t="s">
        <v>59</v>
      </c>
      <c r="Y64" s="225">
        <v>61</v>
      </c>
      <c r="Z64" s="225" t="s">
        <v>275</v>
      </c>
      <c r="AA64" s="225">
        <v>61</v>
      </c>
      <c r="AB64" s="225" t="s">
        <v>139</v>
      </c>
      <c r="AC64" s="225">
        <v>61</v>
      </c>
      <c r="AD64" s="225" t="s">
        <v>73</v>
      </c>
      <c r="AE64" s="225">
        <v>61</v>
      </c>
      <c r="AF64" s="225" t="s">
        <v>18</v>
      </c>
      <c r="AG64" s="225">
        <v>61</v>
      </c>
      <c r="AH64" s="225" t="s">
        <v>288</v>
      </c>
      <c r="AI64" s="225">
        <v>61</v>
      </c>
      <c r="AJ64" s="225" t="s">
        <v>289</v>
      </c>
      <c r="AK64" s="225">
        <v>61</v>
      </c>
      <c r="AL64" s="225" t="s">
        <v>110</v>
      </c>
      <c r="AM64" s="225">
        <v>61</v>
      </c>
      <c r="AN64" s="225" t="s">
        <v>58</v>
      </c>
      <c r="AO64" s="225">
        <v>61</v>
      </c>
      <c r="AP64" s="225" t="s">
        <v>250</v>
      </c>
    </row>
    <row r="65" spans="1:42" x14ac:dyDescent="0.25">
      <c r="A65" s="225">
        <v>62</v>
      </c>
      <c r="B65" s="293" t="s">
        <v>73</v>
      </c>
      <c r="C65" s="225">
        <v>62</v>
      </c>
      <c r="D65" s="225" t="s">
        <v>166</v>
      </c>
      <c r="E65" s="225">
        <v>62</v>
      </c>
      <c r="F65" s="225" t="s">
        <v>146</v>
      </c>
      <c r="G65" s="79">
        <v>62</v>
      </c>
      <c r="H65" s="110" t="s">
        <v>281</v>
      </c>
      <c r="I65" s="225">
        <v>62</v>
      </c>
      <c r="J65" s="225" t="s">
        <v>213</v>
      </c>
      <c r="K65" s="225">
        <v>62</v>
      </c>
      <c r="L65" s="225" t="s">
        <v>158</v>
      </c>
      <c r="M65" s="225">
        <v>62</v>
      </c>
      <c r="N65" s="225" t="s">
        <v>66</v>
      </c>
      <c r="O65" s="225">
        <v>62</v>
      </c>
      <c r="P65" s="225" t="s">
        <v>161</v>
      </c>
      <c r="Q65" s="225">
        <v>62</v>
      </c>
      <c r="R65" s="225" t="s">
        <v>290</v>
      </c>
      <c r="S65" s="225">
        <v>62</v>
      </c>
      <c r="T65" s="225" t="s">
        <v>66</v>
      </c>
      <c r="U65" s="225">
        <v>62</v>
      </c>
      <c r="V65" s="225" t="s">
        <v>93</v>
      </c>
      <c r="W65" s="225">
        <v>62</v>
      </c>
      <c r="X65" s="225" t="s">
        <v>222</v>
      </c>
      <c r="Y65" s="225">
        <v>62</v>
      </c>
      <c r="Z65" s="225" t="s">
        <v>25</v>
      </c>
      <c r="AA65" s="225">
        <v>62</v>
      </c>
      <c r="AB65" s="225" t="s">
        <v>291</v>
      </c>
      <c r="AC65" s="225">
        <v>62</v>
      </c>
      <c r="AD65" s="225" t="s">
        <v>17</v>
      </c>
      <c r="AE65" s="225">
        <v>62</v>
      </c>
      <c r="AF65" s="225" t="s">
        <v>139</v>
      </c>
      <c r="AG65" s="225">
        <v>62</v>
      </c>
      <c r="AH65" s="225" t="s">
        <v>64</v>
      </c>
      <c r="AI65" s="225">
        <v>62</v>
      </c>
      <c r="AJ65" s="225" t="s">
        <v>192</v>
      </c>
      <c r="AK65" s="225">
        <v>62</v>
      </c>
      <c r="AL65" s="225" t="s">
        <v>139</v>
      </c>
      <c r="AM65" s="225">
        <v>62</v>
      </c>
      <c r="AN65" s="225" t="s">
        <v>85</v>
      </c>
      <c r="AO65" s="225">
        <v>62</v>
      </c>
      <c r="AP65" s="225" t="s">
        <v>64</v>
      </c>
    </row>
    <row r="66" spans="1:42" x14ac:dyDescent="0.25">
      <c r="A66" s="225">
        <v>63</v>
      </c>
      <c r="B66" s="293" t="s">
        <v>160</v>
      </c>
      <c r="C66" s="225">
        <v>63</v>
      </c>
      <c r="D66" s="225" t="s">
        <v>96</v>
      </c>
      <c r="E66" s="225">
        <v>63</v>
      </c>
      <c r="F66" s="225" t="s">
        <v>99</v>
      </c>
      <c r="G66" s="79">
        <v>63</v>
      </c>
      <c r="H66" s="110" t="s">
        <v>196</v>
      </c>
      <c r="I66" s="225">
        <v>63</v>
      </c>
      <c r="J66" s="225" t="s">
        <v>147</v>
      </c>
      <c r="K66" s="225">
        <v>63</v>
      </c>
      <c r="L66" s="225" t="s">
        <v>64</v>
      </c>
      <c r="M66" s="225">
        <v>63</v>
      </c>
      <c r="N66" s="225" t="s">
        <v>146</v>
      </c>
      <c r="O66" s="225">
        <v>63</v>
      </c>
      <c r="P66" s="225" t="s">
        <v>250</v>
      </c>
      <c r="Q66" s="225">
        <v>63</v>
      </c>
      <c r="R66" s="225" t="s">
        <v>200</v>
      </c>
      <c r="S66" s="225">
        <v>63</v>
      </c>
      <c r="T66" s="225" t="s">
        <v>25</v>
      </c>
      <c r="U66" s="225">
        <v>63</v>
      </c>
      <c r="V66" s="225" t="s">
        <v>90</v>
      </c>
      <c r="W66" s="225">
        <v>63</v>
      </c>
      <c r="X66" s="225" t="s">
        <v>229</v>
      </c>
      <c r="Y66" s="225">
        <v>63</v>
      </c>
      <c r="Z66" s="225" t="s">
        <v>77</v>
      </c>
      <c r="AA66" s="225">
        <v>63</v>
      </c>
      <c r="AB66" s="225" t="s">
        <v>144</v>
      </c>
      <c r="AC66" s="225">
        <v>63</v>
      </c>
      <c r="AD66" s="225" t="s">
        <v>77</v>
      </c>
      <c r="AE66" s="225">
        <v>63</v>
      </c>
      <c r="AF66" s="225" t="s">
        <v>75</v>
      </c>
      <c r="AG66" s="225">
        <v>63</v>
      </c>
      <c r="AH66" s="225" t="s">
        <v>286</v>
      </c>
      <c r="AI66" s="225">
        <v>63</v>
      </c>
      <c r="AJ66" s="225" t="s">
        <v>292</v>
      </c>
      <c r="AK66" s="225">
        <v>63</v>
      </c>
      <c r="AL66" s="225" t="s">
        <v>39</v>
      </c>
      <c r="AM66" s="225">
        <v>63</v>
      </c>
      <c r="AN66" s="225" t="s">
        <v>174</v>
      </c>
      <c r="AO66" s="225">
        <v>63</v>
      </c>
      <c r="AP66" s="225" t="s">
        <v>170</v>
      </c>
    </row>
    <row r="67" spans="1:42" x14ac:dyDescent="0.25">
      <c r="A67" s="225">
        <v>64</v>
      </c>
      <c r="B67" s="293" t="s">
        <v>102</v>
      </c>
      <c r="C67" s="225">
        <v>64</v>
      </c>
      <c r="D67" s="225" t="s">
        <v>112</v>
      </c>
      <c r="E67" s="225">
        <v>64</v>
      </c>
      <c r="F67" s="225" t="s">
        <v>162</v>
      </c>
      <c r="G67" s="79">
        <v>64</v>
      </c>
      <c r="H67" s="110" t="s">
        <v>260</v>
      </c>
      <c r="I67" s="225">
        <v>64</v>
      </c>
      <c r="J67" s="225" t="s">
        <v>146</v>
      </c>
      <c r="K67" s="225">
        <v>64</v>
      </c>
      <c r="L67" s="225" t="s">
        <v>70</v>
      </c>
      <c r="M67" s="225">
        <v>64</v>
      </c>
      <c r="N67" s="225" t="s">
        <v>113</v>
      </c>
      <c r="O67" s="225">
        <v>64</v>
      </c>
      <c r="P67" s="225" t="s">
        <v>199</v>
      </c>
      <c r="Q67" s="225">
        <v>64</v>
      </c>
      <c r="R67" s="225" t="s">
        <v>92</v>
      </c>
      <c r="S67" s="225">
        <v>64</v>
      </c>
      <c r="T67" s="225" t="s">
        <v>121</v>
      </c>
      <c r="U67" s="225">
        <v>64</v>
      </c>
      <c r="V67" s="225" t="s">
        <v>252</v>
      </c>
      <c r="W67" s="225">
        <v>64</v>
      </c>
      <c r="X67" s="225" t="s">
        <v>282</v>
      </c>
      <c r="Y67" s="225">
        <v>64</v>
      </c>
      <c r="Z67" s="225" t="s">
        <v>95</v>
      </c>
      <c r="AA67" s="225">
        <v>64</v>
      </c>
      <c r="AB67" s="225" t="s">
        <v>247</v>
      </c>
      <c r="AC67" s="225">
        <v>64</v>
      </c>
      <c r="AD67" s="225" t="s">
        <v>176</v>
      </c>
      <c r="AE67" s="225">
        <v>64</v>
      </c>
      <c r="AF67" s="225" t="s">
        <v>215</v>
      </c>
      <c r="AG67" s="225">
        <v>64</v>
      </c>
      <c r="AH67" s="225" t="s">
        <v>249</v>
      </c>
      <c r="AI67" s="225">
        <v>64</v>
      </c>
      <c r="AJ67" s="225" t="s">
        <v>134</v>
      </c>
      <c r="AK67" s="225">
        <v>64</v>
      </c>
      <c r="AL67" s="225" t="s">
        <v>67</v>
      </c>
      <c r="AM67" s="225">
        <v>64</v>
      </c>
      <c r="AN67" s="225" t="s">
        <v>25</v>
      </c>
      <c r="AO67" s="225">
        <v>64</v>
      </c>
      <c r="AP67" s="225" t="s">
        <v>80</v>
      </c>
    </row>
    <row r="68" spans="1:42" x14ac:dyDescent="0.25">
      <c r="A68" s="225">
        <v>65</v>
      </c>
      <c r="B68" s="293" t="s">
        <v>166</v>
      </c>
      <c r="C68" s="225">
        <v>65</v>
      </c>
      <c r="D68" s="225" t="s">
        <v>87</v>
      </c>
      <c r="E68" s="225">
        <v>65</v>
      </c>
      <c r="F68" s="225" t="s">
        <v>157</v>
      </c>
      <c r="G68" s="79">
        <v>64</v>
      </c>
      <c r="H68" s="110" t="s">
        <v>100</v>
      </c>
      <c r="I68" s="225">
        <v>65</v>
      </c>
      <c r="J68" s="225" t="s">
        <v>43</v>
      </c>
      <c r="K68" s="225">
        <v>65</v>
      </c>
      <c r="L68" s="225" t="s">
        <v>207</v>
      </c>
      <c r="M68" s="225">
        <v>65</v>
      </c>
      <c r="N68" s="225" t="s">
        <v>139</v>
      </c>
      <c r="O68" s="225">
        <v>65</v>
      </c>
      <c r="P68" s="225" t="s">
        <v>106</v>
      </c>
      <c r="Q68" s="225">
        <v>65</v>
      </c>
      <c r="R68" s="225" t="s">
        <v>109</v>
      </c>
      <c r="S68" s="225">
        <v>65</v>
      </c>
      <c r="T68" s="225" t="s">
        <v>254</v>
      </c>
      <c r="U68" s="225">
        <v>65</v>
      </c>
      <c r="V68" s="225" t="s">
        <v>108</v>
      </c>
      <c r="W68" s="225">
        <v>65</v>
      </c>
      <c r="X68" s="225" t="s">
        <v>53</v>
      </c>
      <c r="Y68" s="225">
        <v>65</v>
      </c>
      <c r="Z68" s="225" t="s">
        <v>210</v>
      </c>
      <c r="AA68" s="225">
        <v>65</v>
      </c>
      <c r="AB68" s="225" t="s">
        <v>82</v>
      </c>
      <c r="AC68" s="225">
        <v>65</v>
      </c>
      <c r="AD68" s="225" t="s">
        <v>76</v>
      </c>
      <c r="AE68" s="225">
        <v>65</v>
      </c>
      <c r="AF68" s="225" t="s">
        <v>108</v>
      </c>
      <c r="AG68" s="225">
        <v>65</v>
      </c>
      <c r="AH68" s="225" t="s">
        <v>293</v>
      </c>
      <c r="AI68" s="225">
        <v>65</v>
      </c>
      <c r="AJ68" s="225" t="s">
        <v>40</v>
      </c>
      <c r="AK68" s="225">
        <v>65</v>
      </c>
      <c r="AL68" s="225" t="s">
        <v>293</v>
      </c>
      <c r="AM68" s="225">
        <v>65</v>
      </c>
      <c r="AN68" s="225" t="s">
        <v>105</v>
      </c>
      <c r="AO68" s="225">
        <v>65</v>
      </c>
      <c r="AP68" s="225" t="s">
        <v>129</v>
      </c>
    </row>
    <row r="69" spans="1:42" x14ac:dyDescent="0.25">
      <c r="A69" s="225">
        <v>66</v>
      </c>
      <c r="B69" s="293" t="s">
        <v>61</v>
      </c>
      <c r="C69" s="225">
        <v>66</v>
      </c>
      <c r="D69" s="225" t="s">
        <v>108</v>
      </c>
      <c r="E69" s="225">
        <v>66</v>
      </c>
      <c r="F69" s="225" t="s">
        <v>79</v>
      </c>
      <c r="G69" s="79">
        <v>66</v>
      </c>
      <c r="H69" s="110" t="s">
        <v>130</v>
      </c>
      <c r="I69" s="225">
        <v>66</v>
      </c>
      <c r="J69" s="225" t="s">
        <v>170</v>
      </c>
      <c r="K69" s="225">
        <v>66</v>
      </c>
      <c r="L69" s="225" t="s">
        <v>157</v>
      </c>
      <c r="M69" s="225">
        <v>66</v>
      </c>
      <c r="N69" s="225" t="s">
        <v>84</v>
      </c>
      <c r="O69" s="225">
        <v>66</v>
      </c>
      <c r="P69" s="225" t="s">
        <v>235</v>
      </c>
      <c r="Q69" s="225">
        <v>66</v>
      </c>
      <c r="R69" s="225" t="s">
        <v>56</v>
      </c>
      <c r="S69" s="225">
        <v>66</v>
      </c>
      <c r="T69" s="225" t="s">
        <v>144</v>
      </c>
      <c r="U69" s="225">
        <v>66</v>
      </c>
      <c r="V69" s="225" t="s">
        <v>225</v>
      </c>
      <c r="W69" s="225">
        <v>66</v>
      </c>
      <c r="X69" s="225" t="s">
        <v>195</v>
      </c>
      <c r="Y69" s="225">
        <v>66</v>
      </c>
      <c r="Z69" s="225" t="s">
        <v>49</v>
      </c>
      <c r="AA69" s="225">
        <v>66</v>
      </c>
      <c r="AB69" s="225" t="s">
        <v>168</v>
      </c>
      <c r="AC69" s="225">
        <v>66</v>
      </c>
      <c r="AD69" s="225" t="s">
        <v>124</v>
      </c>
      <c r="AE69" s="225">
        <v>66</v>
      </c>
      <c r="AF69" s="225" t="s">
        <v>144</v>
      </c>
      <c r="AG69" s="225">
        <v>66</v>
      </c>
      <c r="AH69" s="225" t="s">
        <v>23</v>
      </c>
      <c r="AI69" s="225">
        <v>66</v>
      </c>
      <c r="AJ69" s="225" t="s">
        <v>74</v>
      </c>
      <c r="AK69" s="225">
        <v>66</v>
      </c>
      <c r="AL69" s="225" t="s">
        <v>193</v>
      </c>
      <c r="AM69" s="225">
        <v>66</v>
      </c>
      <c r="AN69" s="225" t="s">
        <v>249</v>
      </c>
      <c r="AO69" s="225">
        <v>66</v>
      </c>
      <c r="AP69" s="225" t="s">
        <v>33</v>
      </c>
    </row>
    <row r="70" spans="1:42" x14ac:dyDescent="0.25">
      <c r="A70" s="225">
        <v>67</v>
      </c>
      <c r="B70" s="293" t="s">
        <v>127</v>
      </c>
      <c r="C70" s="225">
        <v>67</v>
      </c>
      <c r="D70" s="225" t="s">
        <v>189</v>
      </c>
      <c r="E70" s="225">
        <v>67</v>
      </c>
      <c r="F70" s="225" t="s">
        <v>164</v>
      </c>
      <c r="G70" s="79">
        <v>67</v>
      </c>
      <c r="H70" s="110" t="s">
        <v>209</v>
      </c>
      <c r="I70" s="225">
        <v>67</v>
      </c>
      <c r="J70" s="225" t="s">
        <v>197</v>
      </c>
      <c r="K70" s="225">
        <v>67</v>
      </c>
      <c r="L70" s="225" t="s">
        <v>294</v>
      </c>
      <c r="M70" s="225">
        <v>67</v>
      </c>
      <c r="N70" s="225" t="s">
        <v>99</v>
      </c>
      <c r="O70" s="225">
        <v>67</v>
      </c>
      <c r="P70" s="225" t="s">
        <v>112</v>
      </c>
      <c r="Q70" s="225">
        <v>67</v>
      </c>
      <c r="R70" s="225" t="s">
        <v>78</v>
      </c>
      <c r="S70" s="225">
        <v>67</v>
      </c>
      <c r="T70" s="225" t="s">
        <v>235</v>
      </c>
      <c r="U70" s="225">
        <v>67</v>
      </c>
      <c r="V70" s="225" t="s">
        <v>249</v>
      </c>
      <c r="W70" s="225">
        <v>67</v>
      </c>
      <c r="X70" s="225" t="s">
        <v>295</v>
      </c>
      <c r="Y70" s="225">
        <v>67</v>
      </c>
      <c r="Z70" s="225" t="s">
        <v>283</v>
      </c>
      <c r="AA70" s="225">
        <v>67</v>
      </c>
      <c r="AB70" s="225" t="s">
        <v>80</v>
      </c>
      <c r="AC70" s="225">
        <v>67</v>
      </c>
      <c r="AD70" s="225" t="s">
        <v>265</v>
      </c>
      <c r="AE70" s="225">
        <v>67</v>
      </c>
      <c r="AF70" s="225" t="s">
        <v>124</v>
      </c>
      <c r="AG70" s="225">
        <v>67</v>
      </c>
      <c r="AH70" s="225" t="s">
        <v>296</v>
      </c>
      <c r="AI70" s="225">
        <v>67</v>
      </c>
      <c r="AJ70" s="225" t="s">
        <v>57</v>
      </c>
      <c r="AK70" s="225">
        <v>67</v>
      </c>
      <c r="AL70" s="225" t="s">
        <v>40</v>
      </c>
      <c r="AM70" s="225">
        <v>67</v>
      </c>
      <c r="AN70" s="225" t="s">
        <v>38</v>
      </c>
      <c r="AO70" s="225">
        <v>67</v>
      </c>
      <c r="AP70" s="225" t="s">
        <v>150</v>
      </c>
    </row>
    <row r="71" spans="1:42" x14ac:dyDescent="0.25">
      <c r="A71" s="225">
        <v>68</v>
      </c>
      <c r="B71" s="293" t="s">
        <v>104</v>
      </c>
      <c r="C71" s="225">
        <v>68</v>
      </c>
      <c r="D71" s="225" t="s">
        <v>193</v>
      </c>
      <c r="E71" s="225">
        <v>68</v>
      </c>
      <c r="F71" s="225" t="s">
        <v>200</v>
      </c>
      <c r="G71" s="79">
        <v>68</v>
      </c>
      <c r="H71" s="110" t="s">
        <v>180</v>
      </c>
      <c r="I71" s="225">
        <v>68</v>
      </c>
      <c r="J71" s="225" t="s">
        <v>84</v>
      </c>
      <c r="K71" s="225">
        <v>68</v>
      </c>
      <c r="L71" s="225" t="s">
        <v>111</v>
      </c>
      <c r="M71" s="225">
        <v>68</v>
      </c>
      <c r="N71" s="225" t="s">
        <v>245</v>
      </c>
      <c r="O71" s="225">
        <v>68</v>
      </c>
      <c r="P71" s="225" t="s">
        <v>103</v>
      </c>
      <c r="Q71" s="225">
        <v>68</v>
      </c>
      <c r="R71" s="225" t="s">
        <v>241</v>
      </c>
      <c r="S71" s="225">
        <v>68</v>
      </c>
      <c r="T71" s="225" t="s">
        <v>48</v>
      </c>
      <c r="U71" s="225">
        <v>68</v>
      </c>
      <c r="V71" s="225" t="s">
        <v>277</v>
      </c>
      <c r="W71" s="225">
        <v>68</v>
      </c>
      <c r="X71" s="225" t="s">
        <v>277</v>
      </c>
      <c r="Y71" s="225">
        <v>68</v>
      </c>
      <c r="Z71" s="225" t="s">
        <v>109</v>
      </c>
      <c r="AA71" s="225">
        <v>68</v>
      </c>
      <c r="AB71" s="225" t="s">
        <v>234</v>
      </c>
      <c r="AC71" s="225">
        <v>68</v>
      </c>
      <c r="AD71" s="225" t="s">
        <v>105</v>
      </c>
      <c r="AE71" s="225">
        <v>68</v>
      </c>
      <c r="AF71" s="225" t="s">
        <v>128</v>
      </c>
      <c r="AG71" s="225">
        <v>68</v>
      </c>
      <c r="AH71" s="225" t="s">
        <v>278</v>
      </c>
      <c r="AI71" s="225">
        <v>68</v>
      </c>
      <c r="AJ71" s="225" t="s">
        <v>96</v>
      </c>
      <c r="AK71" s="225">
        <v>68</v>
      </c>
      <c r="AL71" s="225" t="s">
        <v>116</v>
      </c>
      <c r="AM71" s="225">
        <v>68</v>
      </c>
      <c r="AN71" s="225" t="s">
        <v>137</v>
      </c>
      <c r="AO71" s="225">
        <v>68</v>
      </c>
      <c r="AP71" s="225" t="s">
        <v>297</v>
      </c>
    </row>
    <row r="72" spans="1:42" x14ac:dyDescent="0.25">
      <c r="A72" s="225">
        <v>69</v>
      </c>
      <c r="B72" s="293" t="s">
        <v>129</v>
      </c>
      <c r="C72" s="225">
        <v>69</v>
      </c>
      <c r="D72" s="225" t="s">
        <v>125</v>
      </c>
      <c r="E72" s="225">
        <v>69</v>
      </c>
      <c r="F72" s="225" t="s">
        <v>82</v>
      </c>
      <c r="G72" s="79">
        <v>68</v>
      </c>
      <c r="H72" s="110" t="s">
        <v>223</v>
      </c>
      <c r="I72" s="225">
        <v>69</v>
      </c>
      <c r="J72" s="225" t="s">
        <v>106</v>
      </c>
      <c r="K72" s="225">
        <v>69</v>
      </c>
      <c r="L72" s="225" t="s">
        <v>58</v>
      </c>
      <c r="M72" s="225">
        <v>69</v>
      </c>
      <c r="N72" s="225" t="s">
        <v>268</v>
      </c>
      <c r="O72" s="225">
        <v>69</v>
      </c>
      <c r="P72" s="225" t="s">
        <v>126</v>
      </c>
      <c r="Q72" s="225">
        <v>69</v>
      </c>
      <c r="R72" s="225" t="s">
        <v>150</v>
      </c>
      <c r="S72" s="225">
        <v>69</v>
      </c>
      <c r="T72" s="225" t="s">
        <v>40</v>
      </c>
      <c r="U72" s="225">
        <v>69</v>
      </c>
      <c r="V72" s="225" t="s">
        <v>258</v>
      </c>
      <c r="W72" s="225">
        <v>69</v>
      </c>
      <c r="X72" s="225" t="s">
        <v>146</v>
      </c>
      <c r="Y72" s="225">
        <v>69</v>
      </c>
      <c r="Z72" s="225" t="s">
        <v>128</v>
      </c>
      <c r="AA72" s="225">
        <v>69</v>
      </c>
      <c r="AB72" s="225" t="s">
        <v>233</v>
      </c>
      <c r="AC72" s="225">
        <v>69</v>
      </c>
      <c r="AD72" s="225" t="s">
        <v>109</v>
      </c>
      <c r="AE72" s="225">
        <v>69</v>
      </c>
      <c r="AF72" s="225" t="s">
        <v>39</v>
      </c>
      <c r="AG72" s="225">
        <v>69</v>
      </c>
      <c r="AH72" s="225" t="s">
        <v>103</v>
      </c>
      <c r="AI72" s="225">
        <v>69</v>
      </c>
      <c r="AJ72" s="225" t="s">
        <v>164</v>
      </c>
      <c r="AK72" s="225">
        <v>69</v>
      </c>
      <c r="AL72" s="225" t="s">
        <v>95</v>
      </c>
      <c r="AM72" s="225">
        <v>69</v>
      </c>
      <c r="AN72" s="225" t="s">
        <v>65</v>
      </c>
      <c r="AO72" s="225">
        <v>69</v>
      </c>
      <c r="AP72" s="225" t="s">
        <v>130</v>
      </c>
    </row>
    <row r="73" spans="1:42" x14ac:dyDescent="0.25">
      <c r="A73" s="225">
        <v>70</v>
      </c>
      <c r="B73" s="293" t="s">
        <v>130</v>
      </c>
      <c r="C73" s="225">
        <v>70</v>
      </c>
      <c r="D73" s="225" t="s">
        <v>139</v>
      </c>
      <c r="E73" s="225">
        <v>70</v>
      </c>
      <c r="F73" s="225" t="s">
        <v>134</v>
      </c>
      <c r="G73" s="79">
        <v>70</v>
      </c>
      <c r="H73" s="110" t="s">
        <v>298</v>
      </c>
      <c r="I73" s="225">
        <v>70</v>
      </c>
      <c r="J73" s="225" t="s">
        <v>26</v>
      </c>
      <c r="K73" s="225">
        <v>70</v>
      </c>
      <c r="L73" s="225" t="s">
        <v>166</v>
      </c>
      <c r="M73" s="225">
        <v>70</v>
      </c>
      <c r="N73" s="225" t="s">
        <v>147</v>
      </c>
      <c r="O73" s="225">
        <v>70</v>
      </c>
      <c r="P73" s="225" t="s">
        <v>294</v>
      </c>
      <c r="Q73" s="225">
        <v>70</v>
      </c>
      <c r="R73" s="225" t="s">
        <v>299</v>
      </c>
      <c r="S73" s="225">
        <v>70</v>
      </c>
      <c r="T73" s="225" t="s">
        <v>60</v>
      </c>
      <c r="U73" s="225">
        <v>70</v>
      </c>
      <c r="V73" s="225" t="s">
        <v>256</v>
      </c>
      <c r="W73" s="225">
        <v>70</v>
      </c>
      <c r="X73" s="225" t="s">
        <v>87</v>
      </c>
      <c r="Y73" s="225">
        <v>70</v>
      </c>
      <c r="Z73" s="225" t="s">
        <v>147</v>
      </c>
      <c r="AA73" s="225">
        <v>70</v>
      </c>
      <c r="AB73" s="225" t="s">
        <v>44</v>
      </c>
      <c r="AC73" s="225">
        <v>70</v>
      </c>
      <c r="AD73" s="225" t="s">
        <v>273</v>
      </c>
      <c r="AE73" s="225">
        <v>70</v>
      </c>
      <c r="AF73" s="225" t="s">
        <v>80</v>
      </c>
      <c r="AG73" s="225">
        <v>70</v>
      </c>
      <c r="AH73" s="225" t="s">
        <v>183</v>
      </c>
      <c r="AI73" s="225">
        <v>70</v>
      </c>
      <c r="AJ73" s="225" t="s">
        <v>293</v>
      </c>
      <c r="AK73" s="225">
        <v>70</v>
      </c>
      <c r="AL73" s="225" t="s">
        <v>129</v>
      </c>
      <c r="AM73" s="225">
        <v>70</v>
      </c>
      <c r="AN73" s="225" t="s">
        <v>241</v>
      </c>
      <c r="AO73" s="225">
        <v>70</v>
      </c>
      <c r="AP73" s="225" t="s">
        <v>65</v>
      </c>
    </row>
    <row r="74" spans="1:42" x14ac:dyDescent="0.25">
      <c r="A74" s="225">
        <v>71</v>
      </c>
      <c r="B74" s="293" t="s">
        <v>95</v>
      </c>
      <c r="C74" s="225">
        <v>71</v>
      </c>
      <c r="D74" s="225" t="s">
        <v>197</v>
      </c>
      <c r="E74" s="225">
        <v>71</v>
      </c>
      <c r="F74" s="225" t="s">
        <v>90</v>
      </c>
      <c r="G74" s="79">
        <v>71</v>
      </c>
      <c r="H74" s="110" t="s">
        <v>191</v>
      </c>
      <c r="I74" s="225">
        <v>71</v>
      </c>
      <c r="J74" s="225" t="s">
        <v>194</v>
      </c>
      <c r="K74" s="225">
        <v>71</v>
      </c>
      <c r="L74" s="225" t="s">
        <v>136</v>
      </c>
      <c r="M74" s="225">
        <v>71</v>
      </c>
      <c r="N74" s="225" t="s">
        <v>258</v>
      </c>
      <c r="O74" s="225">
        <v>71</v>
      </c>
      <c r="P74" s="225" t="s">
        <v>83</v>
      </c>
      <c r="Q74" s="225">
        <v>71</v>
      </c>
      <c r="R74" s="225" t="s">
        <v>166</v>
      </c>
      <c r="S74" s="225">
        <v>71</v>
      </c>
      <c r="T74" s="225" t="s">
        <v>141</v>
      </c>
      <c r="U74" s="225">
        <v>71</v>
      </c>
      <c r="V74" s="225" t="s">
        <v>54</v>
      </c>
      <c r="W74" s="225">
        <v>71</v>
      </c>
      <c r="X74" s="225" t="s">
        <v>142</v>
      </c>
      <c r="Y74" s="225">
        <v>71</v>
      </c>
      <c r="Z74" s="225" t="s">
        <v>236</v>
      </c>
      <c r="AA74" s="225">
        <v>71</v>
      </c>
      <c r="AB74" s="225" t="s">
        <v>71</v>
      </c>
      <c r="AC74" s="225">
        <v>71</v>
      </c>
      <c r="AD74" s="225" t="s">
        <v>68</v>
      </c>
      <c r="AE74" s="225">
        <v>71</v>
      </c>
      <c r="AF74" s="225" t="s">
        <v>262</v>
      </c>
      <c r="AG74" s="225">
        <v>71</v>
      </c>
      <c r="AH74" s="225" t="s">
        <v>40</v>
      </c>
      <c r="AI74" s="225">
        <v>71</v>
      </c>
      <c r="AJ74" s="225" t="s">
        <v>223</v>
      </c>
      <c r="AK74" s="225">
        <v>71</v>
      </c>
      <c r="AL74" s="225" t="s">
        <v>85</v>
      </c>
      <c r="AM74" s="225">
        <v>71</v>
      </c>
      <c r="AN74" s="225" t="s">
        <v>300</v>
      </c>
      <c r="AO74" s="225">
        <v>71</v>
      </c>
      <c r="AP74" s="225" t="s">
        <v>258</v>
      </c>
    </row>
    <row r="75" spans="1:42" x14ac:dyDescent="0.25">
      <c r="A75" s="225">
        <v>72</v>
      </c>
      <c r="B75" s="293" t="s">
        <v>109</v>
      </c>
      <c r="C75" s="225">
        <v>72</v>
      </c>
      <c r="D75" s="225" t="s">
        <v>227</v>
      </c>
      <c r="E75" s="225">
        <v>72</v>
      </c>
      <c r="F75" s="225" t="s">
        <v>86</v>
      </c>
      <c r="G75" s="79">
        <v>71</v>
      </c>
      <c r="H75" s="110" t="s">
        <v>105</v>
      </c>
      <c r="I75" s="225">
        <v>72</v>
      </c>
      <c r="J75" s="225" t="s">
        <v>44</v>
      </c>
      <c r="K75" s="225">
        <v>72</v>
      </c>
      <c r="L75" s="225" t="s">
        <v>133</v>
      </c>
      <c r="M75" s="225">
        <v>72</v>
      </c>
      <c r="N75" s="225" t="s">
        <v>197</v>
      </c>
      <c r="O75" s="225">
        <v>72</v>
      </c>
      <c r="P75" s="225" t="s">
        <v>301</v>
      </c>
      <c r="Q75" s="225">
        <v>72</v>
      </c>
      <c r="R75" s="225" t="s">
        <v>216</v>
      </c>
      <c r="S75" s="225">
        <v>72</v>
      </c>
      <c r="T75" s="225" t="s">
        <v>38</v>
      </c>
      <c r="U75" s="225">
        <v>72</v>
      </c>
      <c r="V75" s="225" t="s">
        <v>77</v>
      </c>
      <c r="W75" s="225">
        <v>72</v>
      </c>
      <c r="X75" s="225" t="s">
        <v>77</v>
      </c>
      <c r="Y75" s="225">
        <v>72</v>
      </c>
      <c r="Z75" s="225" t="s">
        <v>269</v>
      </c>
      <c r="AA75" s="225">
        <v>72</v>
      </c>
      <c r="AB75" s="225" t="s">
        <v>124</v>
      </c>
      <c r="AC75" s="225">
        <v>72</v>
      </c>
      <c r="AD75" s="225" t="s">
        <v>181</v>
      </c>
      <c r="AE75" s="225">
        <v>72</v>
      </c>
      <c r="AF75" s="225" t="s">
        <v>281</v>
      </c>
      <c r="AG75" s="225">
        <v>72</v>
      </c>
      <c r="AH75" s="225" t="s">
        <v>170</v>
      </c>
      <c r="AI75" s="225">
        <v>72</v>
      </c>
      <c r="AJ75" s="225" t="s">
        <v>157</v>
      </c>
      <c r="AK75" s="225">
        <v>72</v>
      </c>
      <c r="AL75" s="225" t="s">
        <v>240</v>
      </c>
      <c r="AM75" s="225">
        <v>72</v>
      </c>
      <c r="AN75" s="225" t="s">
        <v>166</v>
      </c>
      <c r="AO75" s="225">
        <v>72</v>
      </c>
      <c r="AP75" s="225" t="s">
        <v>31</v>
      </c>
    </row>
    <row r="76" spans="1:42" x14ac:dyDescent="0.25">
      <c r="A76" s="225">
        <v>73</v>
      </c>
      <c r="B76" s="293" t="s">
        <v>68</v>
      </c>
      <c r="C76" s="225">
        <v>73</v>
      </c>
      <c r="D76" s="225" t="s">
        <v>77</v>
      </c>
      <c r="E76" s="225">
        <v>73</v>
      </c>
      <c r="F76" s="225" t="s">
        <v>166</v>
      </c>
      <c r="G76" s="79">
        <v>73</v>
      </c>
      <c r="H76" s="110" t="s">
        <v>172</v>
      </c>
      <c r="I76" s="225">
        <v>73</v>
      </c>
      <c r="J76" s="225" t="s">
        <v>98</v>
      </c>
      <c r="K76" s="225">
        <v>73</v>
      </c>
      <c r="L76" s="225" t="s">
        <v>177</v>
      </c>
      <c r="M76" s="225">
        <v>73</v>
      </c>
      <c r="N76" s="225" t="s">
        <v>170</v>
      </c>
      <c r="O76" s="225">
        <v>73</v>
      </c>
      <c r="P76" s="225" t="s">
        <v>168</v>
      </c>
      <c r="Q76" s="225">
        <v>73</v>
      </c>
      <c r="R76" s="225" t="s">
        <v>146</v>
      </c>
      <c r="S76" s="225">
        <v>73</v>
      </c>
      <c r="T76" s="225" t="s">
        <v>267</v>
      </c>
      <c r="U76" s="225">
        <v>73</v>
      </c>
      <c r="V76" s="225" t="s">
        <v>236</v>
      </c>
      <c r="W76" s="225">
        <v>73</v>
      </c>
      <c r="X76" s="225" t="s">
        <v>200</v>
      </c>
      <c r="Y76" s="225">
        <v>73</v>
      </c>
      <c r="Z76" s="225" t="s">
        <v>93</v>
      </c>
      <c r="AA76" s="225">
        <v>73</v>
      </c>
      <c r="AB76" s="225" t="s">
        <v>51</v>
      </c>
      <c r="AC76" s="225">
        <v>73</v>
      </c>
      <c r="AD76" s="225" t="s">
        <v>280</v>
      </c>
      <c r="AE76" s="225">
        <v>73</v>
      </c>
      <c r="AF76" s="225" t="s">
        <v>76</v>
      </c>
      <c r="AG76" s="225">
        <v>73</v>
      </c>
      <c r="AH76" s="225" t="s">
        <v>91</v>
      </c>
      <c r="AI76" s="225">
        <v>73</v>
      </c>
      <c r="AJ76" s="225" t="s">
        <v>188</v>
      </c>
      <c r="AK76" s="225">
        <v>73</v>
      </c>
      <c r="AL76" s="225" t="s">
        <v>261</v>
      </c>
      <c r="AM76" s="225">
        <v>73</v>
      </c>
      <c r="AN76" s="225" t="s">
        <v>193</v>
      </c>
      <c r="AO76" s="225">
        <v>73</v>
      </c>
      <c r="AP76" s="225" t="s">
        <v>207</v>
      </c>
    </row>
    <row r="77" spans="1:42" x14ac:dyDescent="0.25">
      <c r="A77" s="225">
        <v>74</v>
      </c>
      <c r="B77" s="293" t="s">
        <v>174</v>
      </c>
      <c r="C77" s="225">
        <v>74</v>
      </c>
      <c r="D77" s="225" t="s">
        <v>49</v>
      </c>
      <c r="E77" s="225">
        <v>74</v>
      </c>
      <c r="F77" s="225" t="s">
        <v>194</v>
      </c>
      <c r="G77" s="79">
        <v>74</v>
      </c>
      <c r="H77" s="110" t="s">
        <v>267</v>
      </c>
      <c r="I77" s="225">
        <v>74</v>
      </c>
      <c r="J77" s="225" t="s">
        <v>243</v>
      </c>
      <c r="K77" s="225">
        <v>74</v>
      </c>
      <c r="L77" s="225" t="s">
        <v>197</v>
      </c>
      <c r="M77" s="225">
        <v>74</v>
      </c>
      <c r="N77" s="225" t="s">
        <v>175</v>
      </c>
      <c r="O77" s="225">
        <v>74</v>
      </c>
      <c r="P77" s="225" t="s">
        <v>253</v>
      </c>
      <c r="Q77" s="225">
        <v>74</v>
      </c>
      <c r="R77" s="225" t="s">
        <v>240</v>
      </c>
      <c r="S77" s="225">
        <v>74</v>
      </c>
      <c r="T77" s="225" t="s">
        <v>270</v>
      </c>
      <c r="U77" s="225">
        <v>74</v>
      </c>
      <c r="V77" s="225" t="s">
        <v>62</v>
      </c>
      <c r="W77" s="225">
        <v>74</v>
      </c>
      <c r="X77" s="225" t="s">
        <v>179</v>
      </c>
      <c r="Y77" s="225">
        <v>74</v>
      </c>
      <c r="Z77" s="225" t="s">
        <v>260</v>
      </c>
      <c r="AA77" s="225">
        <v>74</v>
      </c>
      <c r="AB77" s="225" t="s">
        <v>138</v>
      </c>
      <c r="AC77" s="225">
        <v>74</v>
      </c>
      <c r="AD77" s="225" t="s">
        <v>302</v>
      </c>
      <c r="AE77" s="225">
        <v>74</v>
      </c>
      <c r="AF77" s="225" t="s">
        <v>49</v>
      </c>
      <c r="AG77" s="225">
        <v>74</v>
      </c>
      <c r="AH77" s="225" t="s">
        <v>132</v>
      </c>
      <c r="AI77" s="225">
        <v>74</v>
      </c>
      <c r="AJ77" s="225" t="s">
        <v>30</v>
      </c>
      <c r="AK77" s="225">
        <v>74</v>
      </c>
      <c r="AL77" s="225" t="s">
        <v>64</v>
      </c>
      <c r="AM77" s="225">
        <v>74</v>
      </c>
      <c r="AN77" s="225" t="s">
        <v>205</v>
      </c>
      <c r="AO77" s="225">
        <v>74</v>
      </c>
      <c r="AP77" s="225" t="s">
        <v>42</v>
      </c>
    </row>
    <row r="78" spans="1:42" x14ac:dyDescent="0.25">
      <c r="A78" s="225">
        <v>75</v>
      </c>
      <c r="B78" s="293" t="s">
        <v>92</v>
      </c>
      <c r="C78" s="225">
        <v>75</v>
      </c>
      <c r="D78" s="225" t="s">
        <v>133</v>
      </c>
      <c r="E78" s="225">
        <v>75</v>
      </c>
      <c r="F78" s="225" t="s">
        <v>49</v>
      </c>
      <c r="G78" s="79">
        <v>75</v>
      </c>
      <c r="H78" s="110" t="s">
        <v>158</v>
      </c>
      <c r="I78" s="225">
        <v>75</v>
      </c>
      <c r="J78" s="225" t="s">
        <v>235</v>
      </c>
      <c r="K78" s="225">
        <v>75</v>
      </c>
      <c r="L78" s="225" t="s">
        <v>102</v>
      </c>
      <c r="M78" s="225">
        <v>75</v>
      </c>
      <c r="N78" s="225" t="s">
        <v>129</v>
      </c>
      <c r="O78" s="225">
        <v>75</v>
      </c>
      <c r="P78" s="225" t="s">
        <v>128</v>
      </c>
      <c r="Q78" s="225">
        <v>75</v>
      </c>
      <c r="R78" s="225" t="s">
        <v>231</v>
      </c>
      <c r="S78" s="225">
        <v>75</v>
      </c>
      <c r="T78" s="225" t="s">
        <v>217</v>
      </c>
      <c r="U78" s="225">
        <v>75</v>
      </c>
      <c r="V78" s="225" t="s">
        <v>36</v>
      </c>
      <c r="W78" s="225">
        <v>75</v>
      </c>
      <c r="X78" s="225" t="s">
        <v>134</v>
      </c>
      <c r="Y78" s="225">
        <v>75</v>
      </c>
      <c r="Z78" s="225" t="s">
        <v>252</v>
      </c>
      <c r="AA78" s="225">
        <v>75</v>
      </c>
      <c r="AB78" s="225" t="s">
        <v>197</v>
      </c>
      <c r="AC78" s="225">
        <v>75</v>
      </c>
      <c r="AD78" s="225" t="s">
        <v>284</v>
      </c>
      <c r="AE78" s="225">
        <v>75</v>
      </c>
      <c r="AF78" s="225" t="s">
        <v>258</v>
      </c>
      <c r="AG78" s="225">
        <v>75</v>
      </c>
      <c r="AH78" s="225" t="s">
        <v>207</v>
      </c>
      <c r="AI78" s="225">
        <v>75</v>
      </c>
      <c r="AJ78" s="225" t="s">
        <v>169</v>
      </c>
      <c r="AK78" s="225">
        <v>75</v>
      </c>
      <c r="AL78" s="225" t="s">
        <v>112</v>
      </c>
      <c r="AM78" s="225">
        <v>75</v>
      </c>
      <c r="AN78" s="225" t="s">
        <v>290</v>
      </c>
      <c r="AO78" s="225">
        <v>75</v>
      </c>
      <c r="AP78" s="225" t="s">
        <v>282</v>
      </c>
    </row>
    <row r="79" spans="1:42" x14ac:dyDescent="0.25">
      <c r="A79" s="225">
        <v>76</v>
      </c>
      <c r="B79" s="293" t="s">
        <v>189</v>
      </c>
      <c r="C79" s="225">
        <v>76</v>
      </c>
      <c r="D79" s="225" t="s">
        <v>158</v>
      </c>
      <c r="E79" s="225">
        <v>76</v>
      </c>
      <c r="F79" s="225" t="s">
        <v>255</v>
      </c>
      <c r="G79" s="79">
        <v>76</v>
      </c>
      <c r="H79" s="110" t="s">
        <v>33</v>
      </c>
      <c r="I79" s="225">
        <v>76</v>
      </c>
      <c r="J79" s="225" t="s">
        <v>85</v>
      </c>
      <c r="K79" s="225">
        <v>76</v>
      </c>
      <c r="L79" s="225" t="s">
        <v>237</v>
      </c>
      <c r="M79" s="225">
        <v>76</v>
      </c>
      <c r="N79" s="225" t="s">
        <v>134</v>
      </c>
      <c r="O79" s="225">
        <v>76</v>
      </c>
      <c r="P79" s="225" t="s">
        <v>30</v>
      </c>
      <c r="Q79" s="225">
        <v>76</v>
      </c>
      <c r="R79" s="225" t="s">
        <v>292</v>
      </c>
      <c r="S79" s="225">
        <v>76</v>
      </c>
      <c r="T79" s="225" t="s">
        <v>109</v>
      </c>
      <c r="U79" s="225">
        <v>76</v>
      </c>
      <c r="V79" s="225" t="s">
        <v>294</v>
      </c>
      <c r="W79" s="225">
        <v>76</v>
      </c>
      <c r="X79" s="225" t="s">
        <v>303</v>
      </c>
      <c r="Y79" s="225">
        <v>76</v>
      </c>
      <c r="Z79" s="225" t="s">
        <v>126</v>
      </c>
      <c r="AA79" s="225">
        <v>76</v>
      </c>
      <c r="AB79" s="225" t="s">
        <v>154</v>
      </c>
      <c r="AC79" s="225">
        <v>76</v>
      </c>
      <c r="AD79" s="225" t="s">
        <v>174</v>
      </c>
      <c r="AE79" s="225">
        <v>76</v>
      </c>
      <c r="AF79" s="225" t="s">
        <v>157</v>
      </c>
      <c r="AG79" s="225">
        <v>76</v>
      </c>
      <c r="AH79" s="225" t="s">
        <v>25</v>
      </c>
      <c r="AI79" s="225">
        <v>76</v>
      </c>
      <c r="AJ79" s="225" t="s">
        <v>122</v>
      </c>
      <c r="AK79" s="225">
        <v>76</v>
      </c>
      <c r="AL79" s="225" t="s">
        <v>82</v>
      </c>
      <c r="AM79" s="225">
        <v>76</v>
      </c>
      <c r="AN79" s="225" t="s">
        <v>224</v>
      </c>
      <c r="AO79" s="225">
        <v>76</v>
      </c>
      <c r="AP79" s="225" t="s">
        <v>226</v>
      </c>
    </row>
    <row r="80" spans="1:42" x14ac:dyDescent="0.25">
      <c r="A80" s="225">
        <v>77</v>
      </c>
      <c r="B80" s="293" t="s">
        <v>154</v>
      </c>
      <c r="C80" s="225">
        <v>77</v>
      </c>
      <c r="D80" s="225" t="s">
        <v>143</v>
      </c>
      <c r="E80" s="225">
        <v>77</v>
      </c>
      <c r="F80" s="225" t="s">
        <v>120</v>
      </c>
      <c r="G80" s="79">
        <v>76</v>
      </c>
      <c r="H80" s="110" t="s">
        <v>251</v>
      </c>
      <c r="I80" s="225">
        <v>77</v>
      </c>
      <c r="J80" s="225" t="s">
        <v>32</v>
      </c>
      <c r="K80" s="225">
        <v>77</v>
      </c>
      <c r="L80" s="225" t="s">
        <v>31</v>
      </c>
      <c r="M80" s="225">
        <v>77</v>
      </c>
      <c r="N80" s="225" t="s">
        <v>151</v>
      </c>
      <c r="O80" s="225">
        <v>77</v>
      </c>
      <c r="P80" s="225" t="s">
        <v>278</v>
      </c>
      <c r="Q80" s="225">
        <v>77</v>
      </c>
      <c r="R80" s="225" t="s">
        <v>279</v>
      </c>
      <c r="S80" s="225">
        <v>77</v>
      </c>
      <c r="T80" s="225" t="s">
        <v>199</v>
      </c>
      <c r="U80" s="225">
        <v>77</v>
      </c>
      <c r="V80" s="225" t="s">
        <v>109</v>
      </c>
      <c r="W80" s="225">
        <v>77</v>
      </c>
      <c r="X80" s="225" t="s">
        <v>82</v>
      </c>
      <c r="Y80" s="225">
        <v>77</v>
      </c>
      <c r="Z80" s="225" t="s">
        <v>46</v>
      </c>
      <c r="AA80" s="225">
        <v>77</v>
      </c>
      <c r="AB80" s="225" t="s">
        <v>75</v>
      </c>
      <c r="AC80" s="225">
        <v>77</v>
      </c>
      <c r="AD80" s="225" t="s">
        <v>172</v>
      </c>
      <c r="AE80" s="225">
        <v>77</v>
      </c>
      <c r="AF80" s="225" t="s">
        <v>291</v>
      </c>
      <c r="AG80" s="225">
        <v>77</v>
      </c>
      <c r="AH80" s="225" t="s">
        <v>51</v>
      </c>
      <c r="AI80" s="225">
        <v>77</v>
      </c>
      <c r="AJ80" s="225" t="s">
        <v>282</v>
      </c>
      <c r="AK80" s="225">
        <v>77</v>
      </c>
      <c r="AL80" s="225" t="s">
        <v>296</v>
      </c>
      <c r="AM80" s="225">
        <v>77</v>
      </c>
      <c r="AN80" s="225" t="s">
        <v>199</v>
      </c>
      <c r="AO80" s="225">
        <v>77</v>
      </c>
      <c r="AP80" s="225" t="s">
        <v>175</v>
      </c>
    </row>
    <row r="81" spans="1:42" x14ac:dyDescent="0.25">
      <c r="A81" s="225">
        <v>78</v>
      </c>
      <c r="B81" s="293" t="s">
        <v>91</v>
      </c>
      <c r="C81" s="225">
        <v>78</v>
      </c>
      <c r="D81" s="225" t="s">
        <v>159</v>
      </c>
      <c r="E81" s="225">
        <v>78</v>
      </c>
      <c r="F81" s="225" t="s">
        <v>65</v>
      </c>
      <c r="G81" s="79">
        <v>78</v>
      </c>
      <c r="H81" s="110" t="s">
        <v>107</v>
      </c>
      <c r="I81" s="225">
        <v>78</v>
      </c>
      <c r="J81" s="225" t="s">
        <v>201</v>
      </c>
      <c r="K81" s="225">
        <v>78</v>
      </c>
      <c r="L81" s="225" t="s">
        <v>183</v>
      </c>
      <c r="M81" s="225">
        <v>78</v>
      </c>
      <c r="N81" s="225" t="s">
        <v>73</v>
      </c>
      <c r="O81" s="225">
        <v>78</v>
      </c>
      <c r="P81" s="225" t="s">
        <v>120</v>
      </c>
      <c r="Q81" s="225">
        <v>78</v>
      </c>
      <c r="R81" s="225" t="s">
        <v>159</v>
      </c>
      <c r="S81" s="225">
        <v>78</v>
      </c>
      <c r="T81" s="225" t="s">
        <v>128</v>
      </c>
      <c r="U81" s="225">
        <v>78</v>
      </c>
      <c r="V81" s="225" t="s">
        <v>144</v>
      </c>
      <c r="W81" s="225">
        <v>78</v>
      </c>
      <c r="X81" s="225" t="s">
        <v>84</v>
      </c>
      <c r="Y81" s="225">
        <v>78</v>
      </c>
      <c r="Z81" s="225" t="s">
        <v>108</v>
      </c>
      <c r="AA81" s="225">
        <v>78</v>
      </c>
      <c r="AB81" s="225" t="s">
        <v>298</v>
      </c>
      <c r="AC81" s="225">
        <v>78</v>
      </c>
      <c r="AD81" s="225" t="s">
        <v>196</v>
      </c>
      <c r="AE81" s="225">
        <v>78</v>
      </c>
      <c r="AF81" s="225" t="s">
        <v>257</v>
      </c>
      <c r="AG81" s="225">
        <v>78</v>
      </c>
      <c r="AH81" s="225" t="s">
        <v>196</v>
      </c>
      <c r="AI81" s="225">
        <v>78</v>
      </c>
      <c r="AJ81" s="225" t="s">
        <v>153</v>
      </c>
      <c r="AK81" s="225">
        <v>78</v>
      </c>
      <c r="AL81" s="225" t="s">
        <v>87</v>
      </c>
      <c r="AM81" s="225">
        <v>78</v>
      </c>
      <c r="AN81" s="225" t="s">
        <v>176</v>
      </c>
      <c r="AO81" s="225">
        <v>78</v>
      </c>
      <c r="AP81" s="225" t="s">
        <v>72</v>
      </c>
    </row>
    <row r="82" spans="1:42" x14ac:dyDescent="0.25">
      <c r="A82" s="225">
        <v>79</v>
      </c>
      <c r="B82" s="293" t="s">
        <v>122</v>
      </c>
      <c r="C82" s="225">
        <v>79</v>
      </c>
      <c r="D82" s="225" t="s">
        <v>27</v>
      </c>
      <c r="E82" s="225">
        <v>79</v>
      </c>
      <c r="F82" s="225" t="s">
        <v>145</v>
      </c>
      <c r="G82" s="79">
        <v>78</v>
      </c>
      <c r="H82" s="110" t="s">
        <v>288</v>
      </c>
      <c r="I82" s="225">
        <v>79</v>
      </c>
      <c r="J82" s="225" t="s">
        <v>281</v>
      </c>
      <c r="K82" s="225">
        <v>79</v>
      </c>
      <c r="L82" s="225" t="s">
        <v>304</v>
      </c>
      <c r="M82" s="225">
        <v>79</v>
      </c>
      <c r="N82" s="225" t="s">
        <v>142</v>
      </c>
      <c r="O82" s="225">
        <v>79</v>
      </c>
      <c r="P82" s="225" t="s">
        <v>81</v>
      </c>
      <c r="Q82" s="225">
        <v>79</v>
      </c>
      <c r="R82" s="225" t="s">
        <v>252</v>
      </c>
      <c r="S82" s="225">
        <v>79</v>
      </c>
      <c r="T82" s="225" t="s">
        <v>287</v>
      </c>
      <c r="U82" s="225">
        <v>79</v>
      </c>
      <c r="V82" s="225" t="s">
        <v>264</v>
      </c>
      <c r="W82" s="225">
        <v>79</v>
      </c>
      <c r="X82" s="225" t="s">
        <v>73</v>
      </c>
      <c r="Y82" s="225">
        <v>79</v>
      </c>
      <c r="Z82" s="225" t="s">
        <v>249</v>
      </c>
      <c r="AA82" s="225">
        <v>79</v>
      </c>
      <c r="AB82" s="225" t="s">
        <v>219</v>
      </c>
      <c r="AC82" s="225">
        <v>79</v>
      </c>
      <c r="AD82" s="225" t="s">
        <v>163</v>
      </c>
      <c r="AE82" s="225">
        <v>79</v>
      </c>
      <c r="AF82" s="225" t="s">
        <v>197</v>
      </c>
      <c r="AG82" s="225">
        <v>79</v>
      </c>
      <c r="AH82" s="225" t="s">
        <v>209</v>
      </c>
      <c r="AI82" s="225">
        <v>79</v>
      </c>
      <c r="AJ82" s="225" t="s">
        <v>213</v>
      </c>
      <c r="AK82" s="225">
        <v>79</v>
      </c>
      <c r="AL82" s="225" t="s">
        <v>157</v>
      </c>
      <c r="AM82" s="225">
        <v>79</v>
      </c>
      <c r="AN82" s="225" t="s">
        <v>79</v>
      </c>
      <c r="AO82" s="225">
        <v>79</v>
      </c>
      <c r="AP82" s="225" t="s">
        <v>296</v>
      </c>
    </row>
    <row r="83" spans="1:42" x14ac:dyDescent="0.25">
      <c r="A83" s="225">
        <v>80</v>
      </c>
      <c r="B83" s="293" t="s">
        <v>169</v>
      </c>
      <c r="C83" s="225">
        <v>80</v>
      </c>
      <c r="D83" s="225" t="s">
        <v>180</v>
      </c>
      <c r="E83" s="225">
        <v>80</v>
      </c>
      <c r="F83" s="225" t="s">
        <v>136</v>
      </c>
      <c r="G83" s="79">
        <v>80</v>
      </c>
      <c r="H83" s="110" t="s">
        <v>283</v>
      </c>
      <c r="I83" s="225">
        <v>80</v>
      </c>
      <c r="J83" s="225" t="s">
        <v>195</v>
      </c>
      <c r="K83" s="225">
        <v>80</v>
      </c>
      <c r="L83" s="225" t="s">
        <v>182</v>
      </c>
      <c r="M83" s="225">
        <v>80</v>
      </c>
      <c r="N83" s="225" t="s">
        <v>33</v>
      </c>
      <c r="O83" s="225">
        <v>80</v>
      </c>
      <c r="P83" s="225" t="s">
        <v>109</v>
      </c>
      <c r="Q83" s="225">
        <v>80</v>
      </c>
      <c r="R83" s="225" t="s">
        <v>275</v>
      </c>
      <c r="S83" s="225">
        <v>80</v>
      </c>
      <c r="T83" s="225" t="s">
        <v>161</v>
      </c>
      <c r="U83" s="225">
        <v>80</v>
      </c>
      <c r="V83" s="225" t="s">
        <v>305</v>
      </c>
      <c r="W83" s="225">
        <v>80</v>
      </c>
      <c r="X83" s="225" t="s">
        <v>109</v>
      </c>
      <c r="Y83" s="225">
        <v>80</v>
      </c>
      <c r="Z83" s="225" t="s">
        <v>256</v>
      </c>
      <c r="AA83" s="225">
        <v>80</v>
      </c>
      <c r="AB83" s="225" t="s">
        <v>161</v>
      </c>
      <c r="AC83" s="225">
        <v>80</v>
      </c>
      <c r="AD83" s="225" t="s">
        <v>143</v>
      </c>
      <c r="AE83" s="225">
        <v>80</v>
      </c>
      <c r="AF83" s="225" t="s">
        <v>138</v>
      </c>
      <c r="AG83" s="225">
        <v>80</v>
      </c>
      <c r="AH83" s="225" t="s">
        <v>220</v>
      </c>
      <c r="AI83" s="225">
        <v>80</v>
      </c>
      <c r="AJ83" s="225" t="s">
        <v>181</v>
      </c>
      <c r="AK83" s="225">
        <v>80</v>
      </c>
      <c r="AL83" s="225" t="s">
        <v>98</v>
      </c>
      <c r="AM83" s="225">
        <v>80</v>
      </c>
      <c r="AN83" s="225" t="s">
        <v>30</v>
      </c>
      <c r="AO83" s="225">
        <v>80</v>
      </c>
      <c r="AP83" s="225" t="s">
        <v>86</v>
      </c>
    </row>
    <row r="84" spans="1:42" x14ac:dyDescent="0.25">
      <c r="A84" s="225">
        <v>81</v>
      </c>
      <c r="B84" s="293" t="s">
        <v>63</v>
      </c>
      <c r="C84" s="225">
        <v>81</v>
      </c>
      <c r="D84" s="225" t="s">
        <v>212</v>
      </c>
      <c r="E84" s="225">
        <v>81</v>
      </c>
      <c r="F84" s="225" t="s">
        <v>122</v>
      </c>
      <c r="G84" s="79">
        <v>80</v>
      </c>
      <c r="H84" s="110" t="s">
        <v>306</v>
      </c>
      <c r="I84" s="225">
        <v>81</v>
      </c>
      <c r="J84" s="225" t="s">
        <v>72</v>
      </c>
      <c r="K84" s="225">
        <v>81</v>
      </c>
      <c r="L84" s="225" t="s">
        <v>231</v>
      </c>
      <c r="M84" s="225">
        <v>81</v>
      </c>
      <c r="N84" s="225" t="s">
        <v>240</v>
      </c>
      <c r="O84" s="225">
        <v>81</v>
      </c>
      <c r="P84" s="225" t="s">
        <v>275</v>
      </c>
      <c r="Q84" s="225">
        <v>81</v>
      </c>
      <c r="R84" s="225" t="s">
        <v>84</v>
      </c>
      <c r="S84" s="225">
        <v>81</v>
      </c>
      <c r="T84" s="225" t="s">
        <v>102</v>
      </c>
      <c r="U84" s="225">
        <v>81</v>
      </c>
      <c r="V84" s="225" t="s">
        <v>157</v>
      </c>
      <c r="W84" s="225">
        <v>81</v>
      </c>
      <c r="X84" s="225" t="s">
        <v>257</v>
      </c>
      <c r="Y84" s="225">
        <v>81</v>
      </c>
      <c r="Z84" s="225" t="s">
        <v>264</v>
      </c>
      <c r="AA84" s="225">
        <v>81</v>
      </c>
      <c r="AB84" s="225" t="s">
        <v>76</v>
      </c>
      <c r="AC84" s="225">
        <v>81</v>
      </c>
      <c r="AD84" s="225" t="s">
        <v>200</v>
      </c>
      <c r="AE84" s="225">
        <v>81</v>
      </c>
      <c r="AF84" s="225" t="s">
        <v>219</v>
      </c>
      <c r="AG84" s="225">
        <v>81</v>
      </c>
      <c r="AH84" s="225" t="s">
        <v>307</v>
      </c>
      <c r="AI84" s="225">
        <v>81</v>
      </c>
      <c r="AJ84" s="225" t="s">
        <v>280</v>
      </c>
      <c r="AK84" s="225">
        <v>81</v>
      </c>
      <c r="AL84" s="225" t="s">
        <v>173</v>
      </c>
      <c r="AM84" s="225">
        <v>81</v>
      </c>
      <c r="AN84" s="225" t="s">
        <v>120</v>
      </c>
      <c r="AO84" s="225">
        <v>81</v>
      </c>
      <c r="AP84" s="225" t="s">
        <v>39</v>
      </c>
    </row>
    <row r="85" spans="1:42" x14ac:dyDescent="0.25">
      <c r="A85" s="225">
        <v>82</v>
      </c>
      <c r="B85" s="293" t="s">
        <v>145</v>
      </c>
      <c r="C85" s="225">
        <v>82</v>
      </c>
      <c r="D85" s="225" t="s">
        <v>145</v>
      </c>
      <c r="E85" s="225">
        <v>82</v>
      </c>
      <c r="F85" s="225" t="s">
        <v>280</v>
      </c>
      <c r="G85" s="79">
        <v>82</v>
      </c>
      <c r="H85" s="110" t="s">
        <v>123</v>
      </c>
      <c r="I85" s="225">
        <v>82</v>
      </c>
      <c r="J85" s="225" t="s">
        <v>34</v>
      </c>
      <c r="K85" s="225">
        <v>82</v>
      </c>
      <c r="L85" s="225" t="s">
        <v>297</v>
      </c>
      <c r="M85" s="225">
        <v>82</v>
      </c>
      <c r="N85" s="225" t="s">
        <v>156</v>
      </c>
      <c r="O85" s="225">
        <v>82</v>
      </c>
      <c r="P85" s="225" t="s">
        <v>48</v>
      </c>
      <c r="Q85" s="225">
        <v>82</v>
      </c>
      <c r="R85" s="225" t="s">
        <v>288</v>
      </c>
      <c r="S85" s="225">
        <v>82</v>
      </c>
      <c r="T85" s="225" t="s">
        <v>294</v>
      </c>
      <c r="U85" s="225">
        <v>82</v>
      </c>
      <c r="V85" s="225" t="s">
        <v>58</v>
      </c>
      <c r="W85" s="225">
        <v>82</v>
      </c>
      <c r="X85" s="225" t="s">
        <v>21</v>
      </c>
      <c r="Y85" s="225">
        <v>82</v>
      </c>
      <c r="Z85" s="225" t="s">
        <v>255</v>
      </c>
      <c r="AA85" s="225">
        <v>82</v>
      </c>
      <c r="AB85" s="225" t="s">
        <v>162</v>
      </c>
      <c r="AC85" s="225">
        <v>82</v>
      </c>
      <c r="AD85" s="225" t="s">
        <v>189</v>
      </c>
      <c r="AE85" s="225">
        <v>82</v>
      </c>
      <c r="AF85" s="225" t="s">
        <v>244</v>
      </c>
      <c r="AG85" s="225">
        <v>82</v>
      </c>
      <c r="AH85" s="225" t="s">
        <v>111</v>
      </c>
      <c r="AI85" s="225">
        <v>82</v>
      </c>
      <c r="AJ85" s="225" t="s">
        <v>20</v>
      </c>
      <c r="AK85" s="225">
        <v>82</v>
      </c>
      <c r="AL85" s="225" t="s">
        <v>57</v>
      </c>
      <c r="AM85" s="225">
        <v>82</v>
      </c>
      <c r="AN85" s="225" t="s">
        <v>227</v>
      </c>
      <c r="AO85" s="225">
        <v>82</v>
      </c>
      <c r="AP85" s="225" t="s">
        <v>23</v>
      </c>
    </row>
    <row r="86" spans="1:42" x14ac:dyDescent="0.25">
      <c r="A86" s="225">
        <v>83</v>
      </c>
      <c r="B86" s="293" t="s">
        <v>25</v>
      </c>
      <c r="C86" s="225">
        <v>83</v>
      </c>
      <c r="D86" s="225" t="s">
        <v>157</v>
      </c>
      <c r="E86" s="225">
        <v>83</v>
      </c>
      <c r="F86" s="225" t="s">
        <v>128</v>
      </c>
      <c r="G86" s="79">
        <v>83</v>
      </c>
      <c r="H86" s="110" t="s">
        <v>144</v>
      </c>
      <c r="I86" s="225">
        <v>83</v>
      </c>
      <c r="J86" s="225" t="s">
        <v>119</v>
      </c>
      <c r="K86" s="225">
        <v>83</v>
      </c>
      <c r="L86" s="225" t="s">
        <v>203</v>
      </c>
      <c r="M86" s="225">
        <v>83</v>
      </c>
      <c r="N86" s="225" t="s">
        <v>85</v>
      </c>
      <c r="O86" s="225">
        <v>83</v>
      </c>
      <c r="P86" s="225" t="s">
        <v>67</v>
      </c>
      <c r="Q86" s="225">
        <v>83</v>
      </c>
      <c r="R86" s="225" t="s">
        <v>244</v>
      </c>
      <c r="S86" s="225">
        <v>83</v>
      </c>
      <c r="T86" s="225" t="s">
        <v>275</v>
      </c>
      <c r="U86" s="225">
        <v>83</v>
      </c>
      <c r="V86" s="225" t="s">
        <v>224</v>
      </c>
      <c r="W86" s="225">
        <v>83</v>
      </c>
      <c r="X86" s="225" t="s">
        <v>174</v>
      </c>
      <c r="Y86" s="225">
        <v>83</v>
      </c>
      <c r="Z86" s="225" t="s">
        <v>134</v>
      </c>
      <c r="AA86" s="225">
        <v>83</v>
      </c>
      <c r="AB86" s="225" t="s">
        <v>74</v>
      </c>
      <c r="AC86" s="225">
        <v>83</v>
      </c>
      <c r="AD86" s="225" t="s">
        <v>305</v>
      </c>
      <c r="AE86" s="225">
        <v>83</v>
      </c>
      <c r="AF86" s="225" t="s">
        <v>79</v>
      </c>
      <c r="AG86" s="225">
        <v>83</v>
      </c>
      <c r="AH86" s="225" t="s">
        <v>247</v>
      </c>
      <c r="AI86" s="225">
        <v>83</v>
      </c>
      <c r="AJ86" s="225" t="s">
        <v>140</v>
      </c>
      <c r="AK86" s="225">
        <v>83</v>
      </c>
      <c r="AL86" s="225" t="s">
        <v>170</v>
      </c>
      <c r="AM86" s="225">
        <v>83</v>
      </c>
      <c r="AN86" s="225" t="s">
        <v>109</v>
      </c>
      <c r="AO86" s="225">
        <v>83</v>
      </c>
      <c r="AP86" s="225" t="s">
        <v>57</v>
      </c>
    </row>
    <row r="87" spans="1:42" x14ac:dyDescent="0.25">
      <c r="A87" s="225">
        <v>84</v>
      </c>
      <c r="B87" s="293" t="s">
        <v>126</v>
      </c>
      <c r="C87" s="225">
        <v>84</v>
      </c>
      <c r="D87" s="225" t="s">
        <v>252</v>
      </c>
      <c r="E87" s="225">
        <v>84</v>
      </c>
      <c r="F87" s="225" t="s">
        <v>206</v>
      </c>
      <c r="G87" s="79">
        <v>84</v>
      </c>
      <c r="H87" s="110" t="s">
        <v>173</v>
      </c>
      <c r="I87" s="225">
        <v>84</v>
      </c>
      <c r="J87" s="225" t="s">
        <v>51</v>
      </c>
      <c r="K87" s="225">
        <v>84</v>
      </c>
      <c r="L87" s="225" t="s">
        <v>308</v>
      </c>
      <c r="M87" s="225">
        <v>84</v>
      </c>
      <c r="N87" s="225" t="s">
        <v>232</v>
      </c>
      <c r="O87" s="225">
        <v>84</v>
      </c>
      <c r="P87" s="225" t="s">
        <v>309</v>
      </c>
      <c r="Q87" s="225">
        <v>84</v>
      </c>
      <c r="R87" s="225" t="s">
        <v>197</v>
      </c>
      <c r="S87" s="225">
        <v>84</v>
      </c>
      <c r="T87" s="225" t="s">
        <v>253</v>
      </c>
      <c r="U87" s="225">
        <v>84</v>
      </c>
      <c r="V87" s="225" t="s">
        <v>86</v>
      </c>
      <c r="W87" s="225">
        <v>84</v>
      </c>
      <c r="X87" s="225" t="s">
        <v>51</v>
      </c>
      <c r="Y87" s="225">
        <v>84</v>
      </c>
      <c r="Z87" s="225" t="s">
        <v>61</v>
      </c>
      <c r="AA87" s="225">
        <v>84</v>
      </c>
      <c r="AB87" s="225" t="s">
        <v>146</v>
      </c>
      <c r="AC87" s="225">
        <v>84</v>
      </c>
      <c r="AD87" s="225" t="s">
        <v>149</v>
      </c>
      <c r="AE87" s="225">
        <v>84</v>
      </c>
      <c r="AF87" s="225" t="s">
        <v>146</v>
      </c>
      <c r="AG87" s="225">
        <v>84</v>
      </c>
      <c r="AH87" s="225" t="s">
        <v>157</v>
      </c>
      <c r="AI87" s="225">
        <v>84</v>
      </c>
      <c r="AJ87" s="225" t="s">
        <v>24</v>
      </c>
      <c r="AK87" s="225">
        <v>84</v>
      </c>
      <c r="AL87" s="225" t="s">
        <v>183</v>
      </c>
      <c r="AM87" s="225">
        <v>84</v>
      </c>
      <c r="AN87" s="225" t="s">
        <v>146</v>
      </c>
      <c r="AO87" s="225">
        <v>84</v>
      </c>
      <c r="AP87" s="225" t="s">
        <v>201</v>
      </c>
    </row>
    <row r="88" spans="1:42" x14ac:dyDescent="0.25">
      <c r="A88" s="225">
        <v>85</v>
      </c>
      <c r="B88" s="293" t="s">
        <v>37</v>
      </c>
      <c r="C88" s="225">
        <v>85</v>
      </c>
      <c r="D88" s="225" t="s">
        <v>126</v>
      </c>
      <c r="E88" s="225">
        <v>85</v>
      </c>
      <c r="F88" s="225" t="s">
        <v>228</v>
      </c>
      <c r="G88" s="79">
        <v>84</v>
      </c>
      <c r="H88" s="110" t="s">
        <v>212</v>
      </c>
      <c r="I88" s="225">
        <v>85</v>
      </c>
      <c r="J88" s="225" t="s">
        <v>245</v>
      </c>
      <c r="K88" s="225">
        <v>85</v>
      </c>
      <c r="L88" s="225" t="s">
        <v>138</v>
      </c>
      <c r="M88" s="225">
        <v>85</v>
      </c>
      <c r="N88" s="225" t="s">
        <v>44</v>
      </c>
      <c r="O88" s="225">
        <v>85</v>
      </c>
      <c r="P88" s="225" t="s">
        <v>205</v>
      </c>
      <c r="Q88" s="225">
        <v>85</v>
      </c>
      <c r="R88" s="225" t="s">
        <v>173</v>
      </c>
      <c r="S88" s="225">
        <v>85</v>
      </c>
      <c r="T88" s="225" t="s">
        <v>43</v>
      </c>
      <c r="U88" s="225">
        <v>85</v>
      </c>
      <c r="V88" s="225" t="s">
        <v>183</v>
      </c>
      <c r="W88" s="225">
        <v>85</v>
      </c>
      <c r="X88" s="225" t="s">
        <v>304</v>
      </c>
      <c r="Y88" s="225">
        <v>85</v>
      </c>
      <c r="Z88" s="225" t="s">
        <v>87</v>
      </c>
      <c r="AA88" s="225">
        <v>85</v>
      </c>
      <c r="AB88" s="225" t="s">
        <v>212</v>
      </c>
      <c r="AC88" s="225">
        <v>85</v>
      </c>
      <c r="AD88" s="225" t="s">
        <v>310</v>
      </c>
      <c r="AE88" s="225">
        <v>85</v>
      </c>
      <c r="AF88" s="225" t="s">
        <v>154</v>
      </c>
      <c r="AG88" s="225">
        <v>85</v>
      </c>
      <c r="AH88" s="225" t="s">
        <v>44</v>
      </c>
      <c r="AI88" s="225">
        <v>85</v>
      </c>
      <c r="AJ88" s="225" t="s">
        <v>221</v>
      </c>
      <c r="AK88" s="225">
        <v>85</v>
      </c>
      <c r="AL88" s="225" t="s">
        <v>256</v>
      </c>
      <c r="AM88" s="225">
        <v>85</v>
      </c>
      <c r="AN88" s="225" t="s">
        <v>73</v>
      </c>
      <c r="AO88" s="225">
        <v>85</v>
      </c>
      <c r="AP88" s="225" t="s">
        <v>200</v>
      </c>
    </row>
    <row r="89" spans="1:42" x14ac:dyDescent="0.25">
      <c r="A89" s="225">
        <v>86</v>
      </c>
      <c r="B89" s="293" t="s">
        <v>78</v>
      </c>
      <c r="C89" s="225">
        <v>86</v>
      </c>
      <c r="D89" s="225" t="s">
        <v>89</v>
      </c>
      <c r="E89" s="225">
        <v>86</v>
      </c>
      <c r="F89" s="225" t="s">
        <v>159</v>
      </c>
      <c r="G89" s="79">
        <v>86</v>
      </c>
      <c r="H89" s="110" t="s">
        <v>95</v>
      </c>
      <c r="I89" s="225">
        <v>86</v>
      </c>
      <c r="J89" s="225" t="s">
        <v>258</v>
      </c>
      <c r="K89" s="225">
        <v>86</v>
      </c>
      <c r="L89" s="225" t="s">
        <v>85</v>
      </c>
      <c r="M89" s="225">
        <v>86</v>
      </c>
      <c r="N89" s="225" t="s">
        <v>169</v>
      </c>
      <c r="O89" s="225">
        <v>86</v>
      </c>
      <c r="P89" s="225" t="s">
        <v>47</v>
      </c>
      <c r="Q89" s="225">
        <v>86</v>
      </c>
      <c r="R89" s="225" t="s">
        <v>223</v>
      </c>
      <c r="S89" s="225">
        <v>86</v>
      </c>
      <c r="T89" s="225" t="s">
        <v>112</v>
      </c>
      <c r="U89" s="225">
        <v>86</v>
      </c>
      <c r="V89" s="225" t="s">
        <v>134</v>
      </c>
      <c r="W89" s="225">
        <v>86</v>
      </c>
      <c r="X89" s="225" t="s">
        <v>254</v>
      </c>
      <c r="Y89" s="225">
        <v>86</v>
      </c>
      <c r="Z89" s="225" t="s">
        <v>225</v>
      </c>
      <c r="AA89" s="225">
        <v>86</v>
      </c>
      <c r="AB89" s="225" t="s">
        <v>160</v>
      </c>
      <c r="AC89" s="225">
        <v>86</v>
      </c>
      <c r="AD89" s="225" t="s">
        <v>146</v>
      </c>
      <c r="AE89" s="225">
        <v>86</v>
      </c>
      <c r="AF89" s="225" t="s">
        <v>90</v>
      </c>
      <c r="AG89" s="225">
        <v>86</v>
      </c>
      <c r="AH89" s="225" t="s">
        <v>57</v>
      </c>
      <c r="AI89" s="225">
        <v>86</v>
      </c>
      <c r="AJ89" s="225" t="s">
        <v>159</v>
      </c>
      <c r="AK89" s="225">
        <v>86</v>
      </c>
      <c r="AL89" s="225" t="s">
        <v>220</v>
      </c>
      <c r="AM89" s="225">
        <v>86</v>
      </c>
      <c r="AN89" s="225" t="s">
        <v>23</v>
      </c>
      <c r="AO89" s="225">
        <v>86</v>
      </c>
      <c r="AP89" s="225" t="s">
        <v>147</v>
      </c>
    </row>
    <row r="90" spans="1:42" x14ac:dyDescent="0.25">
      <c r="A90" s="225">
        <v>87</v>
      </c>
      <c r="B90" s="293" t="s">
        <v>207</v>
      </c>
      <c r="C90" s="225">
        <v>87</v>
      </c>
      <c r="D90" s="225" t="s">
        <v>168</v>
      </c>
      <c r="E90" s="225">
        <v>87</v>
      </c>
      <c r="F90" s="225" t="s">
        <v>219</v>
      </c>
      <c r="G90" s="79">
        <v>87</v>
      </c>
      <c r="H90" s="110" t="s">
        <v>293</v>
      </c>
      <c r="I90" s="225">
        <v>87</v>
      </c>
      <c r="J90" s="225" t="s">
        <v>291</v>
      </c>
      <c r="K90" s="225">
        <v>87</v>
      </c>
      <c r="L90" s="225" t="s">
        <v>170</v>
      </c>
      <c r="M90" s="225">
        <v>87</v>
      </c>
      <c r="N90" s="225" t="s">
        <v>250</v>
      </c>
      <c r="O90" s="225">
        <v>87</v>
      </c>
      <c r="P90" s="225" t="s">
        <v>111</v>
      </c>
      <c r="Q90" s="225">
        <v>87</v>
      </c>
      <c r="R90" s="225" t="s">
        <v>74</v>
      </c>
      <c r="S90" s="225">
        <v>87</v>
      </c>
      <c r="T90" s="225" t="s">
        <v>119</v>
      </c>
      <c r="U90" s="225">
        <v>87</v>
      </c>
      <c r="V90" s="225" t="s">
        <v>117</v>
      </c>
      <c r="W90" s="225">
        <v>87</v>
      </c>
      <c r="X90" s="225" t="s">
        <v>172</v>
      </c>
      <c r="Y90" s="225">
        <v>87</v>
      </c>
      <c r="Z90" s="225" t="s">
        <v>294</v>
      </c>
      <c r="AA90" s="225">
        <v>87</v>
      </c>
      <c r="AB90" s="225" t="s">
        <v>191</v>
      </c>
      <c r="AC90" s="225">
        <v>87</v>
      </c>
      <c r="AD90" s="225" t="s">
        <v>311</v>
      </c>
      <c r="AE90" s="225">
        <v>87</v>
      </c>
      <c r="AF90" s="225" t="s">
        <v>234</v>
      </c>
      <c r="AG90" s="225">
        <v>87</v>
      </c>
      <c r="AH90" s="225" t="s">
        <v>302</v>
      </c>
      <c r="AI90" s="225">
        <v>87</v>
      </c>
      <c r="AJ90" s="225" t="s">
        <v>273</v>
      </c>
      <c r="AK90" s="225">
        <v>87</v>
      </c>
      <c r="AL90" s="225" t="s">
        <v>150</v>
      </c>
      <c r="AM90" s="225">
        <v>87</v>
      </c>
      <c r="AN90" s="225" t="s">
        <v>51</v>
      </c>
      <c r="AO90" s="225">
        <v>87</v>
      </c>
      <c r="AP90" s="225" t="s">
        <v>67</v>
      </c>
    </row>
    <row r="91" spans="1:42" x14ac:dyDescent="0.25">
      <c r="A91" s="225">
        <v>88</v>
      </c>
      <c r="B91" s="293" t="s">
        <v>119</v>
      </c>
      <c r="C91" s="225">
        <v>88</v>
      </c>
      <c r="D91" s="225" t="s">
        <v>135</v>
      </c>
      <c r="E91" s="225">
        <v>88</v>
      </c>
      <c r="F91" s="225" t="s">
        <v>56</v>
      </c>
      <c r="G91" s="79">
        <v>87</v>
      </c>
      <c r="H91" s="110" t="s">
        <v>115</v>
      </c>
      <c r="I91" s="225">
        <v>88</v>
      </c>
      <c r="J91" s="225" t="s">
        <v>312</v>
      </c>
      <c r="K91" s="225">
        <v>88</v>
      </c>
      <c r="L91" s="225" t="s">
        <v>18</v>
      </c>
      <c r="M91" s="225">
        <v>88</v>
      </c>
      <c r="N91" s="225" t="s">
        <v>25</v>
      </c>
      <c r="O91" s="225">
        <v>88</v>
      </c>
      <c r="P91" s="225" t="s">
        <v>248</v>
      </c>
      <c r="Q91" s="225">
        <v>88</v>
      </c>
      <c r="R91" s="225" t="s">
        <v>128</v>
      </c>
      <c r="S91" s="225">
        <v>88</v>
      </c>
      <c r="T91" s="225" t="s">
        <v>44</v>
      </c>
      <c r="U91" s="225">
        <v>88</v>
      </c>
      <c r="V91" s="225" t="s">
        <v>284</v>
      </c>
      <c r="W91" s="225">
        <v>88</v>
      </c>
      <c r="X91" s="225" t="s">
        <v>226</v>
      </c>
      <c r="Y91" s="225">
        <v>88</v>
      </c>
      <c r="Z91" s="225" t="s">
        <v>39</v>
      </c>
      <c r="AA91" s="225">
        <v>88</v>
      </c>
      <c r="AB91" s="225" t="s">
        <v>136</v>
      </c>
      <c r="AC91" s="225">
        <v>88</v>
      </c>
      <c r="AD91" s="225" t="s">
        <v>313</v>
      </c>
      <c r="AE91" s="225">
        <v>88</v>
      </c>
      <c r="AF91" s="225" t="s">
        <v>212</v>
      </c>
      <c r="AG91" s="225">
        <v>88</v>
      </c>
      <c r="AH91" s="225" t="s">
        <v>248</v>
      </c>
      <c r="AI91" s="225">
        <v>88</v>
      </c>
      <c r="AJ91" s="225" t="s">
        <v>314</v>
      </c>
      <c r="AK91" s="225">
        <v>88</v>
      </c>
      <c r="AL91" s="225" t="s">
        <v>124</v>
      </c>
      <c r="AM91" s="225">
        <v>88</v>
      </c>
      <c r="AN91" s="225" t="s">
        <v>130</v>
      </c>
      <c r="AO91" s="225">
        <v>88</v>
      </c>
      <c r="AP91" s="225" t="s">
        <v>268</v>
      </c>
    </row>
    <row r="92" spans="1:42" x14ac:dyDescent="0.25">
      <c r="A92" s="225">
        <v>89</v>
      </c>
      <c r="B92" s="293" t="s">
        <v>28</v>
      </c>
      <c r="C92" s="225">
        <v>89</v>
      </c>
      <c r="D92" s="225" t="s">
        <v>186</v>
      </c>
      <c r="E92" s="225">
        <v>89</v>
      </c>
      <c r="F92" s="225" t="s">
        <v>185</v>
      </c>
      <c r="G92" s="79">
        <v>89</v>
      </c>
      <c r="H92" s="110" t="s">
        <v>289</v>
      </c>
      <c r="I92" s="225">
        <v>89</v>
      </c>
      <c r="J92" s="225" t="s">
        <v>250</v>
      </c>
      <c r="K92" s="225">
        <v>89</v>
      </c>
      <c r="L92" s="225" t="s">
        <v>282</v>
      </c>
      <c r="M92" s="225">
        <v>89</v>
      </c>
      <c r="N92" s="225" t="s">
        <v>124</v>
      </c>
      <c r="O92" s="225">
        <v>89</v>
      </c>
      <c r="P92" s="225" t="s">
        <v>132</v>
      </c>
      <c r="Q92" s="225">
        <v>89</v>
      </c>
      <c r="R92" s="225" t="s">
        <v>257</v>
      </c>
      <c r="S92" s="225">
        <v>89</v>
      </c>
      <c r="T92" s="225" t="s">
        <v>189</v>
      </c>
      <c r="U92" s="225">
        <v>89</v>
      </c>
      <c r="V92" s="225" t="s">
        <v>173</v>
      </c>
      <c r="W92" s="225">
        <v>89</v>
      </c>
      <c r="X92" s="225" t="s">
        <v>90</v>
      </c>
      <c r="Y92" s="225">
        <v>89</v>
      </c>
      <c r="Z92" s="225" t="s">
        <v>54</v>
      </c>
      <c r="AA92" s="225">
        <v>89</v>
      </c>
      <c r="AB92" s="225" t="s">
        <v>118</v>
      </c>
      <c r="AC92" s="225">
        <v>89</v>
      </c>
      <c r="AD92" s="225" t="s">
        <v>315</v>
      </c>
      <c r="AE92" s="225">
        <v>89</v>
      </c>
      <c r="AF92" s="225" t="s">
        <v>55</v>
      </c>
      <c r="AG92" s="225">
        <v>89</v>
      </c>
      <c r="AH92" s="225" t="s">
        <v>259</v>
      </c>
      <c r="AI92" s="225">
        <v>89</v>
      </c>
      <c r="AJ92" s="225" t="s">
        <v>165</v>
      </c>
      <c r="AK92" s="225">
        <v>89</v>
      </c>
      <c r="AL92" s="225" t="s">
        <v>241</v>
      </c>
      <c r="AM92" s="225">
        <v>89</v>
      </c>
      <c r="AN92" s="225" t="s">
        <v>82</v>
      </c>
      <c r="AO92" s="225">
        <v>89</v>
      </c>
      <c r="AP92" s="225" t="s">
        <v>45</v>
      </c>
    </row>
    <row r="93" spans="1:42" x14ac:dyDescent="0.25">
      <c r="A93" s="225">
        <v>90</v>
      </c>
      <c r="B93" s="293" t="s">
        <v>107</v>
      </c>
      <c r="C93" s="225">
        <v>90</v>
      </c>
      <c r="D93" s="225" t="s">
        <v>247</v>
      </c>
      <c r="E93" s="225">
        <v>90</v>
      </c>
      <c r="F93" s="225" t="s">
        <v>138</v>
      </c>
      <c r="G93" s="79">
        <v>90</v>
      </c>
      <c r="H93" s="110" t="s">
        <v>316</v>
      </c>
      <c r="I93" s="225">
        <v>90</v>
      </c>
      <c r="J93" s="225" t="s">
        <v>165</v>
      </c>
      <c r="K93" s="225">
        <v>90</v>
      </c>
      <c r="L93" s="225" t="s">
        <v>167</v>
      </c>
      <c r="M93" s="225">
        <v>90</v>
      </c>
      <c r="N93" s="225" t="s">
        <v>103</v>
      </c>
      <c r="O93" s="225">
        <v>90</v>
      </c>
      <c r="P93" s="225" t="s">
        <v>317</v>
      </c>
      <c r="Q93" s="225">
        <v>90</v>
      </c>
      <c r="R93" s="225" t="s">
        <v>132</v>
      </c>
      <c r="S93" s="225">
        <v>90</v>
      </c>
      <c r="T93" s="225" t="s">
        <v>87</v>
      </c>
      <c r="U93" s="225">
        <v>90</v>
      </c>
      <c r="V93" s="225" t="s">
        <v>87</v>
      </c>
      <c r="W93" s="225">
        <v>90</v>
      </c>
      <c r="X93" s="225" t="s">
        <v>242</v>
      </c>
      <c r="Y93" s="225">
        <v>90</v>
      </c>
      <c r="Z93" s="225" t="s">
        <v>124</v>
      </c>
      <c r="AA93" s="225">
        <v>90</v>
      </c>
      <c r="AB93" s="225" t="s">
        <v>131</v>
      </c>
      <c r="AC93" s="225">
        <v>90</v>
      </c>
      <c r="AD93" s="225" t="s">
        <v>148</v>
      </c>
      <c r="AE93" s="225">
        <v>90</v>
      </c>
      <c r="AF93" s="225" t="s">
        <v>171</v>
      </c>
      <c r="AG93" s="225">
        <v>90</v>
      </c>
      <c r="AH93" s="225" t="s">
        <v>174</v>
      </c>
      <c r="AI93" s="225">
        <v>90</v>
      </c>
      <c r="AJ93" s="225" t="s">
        <v>97</v>
      </c>
      <c r="AK93" s="225">
        <v>90</v>
      </c>
      <c r="AL93" s="225" t="s">
        <v>25</v>
      </c>
      <c r="AM93" s="225">
        <v>90</v>
      </c>
      <c r="AN93" s="225" t="s">
        <v>318</v>
      </c>
      <c r="AO93" s="225">
        <v>90</v>
      </c>
      <c r="AP93" s="225" t="s">
        <v>78</v>
      </c>
    </row>
    <row r="94" spans="1:42" x14ac:dyDescent="0.25">
      <c r="A94" s="225">
        <v>91</v>
      </c>
      <c r="B94" s="293" t="s">
        <v>200</v>
      </c>
      <c r="C94" s="225">
        <v>91</v>
      </c>
      <c r="D94" s="225" t="s">
        <v>120</v>
      </c>
      <c r="E94" s="225">
        <v>91</v>
      </c>
      <c r="F94" s="225" t="s">
        <v>211</v>
      </c>
      <c r="G94" s="79">
        <v>91</v>
      </c>
      <c r="H94" s="110" t="s">
        <v>307</v>
      </c>
      <c r="I94" s="225">
        <v>91</v>
      </c>
      <c r="J94" s="225" t="s">
        <v>110</v>
      </c>
      <c r="K94" s="225">
        <v>91</v>
      </c>
      <c r="L94" s="225" t="s">
        <v>261</v>
      </c>
      <c r="M94" s="225">
        <v>91</v>
      </c>
      <c r="N94" s="225" t="s">
        <v>213</v>
      </c>
      <c r="O94" s="225">
        <v>91</v>
      </c>
      <c r="P94" s="225" t="s">
        <v>171</v>
      </c>
      <c r="Q94" s="225">
        <v>91</v>
      </c>
      <c r="R94" s="225" t="s">
        <v>297</v>
      </c>
      <c r="S94" s="225">
        <v>91</v>
      </c>
      <c r="T94" s="225" t="s">
        <v>132</v>
      </c>
      <c r="U94" s="225">
        <v>91</v>
      </c>
      <c r="V94" s="225" t="s">
        <v>211</v>
      </c>
      <c r="W94" s="225">
        <v>91</v>
      </c>
      <c r="X94" s="225" t="s">
        <v>182</v>
      </c>
      <c r="Y94" s="225">
        <v>91</v>
      </c>
      <c r="Z94" s="225" t="s">
        <v>305</v>
      </c>
      <c r="AA94" s="225">
        <v>91</v>
      </c>
      <c r="AB94" s="225" t="s">
        <v>254</v>
      </c>
      <c r="AC94" s="225">
        <v>91</v>
      </c>
      <c r="AD94" s="225" t="s">
        <v>319</v>
      </c>
      <c r="AE94" s="225">
        <v>91</v>
      </c>
      <c r="AF94" s="225" t="s">
        <v>98</v>
      </c>
      <c r="AG94" s="225">
        <v>91</v>
      </c>
      <c r="AH94" s="225" t="s">
        <v>70</v>
      </c>
      <c r="AI94" s="225">
        <v>91</v>
      </c>
      <c r="AJ94" s="225" t="s">
        <v>263</v>
      </c>
      <c r="AK94" s="225">
        <v>91</v>
      </c>
      <c r="AL94" s="225" t="s">
        <v>279</v>
      </c>
      <c r="AM94" s="225">
        <v>91</v>
      </c>
      <c r="AN94" s="225" t="s">
        <v>40</v>
      </c>
      <c r="AO94" s="225">
        <v>91</v>
      </c>
      <c r="AP94" s="225" t="s">
        <v>32</v>
      </c>
    </row>
    <row r="95" spans="1:42" x14ac:dyDescent="0.25">
      <c r="A95" s="225">
        <v>92</v>
      </c>
      <c r="B95" s="293" t="s">
        <v>66</v>
      </c>
      <c r="C95" s="225">
        <v>92</v>
      </c>
      <c r="D95" s="225" t="s">
        <v>123</v>
      </c>
      <c r="E95" s="225">
        <v>92</v>
      </c>
      <c r="F95" s="225" t="s">
        <v>176</v>
      </c>
      <c r="G95" s="79">
        <v>92</v>
      </c>
      <c r="H95" s="110" t="s">
        <v>320</v>
      </c>
      <c r="I95" s="225">
        <v>92</v>
      </c>
      <c r="J95" s="225" t="s">
        <v>229</v>
      </c>
      <c r="K95" s="225">
        <v>92</v>
      </c>
      <c r="L95" s="225" t="s">
        <v>227</v>
      </c>
      <c r="M95" s="225">
        <v>92</v>
      </c>
      <c r="N95" s="225" t="s">
        <v>162</v>
      </c>
      <c r="O95" s="225">
        <v>92</v>
      </c>
      <c r="P95" s="225" t="s">
        <v>273</v>
      </c>
      <c r="Q95" s="225">
        <v>92</v>
      </c>
      <c r="R95" s="225" t="s">
        <v>129</v>
      </c>
      <c r="S95" s="225">
        <v>92</v>
      </c>
      <c r="T95" s="225" t="s">
        <v>78</v>
      </c>
      <c r="U95" s="225">
        <v>92</v>
      </c>
      <c r="V95" s="225" t="s">
        <v>227</v>
      </c>
      <c r="W95" s="225">
        <v>92</v>
      </c>
      <c r="X95" s="225" t="s">
        <v>289</v>
      </c>
      <c r="Y95" s="225">
        <v>92</v>
      </c>
      <c r="Z95" s="225" t="s">
        <v>88</v>
      </c>
      <c r="AA95" s="225">
        <v>92</v>
      </c>
      <c r="AB95" s="225" t="s">
        <v>166</v>
      </c>
      <c r="AC95" s="225">
        <v>92</v>
      </c>
      <c r="AD95" s="225" t="s">
        <v>48</v>
      </c>
      <c r="AE95" s="225">
        <v>92</v>
      </c>
      <c r="AF95" s="225" t="s">
        <v>132</v>
      </c>
      <c r="AG95" s="225">
        <v>92</v>
      </c>
      <c r="AH95" s="225" t="s">
        <v>98</v>
      </c>
      <c r="AI95" s="225">
        <v>92</v>
      </c>
      <c r="AJ95" s="225" t="s">
        <v>237</v>
      </c>
      <c r="AK95" s="225">
        <v>92</v>
      </c>
      <c r="AL95" s="225" t="s">
        <v>66</v>
      </c>
      <c r="AM95" s="225">
        <v>92</v>
      </c>
      <c r="AN95" s="225" t="s">
        <v>61</v>
      </c>
      <c r="AO95" s="225">
        <v>92</v>
      </c>
      <c r="AP95" s="225" t="s">
        <v>219</v>
      </c>
    </row>
    <row r="96" spans="1:42" x14ac:dyDescent="0.25">
      <c r="A96" s="225">
        <v>93</v>
      </c>
      <c r="B96" s="293" t="s">
        <v>19</v>
      </c>
      <c r="C96" s="225">
        <v>93</v>
      </c>
      <c r="D96" s="225" t="s">
        <v>250</v>
      </c>
      <c r="E96" s="225">
        <v>93</v>
      </c>
      <c r="F96" s="225" t="s">
        <v>150</v>
      </c>
      <c r="G96" s="79">
        <v>93</v>
      </c>
      <c r="H96" s="110" t="s">
        <v>231</v>
      </c>
      <c r="I96" s="225">
        <v>93</v>
      </c>
      <c r="J96" s="225" t="s">
        <v>36</v>
      </c>
      <c r="K96" s="225">
        <v>93</v>
      </c>
      <c r="L96" s="225" t="s">
        <v>147</v>
      </c>
      <c r="M96" s="225">
        <v>93</v>
      </c>
      <c r="N96" s="225" t="s">
        <v>272</v>
      </c>
      <c r="O96" s="225">
        <v>93</v>
      </c>
      <c r="P96" s="225" t="s">
        <v>41</v>
      </c>
      <c r="Q96" s="225">
        <v>93</v>
      </c>
      <c r="R96" s="225" t="s">
        <v>110</v>
      </c>
      <c r="S96" s="225">
        <v>93</v>
      </c>
      <c r="T96" s="225" t="s">
        <v>182</v>
      </c>
      <c r="U96" s="225">
        <v>93</v>
      </c>
      <c r="V96" s="225" t="s">
        <v>171</v>
      </c>
      <c r="W96" s="225">
        <v>93</v>
      </c>
      <c r="X96" s="225" t="s">
        <v>56</v>
      </c>
      <c r="Y96" s="225">
        <v>93</v>
      </c>
      <c r="Z96" s="225" t="s">
        <v>119</v>
      </c>
      <c r="AA96" s="225">
        <v>93</v>
      </c>
      <c r="AB96" s="225" t="s">
        <v>23</v>
      </c>
      <c r="AC96" s="225">
        <v>93</v>
      </c>
      <c r="AD96" s="225" t="s">
        <v>228</v>
      </c>
      <c r="AE96" s="225">
        <v>93</v>
      </c>
      <c r="AF96" s="225" t="s">
        <v>67</v>
      </c>
      <c r="AG96" s="225">
        <v>93</v>
      </c>
      <c r="AH96" s="225" t="s">
        <v>242</v>
      </c>
      <c r="AI96" s="225">
        <v>93</v>
      </c>
      <c r="AJ96" s="225" t="s">
        <v>225</v>
      </c>
      <c r="AK96" s="225">
        <v>93</v>
      </c>
      <c r="AL96" s="225" t="s">
        <v>196</v>
      </c>
      <c r="AM96" s="225">
        <v>93</v>
      </c>
      <c r="AN96" s="225" t="s">
        <v>273</v>
      </c>
      <c r="AO96" s="225">
        <v>93</v>
      </c>
      <c r="AP96" s="225" t="s">
        <v>278</v>
      </c>
    </row>
    <row r="97" spans="1:42" x14ac:dyDescent="0.25">
      <c r="A97" s="225">
        <v>94</v>
      </c>
      <c r="B97" s="293" t="s">
        <v>49</v>
      </c>
      <c r="C97" s="225">
        <v>94</v>
      </c>
      <c r="D97" s="225" t="s">
        <v>91</v>
      </c>
      <c r="E97" s="225">
        <v>94</v>
      </c>
      <c r="F97" s="225" t="s">
        <v>189</v>
      </c>
      <c r="G97" s="79">
        <v>94</v>
      </c>
      <c r="H97" s="110" t="s">
        <v>225</v>
      </c>
      <c r="I97" s="225">
        <v>94</v>
      </c>
      <c r="J97" s="225" t="s">
        <v>116</v>
      </c>
      <c r="K97" s="225">
        <v>94</v>
      </c>
      <c r="L97" s="225" t="s">
        <v>57</v>
      </c>
      <c r="M97" s="225">
        <v>94</v>
      </c>
      <c r="N97" s="225" t="s">
        <v>204</v>
      </c>
      <c r="O97" s="225">
        <v>94</v>
      </c>
      <c r="P97" s="225" t="s">
        <v>184</v>
      </c>
      <c r="Q97" s="225">
        <v>94</v>
      </c>
      <c r="R97" s="225" t="s">
        <v>95</v>
      </c>
      <c r="S97" s="225">
        <v>94</v>
      </c>
      <c r="T97" s="225" t="s">
        <v>301</v>
      </c>
      <c r="U97" s="225">
        <v>94</v>
      </c>
      <c r="V97" s="225" t="s">
        <v>68</v>
      </c>
      <c r="W97" s="225">
        <v>94</v>
      </c>
      <c r="X97" s="225" t="s">
        <v>228</v>
      </c>
      <c r="Y97" s="225">
        <v>94</v>
      </c>
      <c r="Z97" s="225" t="s">
        <v>258</v>
      </c>
      <c r="AA97" s="225">
        <v>94</v>
      </c>
      <c r="AB97" s="225" t="s">
        <v>221</v>
      </c>
      <c r="AC97" s="225">
        <v>94</v>
      </c>
      <c r="AD97" s="225" t="s">
        <v>70</v>
      </c>
      <c r="AE97" s="225">
        <v>94</v>
      </c>
      <c r="AF97" s="225" t="s">
        <v>233</v>
      </c>
      <c r="AG97" s="225">
        <v>94</v>
      </c>
      <c r="AH97" s="225" t="s">
        <v>34</v>
      </c>
      <c r="AI97" s="225">
        <v>94</v>
      </c>
      <c r="AJ97" s="225" t="s">
        <v>177</v>
      </c>
      <c r="AK97" s="225">
        <v>94</v>
      </c>
      <c r="AL97" s="225" t="s">
        <v>289</v>
      </c>
      <c r="AM97" s="225">
        <v>94</v>
      </c>
      <c r="AN97" s="225" t="s">
        <v>263</v>
      </c>
      <c r="AO97" s="225">
        <v>94</v>
      </c>
      <c r="AP97" s="225" t="s">
        <v>240</v>
      </c>
    </row>
    <row r="98" spans="1:42" x14ac:dyDescent="0.25">
      <c r="A98" s="225">
        <v>95</v>
      </c>
      <c r="B98" s="293" t="s">
        <v>85</v>
      </c>
      <c r="C98" s="225">
        <v>95</v>
      </c>
      <c r="D98" s="225" t="s">
        <v>148</v>
      </c>
      <c r="E98" s="225">
        <v>95</v>
      </c>
      <c r="F98" s="225" t="s">
        <v>142</v>
      </c>
      <c r="G98" s="79">
        <v>95</v>
      </c>
      <c r="H98" s="110" t="s">
        <v>88</v>
      </c>
      <c r="I98" s="225">
        <v>95</v>
      </c>
      <c r="J98" s="225" t="s">
        <v>232</v>
      </c>
      <c r="K98" s="225">
        <v>95</v>
      </c>
      <c r="L98" s="225" t="s">
        <v>279</v>
      </c>
      <c r="M98" s="225">
        <v>95</v>
      </c>
      <c r="N98" s="225" t="s">
        <v>267</v>
      </c>
      <c r="O98" s="225">
        <v>95</v>
      </c>
      <c r="P98" s="225" t="s">
        <v>39</v>
      </c>
      <c r="Q98" s="225">
        <v>95</v>
      </c>
      <c r="R98" s="225" t="s">
        <v>321</v>
      </c>
      <c r="S98" s="225">
        <v>95</v>
      </c>
      <c r="T98" s="225" t="s">
        <v>94</v>
      </c>
      <c r="U98" s="225">
        <v>95</v>
      </c>
      <c r="V98" s="225" t="s">
        <v>255</v>
      </c>
      <c r="W98" s="225">
        <v>95</v>
      </c>
      <c r="X98" s="225" t="s">
        <v>310</v>
      </c>
      <c r="Y98" s="225">
        <v>95</v>
      </c>
      <c r="Z98" s="225" t="s">
        <v>149</v>
      </c>
      <c r="AA98" s="225">
        <v>95</v>
      </c>
      <c r="AB98" s="225" t="s">
        <v>41</v>
      </c>
      <c r="AC98" s="225">
        <v>95</v>
      </c>
      <c r="AD98" s="225" t="s">
        <v>212</v>
      </c>
      <c r="AE98" s="225">
        <v>95</v>
      </c>
      <c r="AF98" s="225" t="s">
        <v>206</v>
      </c>
      <c r="AG98" s="225">
        <v>95</v>
      </c>
      <c r="AH98" s="225" t="s">
        <v>205</v>
      </c>
      <c r="AI98" s="225">
        <v>95</v>
      </c>
      <c r="AJ98" s="225" t="s">
        <v>22</v>
      </c>
      <c r="AK98" s="225">
        <v>95</v>
      </c>
      <c r="AL98" s="225" t="s">
        <v>167</v>
      </c>
      <c r="AM98" s="225">
        <v>95</v>
      </c>
      <c r="AN98" s="225" t="s">
        <v>104</v>
      </c>
      <c r="AO98" s="225">
        <v>95</v>
      </c>
      <c r="AP98" s="225" t="s">
        <v>211</v>
      </c>
    </row>
    <row r="99" spans="1:42" x14ac:dyDescent="0.25">
      <c r="A99" s="225">
        <v>96</v>
      </c>
      <c r="B99" s="293" t="s">
        <v>141</v>
      </c>
      <c r="C99" s="225">
        <v>96</v>
      </c>
      <c r="D99" s="225" t="s">
        <v>196</v>
      </c>
      <c r="E99" s="225">
        <v>96</v>
      </c>
      <c r="F99" s="225" t="s">
        <v>117</v>
      </c>
      <c r="G99" s="79">
        <v>95</v>
      </c>
      <c r="H99" s="110" t="s">
        <v>322</v>
      </c>
      <c r="I99" s="225">
        <v>96</v>
      </c>
      <c r="J99" s="225" t="s">
        <v>92</v>
      </c>
      <c r="K99" s="225">
        <v>96</v>
      </c>
      <c r="L99" s="225" t="s">
        <v>303</v>
      </c>
      <c r="M99" s="225">
        <v>96</v>
      </c>
      <c r="N99" s="225" t="s">
        <v>158</v>
      </c>
      <c r="O99" s="225">
        <v>96</v>
      </c>
      <c r="P99" s="225" t="s">
        <v>157</v>
      </c>
      <c r="Q99" s="225">
        <v>96</v>
      </c>
      <c r="R99" s="225" t="s">
        <v>227</v>
      </c>
      <c r="S99" s="225">
        <v>96</v>
      </c>
      <c r="T99" s="225" t="s">
        <v>103</v>
      </c>
      <c r="U99" s="225">
        <v>96</v>
      </c>
      <c r="V99" s="225" t="s">
        <v>111</v>
      </c>
      <c r="W99" s="225">
        <v>96</v>
      </c>
      <c r="X99" s="225" t="s">
        <v>40</v>
      </c>
      <c r="Y99" s="225">
        <v>96</v>
      </c>
      <c r="Z99" s="225" t="s">
        <v>36</v>
      </c>
      <c r="AA99" s="225">
        <v>96</v>
      </c>
      <c r="AB99" s="225" t="s">
        <v>106</v>
      </c>
      <c r="AC99" s="225">
        <v>96</v>
      </c>
      <c r="AD99" s="225" t="s">
        <v>197</v>
      </c>
      <c r="AE99" s="225">
        <v>96</v>
      </c>
      <c r="AF99" s="225" t="s">
        <v>120</v>
      </c>
      <c r="AG99" s="225">
        <v>96</v>
      </c>
      <c r="AH99" s="225" t="s">
        <v>323</v>
      </c>
      <c r="AI99" s="225">
        <v>96</v>
      </c>
      <c r="AJ99" s="225" t="s">
        <v>113</v>
      </c>
      <c r="AK99" s="225">
        <v>96</v>
      </c>
      <c r="AL99" s="225" t="s">
        <v>288</v>
      </c>
      <c r="AM99" s="225">
        <v>96</v>
      </c>
      <c r="AN99" s="225" t="s">
        <v>291</v>
      </c>
      <c r="AO99" s="225">
        <v>96</v>
      </c>
      <c r="AP99" s="225" t="s">
        <v>114</v>
      </c>
    </row>
    <row r="100" spans="1:42" x14ac:dyDescent="0.25">
      <c r="A100" s="225">
        <v>97</v>
      </c>
      <c r="B100" s="293" t="s">
        <v>164</v>
      </c>
      <c r="C100" s="225">
        <v>97</v>
      </c>
      <c r="D100" s="225" t="s">
        <v>25</v>
      </c>
      <c r="E100" s="225">
        <v>97</v>
      </c>
      <c r="F100" s="225" t="s">
        <v>154</v>
      </c>
      <c r="G100" s="79">
        <v>97</v>
      </c>
      <c r="H100" s="110" t="s">
        <v>56</v>
      </c>
      <c r="I100" s="225">
        <v>97</v>
      </c>
      <c r="J100" s="225" t="s">
        <v>139</v>
      </c>
      <c r="K100" s="225">
        <v>97</v>
      </c>
      <c r="L100" s="225" t="s">
        <v>160</v>
      </c>
      <c r="M100" s="225">
        <v>97</v>
      </c>
      <c r="N100" s="225" t="s">
        <v>271</v>
      </c>
      <c r="O100" s="225">
        <v>97</v>
      </c>
      <c r="P100" s="225" t="s">
        <v>78</v>
      </c>
      <c r="Q100" s="225">
        <v>97</v>
      </c>
      <c r="R100" s="225" t="s">
        <v>235</v>
      </c>
      <c r="S100" s="225">
        <v>97</v>
      </c>
      <c r="T100" s="225" t="s">
        <v>317</v>
      </c>
      <c r="U100" s="225">
        <v>97</v>
      </c>
      <c r="V100" s="225" t="s">
        <v>137</v>
      </c>
      <c r="W100" s="225">
        <v>97</v>
      </c>
      <c r="X100" s="225" t="s">
        <v>189</v>
      </c>
      <c r="Y100" s="225">
        <v>97</v>
      </c>
      <c r="Z100" s="225" t="s">
        <v>284</v>
      </c>
      <c r="AA100" s="225">
        <v>97</v>
      </c>
      <c r="AB100" s="225" t="s">
        <v>324</v>
      </c>
      <c r="AC100" s="225">
        <v>97</v>
      </c>
      <c r="AD100" s="225" t="s">
        <v>80</v>
      </c>
      <c r="AE100" s="225">
        <v>97</v>
      </c>
      <c r="AF100" s="225" t="s">
        <v>51</v>
      </c>
      <c r="AG100" s="225">
        <v>97</v>
      </c>
      <c r="AH100" s="225" t="s">
        <v>294</v>
      </c>
      <c r="AI100" s="225">
        <v>97</v>
      </c>
      <c r="AJ100" s="225" t="s">
        <v>220</v>
      </c>
      <c r="AK100" s="225">
        <v>97</v>
      </c>
      <c r="AL100" s="225" t="s">
        <v>185</v>
      </c>
      <c r="AM100" s="225">
        <v>97</v>
      </c>
      <c r="AN100" s="225" t="s">
        <v>185</v>
      </c>
      <c r="AO100" s="225">
        <v>97</v>
      </c>
      <c r="AP100" s="225" t="s">
        <v>263</v>
      </c>
    </row>
    <row r="101" spans="1:42" x14ac:dyDescent="0.25">
      <c r="A101" s="225">
        <v>98</v>
      </c>
      <c r="B101" s="293" t="s">
        <v>157</v>
      </c>
      <c r="C101" s="225">
        <v>98</v>
      </c>
      <c r="D101" s="225" t="s">
        <v>39</v>
      </c>
      <c r="E101" s="225">
        <v>98</v>
      </c>
      <c r="F101" s="225" t="s">
        <v>250</v>
      </c>
      <c r="G101" s="79">
        <v>97</v>
      </c>
      <c r="H101" s="110" t="s">
        <v>207</v>
      </c>
      <c r="I101" s="225">
        <v>98</v>
      </c>
      <c r="J101" s="225" t="s">
        <v>185</v>
      </c>
      <c r="K101" s="225">
        <v>98</v>
      </c>
      <c r="L101" s="225" t="s">
        <v>234</v>
      </c>
      <c r="M101" s="225">
        <v>98</v>
      </c>
      <c r="N101" s="225" t="s">
        <v>214</v>
      </c>
      <c r="O101" s="225">
        <v>98</v>
      </c>
      <c r="P101" s="225" t="s">
        <v>230</v>
      </c>
      <c r="Q101" s="225">
        <v>98</v>
      </c>
      <c r="R101" s="225" t="s">
        <v>303</v>
      </c>
      <c r="S101" s="225">
        <v>98</v>
      </c>
      <c r="T101" s="225" t="s">
        <v>168</v>
      </c>
      <c r="U101" s="225">
        <v>98</v>
      </c>
      <c r="V101" s="225" t="s">
        <v>314</v>
      </c>
      <c r="W101" s="225">
        <v>98</v>
      </c>
      <c r="X101" s="225" t="s">
        <v>291</v>
      </c>
      <c r="Y101" s="225">
        <v>98</v>
      </c>
      <c r="Z101" s="225" t="s">
        <v>224</v>
      </c>
      <c r="AA101" s="225">
        <v>98</v>
      </c>
      <c r="AB101" s="225" t="s">
        <v>195</v>
      </c>
      <c r="AC101" s="225">
        <v>98</v>
      </c>
      <c r="AD101" s="225" t="s">
        <v>167</v>
      </c>
      <c r="AE101" s="225">
        <v>98</v>
      </c>
      <c r="AF101" s="225" t="s">
        <v>208</v>
      </c>
      <c r="AG101" s="225">
        <v>98</v>
      </c>
      <c r="AH101" s="225" t="s">
        <v>65</v>
      </c>
      <c r="AI101" s="225">
        <v>98</v>
      </c>
      <c r="AJ101" s="225" t="s">
        <v>255</v>
      </c>
      <c r="AK101" s="225">
        <v>98</v>
      </c>
      <c r="AL101" s="225" t="s">
        <v>120</v>
      </c>
      <c r="AM101" s="225">
        <v>98</v>
      </c>
      <c r="AN101" s="225" t="s">
        <v>47</v>
      </c>
      <c r="AO101" s="225">
        <v>98</v>
      </c>
      <c r="AP101" s="225" t="s">
        <v>213</v>
      </c>
    </row>
    <row r="102" spans="1:42" x14ac:dyDescent="0.25">
      <c r="A102" s="225">
        <v>99</v>
      </c>
      <c r="B102" s="293" t="s">
        <v>54</v>
      </c>
      <c r="C102" s="225">
        <v>99</v>
      </c>
      <c r="D102" s="225" t="s">
        <v>255</v>
      </c>
      <c r="E102" s="225">
        <v>99</v>
      </c>
      <c r="F102" s="225" t="s">
        <v>170</v>
      </c>
      <c r="G102" s="79">
        <v>99</v>
      </c>
      <c r="H102" s="110" t="s">
        <v>287</v>
      </c>
      <c r="I102" s="225">
        <v>99</v>
      </c>
      <c r="J102" s="225" t="s">
        <v>158</v>
      </c>
      <c r="K102" s="225">
        <v>99</v>
      </c>
      <c r="L102" s="225" t="s">
        <v>228</v>
      </c>
      <c r="M102" s="225">
        <v>99</v>
      </c>
      <c r="N102" s="225" t="s">
        <v>159</v>
      </c>
      <c r="O102" s="225">
        <v>99</v>
      </c>
      <c r="P102" s="225" t="s">
        <v>60</v>
      </c>
      <c r="Q102" s="225">
        <v>99</v>
      </c>
      <c r="R102" s="225" t="s">
        <v>319</v>
      </c>
      <c r="S102" s="225">
        <v>99</v>
      </c>
      <c r="T102" s="225" t="s">
        <v>255</v>
      </c>
      <c r="U102" s="225">
        <v>99</v>
      </c>
      <c r="V102" s="225" t="s">
        <v>276</v>
      </c>
      <c r="W102" s="225">
        <v>99</v>
      </c>
      <c r="X102" s="225" t="s">
        <v>17</v>
      </c>
      <c r="Y102" s="225">
        <v>99</v>
      </c>
      <c r="Z102" s="225" t="s">
        <v>85</v>
      </c>
      <c r="AA102" s="225">
        <v>99</v>
      </c>
      <c r="AB102" s="225" t="s">
        <v>129</v>
      </c>
      <c r="AC102" s="225">
        <v>99</v>
      </c>
      <c r="AD102" s="225" t="s">
        <v>219</v>
      </c>
      <c r="AE102" s="225">
        <v>99</v>
      </c>
      <c r="AF102" s="225" t="s">
        <v>168</v>
      </c>
      <c r="AG102" s="225">
        <v>99</v>
      </c>
      <c r="AH102" s="225" t="s">
        <v>45</v>
      </c>
      <c r="AI102" s="225">
        <v>99</v>
      </c>
      <c r="AJ102" s="225" t="s">
        <v>182</v>
      </c>
      <c r="AK102" s="225">
        <v>99</v>
      </c>
      <c r="AL102" s="225" t="s">
        <v>286</v>
      </c>
      <c r="AM102" s="225">
        <v>99</v>
      </c>
      <c r="AN102" s="225" t="s">
        <v>91</v>
      </c>
      <c r="AO102" s="225">
        <v>99</v>
      </c>
      <c r="AP102" s="225" t="s">
        <v>185</v>
      </c>
    </row>
    <row r="103" spans="1:42" x14ac:dyDescent="0.25">
      <c r="A103" s="225">
        <v>100</v>
      </c>
      <c r="B103" s="293" t="s">
        <v>150</v>
      </c>
      <c r="C103" s="225">
        <v>100</v>
      </c>
      <c r="D103" s="225" t="s">
        <v>218</v>
      </c>
      <c r="E103" s="225">
        <v>100</v>
      </c>
      <c r="F103" s="225" t="s">
        <v>183</v>
      </c>
      <c r="G103" s="79">
        <v>100</v>
      </c>
      <c r="H103" s="110" t="s">
        <v>294</v>
      </c>
      <c r="I103" s="225">
        <v>100</v>
      </c>
      <c r="J103" s="225" t="s">
        <v>324</v>
      </c>
      <c r="K103" s="225">
        <v>100</v>
      </c>
      <c r="L103" s="225" t="s">
        <v>44</v>
      </c>
      <c r="M103" s="225">
        <v>100</v>
      </c>
      <c r="N103" s="225" t="s">
        <v>190</v>
      </c>
      <c r="O103" s="225">
        <v>100</v>
      </c>
      <c r="P103" s="225" t="s">
        <v>143</v>
      </c>
      <c r="Q103" s="225">
        <v>100</v>
      </c>
      <c r="R103" s="225" t="s">
        <v>317</v>
      </c>
      <c r="S103" s="225">
        <v>100</v>
      </c>
      <c r="T103" s="225" t="s">
        <v>152</v>
      </c>
      <c r="U103" s="225">
        <v>100</v>
      </c>
      <c r="V103" s="225" t="s">
        <v>207</v>
      </c>
      <c r="W103" s="225">
        <v>100</v>
      </c>
      <c r="X103" s="225" t="s">
        <v>314</v>
      </c>
      <c r="Y103" s="225">
        <v>100</v>
      </c>
      <c r="Z103" s="225" t="s">
        <v>314</v>
      </c>
      <c r="AA103" s="225">
        <v>100</v>
      </c>
      <c r="AB103" s="225" t="s">
        <v>119</v>
      </c>
      <c r="AC103" s="225">
        <v>100</v>
      </c>
      <c r="AD103" s="225" t="s">
        <v>325</v>
      </c>
      <c r="AE103" s="225">
        <v>100</v>
      </c>
      <c r="AF103" s="225" t="s">
        <v>160</v>
      </c>
      <c r="AG103" s="225">
        <v>100</v>
      </c>
      <c r="AH103" s="225" t="s">
        <v>105</v>
      </c>
      <c r="AI103" s="225">
        <v>100</v>
      </c>
      <c r="AJ103" s="225" t="s">
        <v>65</v>
      </c>
      <c r="AK103" s="225">
        <v>100</v>
      </c>
      <c r="AL103" s="225" t="s">
        <v>42</v>
      </c>
      <c r="AM103" s="225">
        <v>100</v>
      </c>
      <c r="AN103" s="225" t="s">
        <v>265</v>
      </c>
      <c r="AO103" s="225">
        <v>100</v>
      </c>
      <c r="AP103" s="225" t="s">
        <v>279</v>
      </c>
    </row>
    <row r="104" spans="1:42" x14ac:dyDescent="0.25">
      <c r="A104" s="225">
        <v>101</v>
      </c>
      <c r="B104" s="293" t="s">
        <v>183</v>
      </c>
      <c r="C104" s="225">
        <v>101</v>
      </c>
      <c r="D104" s="225" t="s">
        <v>118</v>
      </c>
      <c r="E104" s="225">
        <v>101</v>
      </c>
      <c r="F104" s="225" t="s">
        <v>109</v>
      </c>
      <c r="G104" s="79">
        <v>101</v>
      </c>
      <c r="H104" s="110" t="s">
        <v>109</v>
      </c>
      <c r="I104" s="225">
        <v>101</v>
      </c>
      <c r="J104" s="225" t="s">
        <v>33</v>
      </c>
      <c r="K104" s="225">
        <v>101</v>
      </c>
      <c r="L104" s="225" t="s">
        <v>200</v>
      </c>
      <c r="M104" s="225">
        <v>101</v>
      </c>
      <c r="N104" s="225" t="s">
        <v>60</v>
      </c>
      <c r="O104" s="225">
        <v>101</v>
      </c>
      <c r="P104" s="225" t="s">
        <v>133</v>
      </c>
      <c r="Q104" s="225">
        <v>101</v>
      </c>
      <c r="R104" s="225" t="s">
        <v>55</v>
      </c>
      <c r="S104" s="225">
        <v>101</v>
      </c>
      <c r="T104" s="225" t="s">
        <v>200</v>
      </c>
      <c r="U104" s="225">
        <v>101</v>
      </c>
      <c r="V104" s="225" t="s">
        <v>326</v>
      </c>
      <c r="W104" s="225">
        <v>101</v>
      </c>
      <c r="X104" s="225" t="s">
        <v>323</v>
      </c>
      <c r="Y104" s="225">
        <v>101</v>
      </c>
      <c r="Z104" s="225" t="s">
        <v>211</v>
      </c>
      <c r="AA104" s="225">
        <v>101</v>
      </c>
      <c r="AB104" s="225" t="s">
        <v>316</v>
      </c>
      <c r="AC104" s="225">
        <v>101</v>
      </c>
      <c r="AD104" s="225" t="s">
        <v>139</v>
      </c>
      <c r="AE104" s="225">
        <v>101</v>
      </c>
      <c r="AF104" s="225" t="s">
        <v>181</v>
      </c>
      <c r="AG104" s="225">
        <v>101</v>
      </c>
      <c r="AH104" s="225" t="s">
        <v>139</v>
      </c>
      <c r="AI104" s="225">
        <v>101</v>
      </c>
      <c r="AJ104" s="225" t="s">
        <v>243</v>
      </c>
      <c r="AK104" s="225">
        <v>101</v>
      </c>
      <c r="AL104" s="225" t="s">
        <v>177</v>
      </c>
      <c r="AM104" s="225">
        <v>101</v>
      </c>
      <c r="AN104" s="225" t="s">
        <v>86</v>
      </c>
      <c r="AO104" s="225">
        <v>101</v>
      </c>
      <c r="AP104" s="225" t="s">
        <v>119</v>
      </c>
    </row>
    <row r="105" spans="1:42" x14ac:dyDescent="0.25">
      <c r="A105" s="225">
        <v>102</v>
      </c>
      <c r="B105" s="293" t="s">
        <v>103</v>
      </c>
      <c r="C105" s="225">
        <v>102</v>
      </c>
      <c r="D105" s="225" t="s">
        <v>132</v>
      </c>
      <c r="E105" s="225">
        <v>102</v>
      </c>
      <c r="F105" s="225" t="s">
        <v>33</v>
      </c>
      <c r="G105" s="79">
        <v>102</v>
      </c>
      <c r="H105" s="110" t="s">
        <v>198</v>
      </c>
      <c r="I105" s="225">
        <v>102</v>
      </c>
      <c r="J105" s="225" t="s">
        <v>314</v>
      </c>
      <c r="K105" s="225">
        <v>102</v>
      </c>
      <c r="L105" s="225" t="s">
        <v>239</v>
      </c>
      <c r="M105" s="225">
        <v>102</v>
      </c>
      <c r="N105" s="225" t="s">
        <v>111</v>
      </c>
      <c r="O105" s="225">
        <v>102</v>
      </c>
      <c r="P105" s="225" t="s">
        <v>85</v>
      </c>
      <c r="Q105" s="225">
        <v>102</v>
      </c>
      <c r="R105" s="225" t="s">
        <v>113</v>
      </c>
      <c r="S105" s="225">
        <v>102</v>
      </c>
      <c r="T105" s="225" t="s">
        <v>107</v>
      </c>
      <c r="U105" s="225">
        <v>102</v>
      </c>
      <c r="V105" s="225" t="s">
        <v>251</v>
      </c>
      <c r="W105" s="225">
        <v>102</v>
      </c>
      <c r="X105" s="225" t="s">
        <v>80</v>
      </c>
      <c r="Y105" s="225">
        <v>102</v>
      </c>
      <c r="Z105" s="225" t="s">
        <v>65</v>
      </c>
      <c r="AA105" s="225">
        <v>102</v>
      </c>
      <c r="AB105" s="225" t="s">
        <v>27</v>
      </c>
      <c r="AC105" s="225">
        <v>102</v>
      </c>
      <c r="AD105" s="225" t="s">
        <v>117</v>
      </c>
      <c r="AE105" s="225">
        <v>102</v>
      </c>
      <c r="AF105" s="225" t="s">
        <v>60</v>
      </c>
      <c r="AG105" s="225">
        <v>102</v>
      </c>
      <c r="AH105" s="225" t="s">
        <v>214</v>
      </c>
      <c r="AI105" s="225">
        <v>102</v>
      </c>
      <c r="AJ105" s="225" t="s">
        <v>298</v>
      </c>
      <c r="AK105" s="225">
        <v>102</v>
      </c>
      <c r="AL105" s="225" t="s">
        <v>292</v>
      </c>
      <c r="AM105" s="225">
        <v>102</v>
      </c>
      <c r="AN105" s="225" t="s">
        <v>274</v>
      </c>
      <c r="AO105" s="225">
        <v>102</v>
      </c>
      <c r="AP105" s="225" t="s">
        <v>255</v>
      </c>
    </row>
    <row r="106" spans="1:42" x14ac:dyDescent="0.25">
      <c r="A106" s="225">
        <v>103</v>
      </c>
      <c r="B106" s="293" t="s">
        <v>147</v>
      </c>
      <c r="C106" s="225">
        <v>103</v>
      </c>
      <c r="D106" s="225" t="s">
        <v>18</v>
      </c>
      <c r="E106" s="225">
        <v>103</v>
      </c>
      <c r="F106" s="225" t="s">
        <v>67</v>
      </c>
      <c r="G106" s="79">
        <v>102</v>
      </c>
      <c r="H106" s="110" t="s">
        <v>99</v>
      </c>
      <c r="I106" s="225">
        <v>103</v>
      </c>
      <c r="J106" s="225" t="s">
        <v>271</v>
      </c>
      <c r="K106" s="225">
        <v>103</v>
      </c>
      <c r="L106" s="225" t="s">
        <v>290</v>
      </c>
      <c r="M106" s="225">
        <v>103</v>
      </c>
      <c r="N106" s="225" t="s">
        <v>188</v>
      </c>
      <c r="O106" s="225">
        <v>103</v>
      </c>
      <c r="P106" s="225" t="s">
        <v>158</v>
      </c>
      <c r="Q106" s="225">
        <v>103</v>
      </c>
      <c r="R106" s="225" t="s">
        <v>167</v>
      </c>
      <c r="S106" s="225">
        <v>103</v>
      </c>
      <c r="T106" s="225" t="s">
        <v>223</v>
      </c>
      <c r="U106" s="225">
        <v>103</v>
      </c>
      <c r="V106" s="225" t="s">
        <v>304</v>
      </c>
      <c r="W106" s="225">
        <v>103</v>
      </c>
      <c r="X106" s="225" t="s">
        <v>31</v>
      </c>
      <c r="Y106" s="225">
        <v>103</v>
      </c>
      <c r="Z106" s="225" t="s">
        <v>304</v>
      </c>
      <c r="AA106" s="225">
        <v>103</v>
      </c>
      <c r="AB106" s="225" t="s">
        <v>157</v>
      </c>
      <c r="AC106" s="225">
        <v>103</v>
      </c>
      <c r="AD106" s="225" t="s">
        <v>211</v>
      </c>
      <c r="AE106" s="225">
        <v>103</v>
      </c>
      <c r="AF106" s="225" t="s">
        <v>161</v>
      </c>
      <c r="AG106" s="225">
        <v>103</v>
      </c>
      <c r="AH106" s="225" t="s">
        <v>177</v>
      </c>
      <c r="AI106" s="225">
        <v>103</v>
      </c>
      <c r="AJ106" s="225" t="s">
        <v>131</v>
      </c>
      <c r="AK106" s="225">
        <v>103</v>
      </c>
      <c r="AL106" s="225" t="s">
        <v>65</v>
      </c>
      <c r="AM106" s="225">
        <v>103</v>
      </c>
      <c r="AN106" s="225" t="s">
        <v>162</v>
      </c>
      <c r="AO106" s="225">
        <v>103</v>
      </c>
      <c r="AP106" s="225" t="s">
        <v>203</v>
      </c>
    </row>
    <row r="107" spans="1:42" x14ac:dyDescent="0.25">
      <c r="A107" s="225">
        <v>104</v>
      </c>
      <c r="B107" s="293" t="s">
        <v>128</v>
      </c>
      <c r="C107" s="225">
        <v>104</v>
      </c>
      <c r="D107" s="225" t="s">
        <v>221</v>
      </c>
      <c r="E107" s="225">
        <v>104</v>
      </c>
      <c r="F107" s="225" t="s">
        <v>190</v>
      </c>
      <c r="G107" s="79">
        <v>104</v>
      </c>
      <c r="H107" s="110" t="s">
        <v>324</v>
      </c>
      <c r="I107" s="225">
        <v>104</v>
      </c>
      <c r="J107" s="225" t="s">
        <v>57</v>
      </c>
      <c r="K107" s="225">
        <v>104</v>
      </c>
      <c r="L107" s="225" t="s">
        <v>327</v>
      </c>
      <c r="M107" s="225">
        <v>104</v>
      </c>
      <c r="N107" s="225" t="s">
        <v>201</v>
      </c>
      <c r="O107" s="225">
        <v>104</v>
      </c>
      <c r="P107" s="225" t="s">
        <v>286</v>
      </c>
      <c r="Q107" s="225">
        <v>104</v>
      </c>
      <c r="R107" s="225" t="s">
        <v>17</v>
      </c>
      <c r="S107" s="225">
        <v>104</v>
      </c>
      <c r="T107" s="225" t="s">
        <v>234</v>
      </c>
      <c r="U107" s="225">
        <v>104</v>
      </c>
      <c r="V107" s="225" t="s">
        <v>313</v>
      </c>
      <c r="W107" s="225">
        <v>104</v>
      </c>
      <c r="X107" s="225" t="s">
        <v>191</v>
      </c>
      <c r="Y107" s="225">
        <v>104</v>
      </c>
      <c r="Z107" s="225" t="s">
        <v>170</v>
      </c>
      <c r="AA107" s="225">
        <v>104</v>
      </c>
      <c r="AB107" s="225" t="s">
        <v>79</v>
      </c>
      <c r="AC107" s="225">
        <v>104</v>
      </c>
      <c r="AD107" s="225" t="s">
        <v>89</v>
      </c>
      <c r="AE107" s="225">
        <v>104</v>
      </c>
      <c r="AF107" s="225" t="s">
        <v>71</v>
      </c>
      <c r="AG107" s="225">
        <v>104</v>
      </c>
      <c r="AH107" s="225" t="s">
        <v>163</v>
      </c>
      <c r="AI107" s="225">
        <v>104</v>
      </c>
      <c r="AJ107" s="225" t="s">
        <v>137</v>
      </c>
      <c r="AK107" s="225">
        <v>104</v>
      </c>
      <c r="AL107" s="225" t="s">
        <v>146</v>
      </c>
      <c r="AM107" s="225">
        <v>104</v>
      </c>
      <c r="AN107" s="225" t="s">
        <v>114</v>
      </c>
      <c r="AO107" s="225">
        <v>104</v>
      </c>
      <c r="AP107" s="225" t="s">
        <v>100</v>
      </c>
    </row>
    <row r="108" spans="1:42" x14ac:dyDescent="0.25">
      <c r="A108" s="225">
        <v>105</v>
      </c>
      <c r="B108" s="293" t="s">
        <v>250</v>
      </c>
      <c r="C108" s="225">
        <v>105</v>
      </c>
      <c r="D108" s="225" t="s">
        <v>111</v>
      </c>
      <c r="E108" s="225">
        <v>105</v>
      </c>
      <c r="F108" s="225" t="s">
        <v>151</v>
      </c>
      <c r="G108" s="79">
        <v>104</v>
      </c>
      <c r="H108" s="110" t="s">
        <v>179</v>
      </c>
      <c r="I108" s="225">
        <v>105</v>
      </c>
      <c r="J108" s="225" t="s">
        <v>272</v>
      </c>
      <c r="K108" s="225">
        <v>105</v>
      </c>
      <c r="L108" s="225" t="s">
        <v>198</v>
      </c>
      <c r="M108" s="225">
        <v>105</v>
      </c>
      <c r="N108" s="225" t="s">
        <v>58</v>
      </c>
      <c r="O108" s="225">
        <v>105</v>
      </c>
      <c r="P108" s="225" t="s">
        <v>119</v>
      </c>
      <c r="Q108" s="225">
        <v>105</v>
      </c>
      <c r="R108" s="225" t="s">
        <v>170</v>
      </c>
      <c r="S108" s="225">
        <v>105</v>
      </c>
      <c r="T108" s="225" t="s">
        <v>67</v>
      </c>
      <c r="U108" s="225">
        <v>105</v>
      </c>
      <c r="V108" s="225" t="s">
        <v>120</v>
      </c>
      <c r="W108" s="225">
        <v>105</v>
      </c>
      <c r="X108" s="225" t="s">
        <v>290</v>
      </c>
      <c r="Y108" s="225">
        <v>105</v>
      </c>
      <c r="Z108" s="225" t="s">
        <v>171</v>
      </c>
      <c r="AA108" s="225">
        <v>105</v>
      </c>
      <c r="AB108" s="225" t="s">
        <v>181</v>
      </c>
      <c r="AC108" s="225">
        <v>105</v>
      </c>
      <c r="AD108" s="225" t="s">
        <v>328</v>
      </c>
      <c r="AE108" s="225">
        <v>105</v>
      </c>
      <c r="AF108" s="225" t="s">
        <v>165</v>
      </c>
      <c r="AG108" s="225">
        <v>105</v>
      </c>
      <c r="AH108" s="225" t="s">
        <v>43</v>
      </c>
      <c r="AI108" s="225">
        <v>105</v>
      </c>
      <c r="AJ108" s="225" t="s">
        <v>63</v>
      </c>
      <c r="AK108" s="225">
        <v>105</v>
      </c>
      <c r="AL108" s="225" t="s">
        <v>168</v>
      </c>
      <c r="AM108" s="225">
        <v>105</v>
      </c>
      <c r="AN108" s="225" t="s">
        <v>115</v>
      </c>
      <c r="AO108" s="225">
        <v>105</v>
      </c>
      <c r="AP108" s="225" t="s">
        <v>146</v>
      </c>
    </row>
    <row r="109" spans="1:42" x14ac:dyDescent="0.25">
      <c r="A109" s="225">
        <v>106</v>
      </c>
      <c r="B109" s="293" t="s">
        <v>138</v>
      </c>
      <c r="C109" s="225">
        <v>106</v>
      </c>
      <c r="D109" s="225" t="s">
        <v>172</v>
      </c>
      <c r="E109" s="225">
        <v>106</v>
      </c>
      <c r="F109" s="225" t="s">
        <v>282</v>
      </c>
      <c r="G109" s="79">
        <v>106</v>
      </c>
      <c r="H109" s="110" t="s">
        <v>40</v>
      </c>
      <c r="I109" s="225">
        <v>106</v>
      </c>
      <c r="J109" s="225" t="s">
        <v>262</v>
      </c>
      <c r="K109" s="225">
        <v>106</v>
      </c>
      <c r="L109" s="225" t="s">
        <v>53</v>
      </c>
      <c r="M109" s="225">
        <v>106</v>
      </c>
      <c r="N109" s="225" t="s">
        <v>145</v>
      </c>
      <c r="O109" s="225">
        <v>106</v>
      </c>
      <c r="P109" s="225" t="s">
        <v>189</v>
      </c>
      <c r="Q109" s="225">
        <v>106</v>
      </c>
      <c r="R109" s="225" t="s">
        <v>326</v>
      </c>
      <c r="S109" s="225">
        <v>106</v>
      </c>
      <c r="T109" s="225" t="s">
        <v>157</v>
      </c>
      <c r="U109" s="225">
        <v>106</v>
      </c>
      <c r="V109" s="225" t="s">
        <v>306</v>
      </c>
      <c r="W109" s="225">
        <v>106</v>
      </c>
      <c r="X109" s="225" t="s">
        <v>103</v>
      </c>
      <c r="Y109" s="225">
        <v>106</v>
      </c>
      <c r="Z109" s="225" t="s">
        <v>137</v>
      </c>
      <c r="AA109" s="225">
        <v>106</v>
      </c>
      <c r="AB109" s="225" t="s">
        <v>251</v>
      </c>
      <c r="AC109" s="225">
        <v>106</v>
      </c>
      <c r="AD109" s="225" t="s">
        <v>63</v>
      </c>
      <c r="AE109" s="225">
        <v>106</v>
      </c>
      <c r="AF109" s="225" t="s">
        <v>225</v>
      </c>
      <c r="AG109" s="225">
        <v>106</v>
      </c>
      <c r="AH109" s="225" t="s">
        <v>180</v>
      </c>
      <c r="AI109" s="225">
        <v>106</v>
      </c>
      <c r="AJ109" s="225" t="s">
        <v>64</v>
      </c>
      <c r="AK109" s="225">
        <v>106</v>
      </c>
      <c r="AL109" s="225" t="s">
        <v>111</v>
      </c>
      <c r="AM109" s="225">
        <v>106</v>
      </c>
      <c r="AN109" s="225" t="s">
        <v>280</v>
      </c>
      <c r="AO109" s="225">
        <v>106</v>
      </c>
      <c r="AP109" s="225" t="s">
        <v>83</v>
      </c>
    </row>
    <row r="110" spans="1:42" x14ac:dyDescent="0.25">
      <c r="A110" s="225">
        <v>107</v>
      </c>
      <c r="B110" s="293" t="s">
        <v>181</v>
      </c>
      <c r="C110" s="225">
        <v>107</v>
      </c>
      <c r="D110" s="225" t="s">
        <v>76</v>
      </c>
      <c r="E110" s="225">
        <v>107</v>
      </c>
      <c r="F110" s="225" t="s">
        <v>226</v>
      </c>
      <c r="G110" s="79">
        <v>107</v>
      </c>
      <c r="H110" s="110" t="s">
        <v>258</v>
      </c>
      <c r="I110" s="225">
        <v>107</v>
      </c>
      <c r="J110" s="225" t="s">
        <v>257</v>
      </c>
      <c r="K110" s="225">
        <v>107</v>
      </c>
      <c r="L110" s="225" t="s">
        <v>77</v>
      </c>
      <c r="M110" s="225">
        <v>107</v>
      </c>
      <c r="N110" s="225" t="s">
        <v>57</v>
      </c>
      <c r="O110" s="225">
        <v>107</v>
      </c>
      <c r="P110" s="225" t="s">
        <v>225</v>
      </c>
      <c r="Q110" s="225">
        <v>107</v>
      </c>
      <c r="R110" s="225" t="s">
        <v>274</v>
      </c>
      <c r="S110" s="225">
        <v>107</v>
      </c>
      <c r="T110" s="225" t="s">
        <v>278</v>
      </c>
      <c r="U110" s="225">
        <v>107</v>
      </c>
      <c r="V110" s="225" t="s">
        <v>50</v>
      </c>
      <c r="W110" s="225">
        <v>107</v>
      </c>
      <c r="X110" s="225" t="s">
        <v>55</v>
      </c>
      <c r="Y110" s="225">
        <v>107</v>
      </c>
      <c r="Z110" s="225" t="s">
        <v>111</v>
      </c>
      <c r="AA110" s="225">
        <v>107</v>
      </c>
      <c r="AB110" s="225" t="s">
        <v>140</v>
      </c>
      <c r="AC110" s="225">
        <v>107</v>
      </c>
      <c r="AD110" s="225" t="s">
        <v>116</v>
      </c>
      <c r="AE110" s="225">
        <v>107</v>
      </c>
      <c r="AF110" s="225" t="s">
        <v>64</v>
      </c>
      <c r="AG110" s="225">
        <v>107</v>
      </c>
      <c r="AH110" s="225" t="s">
        <v>289</v>
      </c>
      <c r="AI110" s="225">
        <v>107</v>
      </c>
      <c r="AJ110" s="225" t="s">
        <v>179</v>
      </c>
      <c r="AK110" s="225">
        <v>107</v>
      </c>
      <c r="AL110" s="225" t="s">
        <v>169</v>
      </c>
      <c r="AM110" s="225">
        <v>107</v>
      </c>
      <c r="AN110" s="225" t="s">
        <v>163</v>
      </c>
      <c r="AO110" s="225">
        <v>107</v>
      </c>
      <c r="AP110" s="225" t="s">
        <v>172</v>
      </c>
    </row>
    <row r="111" spans="1:42" x14ac:dyDescent="0.25">
      <c r="A111" s="225">
        <v>108</v>
      </c>
      <c r="B111" s="293" t="s">
        <v>97</v>
      </c>
      <c r="C111" s="225">
        <v>108</v>
      </c>
      <c r="D111" s="225" t="s">
        <v>160</v>
      </c>
      <c r="E111" s="225">
        <v>108</v>
      </c>
      <c r="F111" s="225" t="s">
        <v>91</v>
      </c>
      <c r="G111" s="79">
        <v>108</v>
      </c>
      <c r="H111" s="110" t="s">
        <v>299</v>
      </c>
      <c r="I111" s="225">
        <v>108</v>
      </c>
      <c r="J111" s="225" t="s">
        <v>168</v>
      </c>
      <c r="K111" s="225">
        <v>108</v>
      </c>
      <c r="L111" s="225" t="s">
        <v>56</v>
      </c>
      <c r="M111" s="225">
        <v>108</v>
      </c>
      <c r="N111" s="225" t="s">
        <v>255</v>
      </c>
      <c r="O111" s="225">
        <v>108</v>
      </c>
      <c r="P111" s="225" t="s">
        <v>298</v>
      </c>
      <c r="Q111" s="225">
        <v>108</v>
      </c>
      <c r="R111" s="225" t="s">
        <v>136</v>
      </c>
      <c r="S111" s="225">
        <v>108</v>
      </c>
      <c r="T111" s="225" t="s">
        <v>81</v>
      </c>
      <c r="U111" s="225">
        <v>108</v>
      </c>
      <c r="V111" s="225" t="s">
        <v>119</v>
      </c>
      <c r="W111" s="225">
        <v>108</v>
      </c>
      <c r="X111" s="225" t="s">
        <v>236</v>
      </c>
      <c r="Y111" s="225">
        <v>108</v>
      </c>
      <c r="Z111" s="225" t="s">
        <v>173</v>
      </c>
      <c r="AA111" s="225">
        <v>108</v>
      </c>
      <c r="AB111" s="225" t="s">
        <v>30</v>
      </c>
      <c r="AC111" s="225">
        <v>108</v>
      </c>
      <c r="AD111" s="225" t="s">
        <v>220</v>
      </c>
      <c r="AE111" s="225">
        <v>108</v>
      </c>
      <c r="AF111" s="225" t="s">
        <v>123</v>
      </c>
      <c r="AG111" s="225">
        <v>108</v>
      </c>
      <c r="AH111" s="225" t="s">
        <v>108</v>
      </c>
      <c r="AI111" s="225">
        <v>108</v>
      </c>
      <c r="AJ111" s="225" t="s">
        <v>296</v>
      </c>
      <c r="AK111" s="225">
        <v>108</v>
      </c>
      <c r="AL111" s="225" t="s">
        <v>249</v>
      </c>
      <c r="AM111" s="225">
        <v>108</v>
      </c>
      <c r="AN111" s="225" t="s">
        <v>308</v>
      </c>
      <c r="AO111" s="225">
        <v>108</v>
      </c>
      <c r="AP111" s="225" t="s">
        <v>85</v>
      </c>
    </row>
    <row r="112" spans="1:42" x14ac:dyDescent="0.25">
      <c r="A112" s="225">
        <v>109</v>
      </c>
      <c r="B112" s="293" t="s">
        <v>120</v>
      </c>
      <c r="C112" s="225">
        <v>109</v>
      </c>
      <c r="D112" s="225" t="s">
        <v>144</v>
      </c>
      <c r="E112" s="225">
        <v>109</v>
      </c>
      <c r="F112" s="225" t="s">
        <v>167</v>
      </c>
      <c r="G112" s="79">
        <v>109</v>
      </c>
      <c r="H112" s="110" t="s">
        <v>154</v>
      </c>
      <c r="I112" s="225">
        <v>109</v>
      </c>
      <c r="J112" s="225" t="s">
        <v>228</v>
      </c>
      <c r="K112" s="225">
        <v>109</v>
      </c>
      <c r="L112" s="225" t="s">
        <v>206</v>
      </c>
      <c r="M112" s="225">
        <v>109</v>
      </c>
      <c r="N112" s="225" t="s">
        <v>130</v>
      </c>
      <c r="O112" s="225">
        <v>109</v>
      </c>
      <c r="P112" s="225" t="s">
        <v>223</v>
      </c>
      <c r="Q112" s="225">
        <v>109</v>
      </c>
      <c r="R112" s="225" t="s">
        <v>329</v>
      </c>
      <c r="S112" s="225">
        <v>109</v>
      </c>
      <c r="T112" s="225" t="s">
        <v>85</v>
      </c>
      <c r="U112" s="225">
        <v>109</v>
      </c>
      <c r="V112" s="225" t="s">
        <v>112</v>
      </c>
      <c r="W112" s="225">
        <v>109</v>
      </c>
      <c r="X112" s="225" t="s">
        <v>140</v>
      </c>
      <c r="Y112" s="225">
        <v>109</v>
      </c>
      <c r="Z112" s="225" t="s">
        <v>18</v>
      </c>
      <c r="AA112" s="225">
        <v>109</v>
      </c>
      <c r="AB112" s="225" t="s">
        <v>88</v>
      </c>
      <c r="AC112" s="225">
        <v>109</v>
      </c>
      <c r="AD112" s="225" t="s">
        <v>138</v>
      </c>
      <c r="AE112" s="225">
        <v>109</v>
      </c>
      <c r="AF112" s="225" t="s">
        <v>324</v>
      </c>
      <c r="AG112" s="225">
        <v>109</v>
      </c>
      <c r="AH112" s="225" t="s">
        <v>81</v>
      </c>
      <c r="AI112" s="225">
        <v>109</v>
      </c>
      <c r="AJ112" s="225" t="s">
        <v>166</v>
      </c>
      <c r="AK112" s="225">
        <v>109</v>
      </c>
      <c r="AL112" s="225" t="s">
        <v>212</v>
      </c>
      <c r="AM112" s="225">
        <v>109</v>
      </c>
      <c r="AN112" s="225" t="s">
        <v>189</v>
      </c>
      <c r="AO112" s="225">
        <v>109</v>
      </c>
      <c r="AP112" s="225" t="s">
        <v>288</v>
      </c>
    </row>
    <row r="113" spans="1:42" x14ac:dyDescent="0.25">
      <c r="A113" s="225">
        <v>110</v>
      </c>
      <c r="B113" s="293" t="s">
        <v>24</v>
      </c>
      <c r="C113" s="225">
        <v>110</v>
      </c>
      <c r="D113" s="225" t="s">
        <v>262</v>
      </c>
      <c r="E113" s="225">
        <v>110</v>
      </c>
      <c r="F113" s="225" t="s">
        <v>17</v>
      </c>
      <c r="G113" s="79">
        <v>110</v>
      </c>
      <c r="H113" s="110" t="s">
        <v>330</v>
      </c>
      <c r="I113" s="225">
        <v>110</v>
      </c>
      <c r="J113" s="225" t="s">
        <v>225</v>
      </c>
      <c r="K113" s="225">
        <v>110</v>
      </c>
      <c r="L113" s="225" t="s">
        <v>126</v>
      </c>
      <c r="M113" s="225">
        <v>110</v>
      </c>
      <c r="N113" s="225" t="s">
        <v>122</v>
      </c>
      <c r="O113" s="225">
        <v>110</v>
      </c>
      <c r="P113" s="225" t="s">
        <v>304</v>
      </c>
      <c r="Q113" s="225">
        <v>110</v>
      </c>
      <c r="R113" s="225" t="s">
        <v>178</v>
      </c>
      <c r="S113" s="225">
        <v>110</v>
      </c>
      <c r="T113" s="225" t="s">
        <v>309</v>
      </c>
      <c r="U113" s="225">
        <v>110</v>
      </c>
      <c r="V113" s="225" t="s">
        <v>317</v>
      </c>
      <c r="W113" s="225">
        <v>110</v>
      </c>
      <c r="X113" s="225" t="s">
        <v>331</v>
      </c>
      <c r="Y113" s="225">
        <v>110</v>
      </c>
      <c r="Z113" s="225" t="s">
        <v>121</v>
      </c>
      <c r="AA113" s="225">
        <v>110</v>
      </c>
      <c r="AB113" s="225" t="s">
        <v>169</v>
      </c>
      <c r="AC113" s="225">
        <v>110</v>
      </c>
      <c r="AD113" s="225" t="s">
        <v>331</v>
      </c>
      <c r="AE113" s="225">
        <v>110</v>
      </c>
      <c r="AF113" s="225" t="s">
        <v>41</v>
      </c>
      <c r="AG113" s="225">
        <v>110</v>
      </c>
      <c r="AH113" s="225" t="s">
        <v>240</v>
      </c>
      <c r="AI113" s="225">
        <v>110</v>
      </c>
      <c r="AJ113" s="225" t="s">
        <v>49</v>
      </c>
      <c r="AK113" s="225">
        <v>110</v>
      </c>
      <c r="AL113" s="225" t="s">
        <v>228</v>
      </c>
      <c r="AM113" s="225">
        <v>110</v>
      </c>
      <c r="AN113" s="225" t="s">
        <v>107</v>
      </c>
      <c r="AO113" s="225">
        <v>110</v>
      </c>
      <c r="AP113" s="225" t="s">
        <v>280</v>
      </c>
    </row>
    <row r="114" spans="1:42" x14ac:dyDescent="0.25">
      <c r="A114" s="225">
        <v>111</v>
      </c>
      <c r="B114" s="293" t="s">
        <v>212</v>
      </c>
      <c r="C114" s="225">
        <v>111</v>
      </c>
      <c r="D114" s="225" t="s">
        <v>258</v>
      </c>
      <c r="E114" s="225">
        <v>111</v>
      </c>
      <c r="F114" s="225" t="s">
        <v>239</v>
      </c>
      <c r="G114" s="79">
        <v>111</v>
      </c>
      <c r="H114" s="110" t="s">
        <v>86</v>
      </c>
      <c r="I114" s="225">
        <v>111</v>
      </c>
      <c r="J114" s="225" t="s">
        <v>247</v>
      </c>
      <c r="K114" s="225">
        <v>111</v>
      </c>
      <c r="L114" s="225" t="s">
        <v>88</v>
      </c>
      <c r="M114" s="225">
        <v>111</v>
      </c>
      <c r="N114" s="225" t="s">
        <v>229</v>
      </c>
      <c r="O114" s="225">
        <v>111</v>
      </c>
      <c r="P114" s="225" t="s">
        <v>233</v>
      </c>
      <c r="Q114" s="225">
        <v>111</v>
      </c>
      <c r="R114" s="225" t="s">
        <v>90</v>
      </c>
      <c r="S114" s="225">
        <v>111</v>
      </c>
      <c r="T114" s="225" t="s">
        <v>111</v>
      </c>
      <c r="U114" s="225">
        <v>111</v>
      </c>
      <c r="V114" s="225" t="s">
        <v>103</v>
      </c>
      <c r="W114" s="225">
        <v>111</v>
      </c>
      <c r="X114" s="225" t="s">
        <v>219</v>
      </c>
      <c r="Y114" s="225">
        <v>111</v>
      </c>
      <c r="Z114" s="225" t="s">
        <v>103</v>
      </c>
      <c r="AA114" s="225">
        <v>111</v>
      </c>
      <c r="AB114" s="225" t="s">
        <v>18</v>
      </c>
      <c r="AC114" s="225">
        <v>111</v>
      </c>
      <c r="AD114" s="225" t="s">
        <v>180</v>
      </c>
      <c r="AE114" s="225">
        <v>111</v>
      </c>
      <c r="AF114" s="225" t="s">
        <v>44</v>
      </c>
      <c r="AG114" s="225">
        <v>111</v>
      </c>
      <c r="AH114" s="225" t="s">
        <v>297</v>
      </c>
      <c r="AI114" s="225">
        <v>111</v>
      </c>
      <c r="AJ114" s="225" t="s">
        <v>272</v>
      </c>
      <c r="AK114" s="225">
        <v>111</v>
      </c>
      <c r="AL114" s="225" t="s">
        <v>97</v>
      </c>
      <c r="AM114" s="225">
        <v>111</v>
      </c>
      <c r="AN114" s="225" t="s">
        <v>332</v>
      </c>
      <c r="AO114" s="225">
        <v>111</v>
      </c>
      <c r="AP114" s="225" t="s">
        <v>242</v>
      </c>
    </row>
    <row r="115" spans="1:42" x14ac:dyDescent="0.25">
      <c r="A115" s="225">
        <v>112</v>
      </c>
      <c r="B115" s="293" t="s">
        <v>239</v>
      </c>
      <c r="C115" s="225">
        <v>112</v>
      </c>
      <c r="D115" s="225" t="s">
        <v>51</v>
      </c>
      <c r="E115" s="225">
        <v>112</v>
      </c>
      <c r="F115" s="225" t="s">
        <v>222</v>
      </c>
      <c r="G115" s="79">
        <v>112</v>
      </c>
      <c r="H115" s="110" t="s">
        <v>31</v>
      </c>
      <c r="I115" s="225">
        <v>112</v>
      </c>
      <c r="J115" s="225" t="s">
        <v>111</v>
      </c>
      <c r="K115" s="225">
        <v>112</v>
      </c>
      <c r="L115" s="225" t="s">
        <v>186</v>
      </c>
      <c r="M115" s="225">
        <v>112</v>
      </c>
      <c r="N115" s="225" t="s">
        <v>106</v>
      </c>
      <c r="O115" s="225">
        <v>112</v>
      </c>
      <c r="P115" s="225" t="s">
        <v>236</v>
      </c>
      <c r="Q115" s="225">
        <v>112</v>
      </c>
      <c r="R115" s="225" t="s">
        <v>224</v>
      </c>
      <c r="S115" s="225">
        <v>112</v>
      </c>
      <c r="T115" s="225" t="s">
        <v>237</v>
      </c>
      <c r="U115" s="225">
        <v>112</v>
      </c>
      <c r="V115" s="225" t="s">
        <v>88</v>
      </c>
      <c r="W115" s="225">
        <v>112</v>
      </c>
      <c r="X115" s="225" t="s">
        <v>181</v>
      </c>
      <c r="Y115" s="225">
        <v>112</v>
      </c>
      <c r="Z115" s="225" t="s">
        <v>317</v>
      </c>
      <c r="AA115" s="225">
        <v>112</v>
      </c>
      <c r="AB115" s="225" t="s">
        <v>60</v>
      </c>
      <c r="AC115" s="225">
        <v>112</v>
      </c>
      <c r="AD115" s="225" t="s">
        <v>205</v>
      </c>
      <c r="AE115" s="225">
        <v>112</v>
      </c>
      <c r="AF115" s="225" t="s">
        <v>127</v>
      </c>
      <c r="AG115" s="225">
        <v>112</v>
      </c>
      <c r="AH115" s="225" t="s">
        <v>318</v>
      </c>
      <c r="AI115" s="225">
        <v>112</v>
      </c>
      <c r="AJ115" s="225" t="s">
        <v>33</v>
      </c>
      <c r="AK115" s="225">
        <v>112</v>
      </c>
      <c r="AL115" s="225" t="s">
        <v>232</v>
      </c>
      <c r="AM115" s="225">
        <v>112</v>
      </c>
      <c r="AN115" s="225" t="s">
        <v>122</v>
      </c>
      <c r="AO115" s="225">
        <v>112</v>
      </c>
      <c r="AP115" s="225" t="s">
        <v>181</v>
      </c>
    </row>
    <row r="116" spans="1:42" x14ac:dyDescent="0.25">
      <c r="A116" s="225">
        <v>113</v>
      </c>
      <c r="B116" s="293" t="s">
        <v>214</v>
      </c>
      <c r="C116" s="225">
        <v>113</v>
      </c>
      <c r="D116" s="225" t="s">
        <v>257</v>
      </c>
      <c r="E116" s="225">
        <v>113</v>
      </c>
      <c r="F116" s="225" t="s">
        <v>74</v>
      </c>
      <c r="G116" s="79">
        <v>112</v>
      </c>
      <c r="H116" s="110" t="s">
        <v>117</v>
      </c>
      <c r="I116" s="225">
        <v>113</v>
      </c>
      <c r="J116" s="225" t="s">
        <v>333</v>
      </c>
      <c r="K116" s="225">
        <v>113</v>
      </c>
      <c r="L116" s="225" t="s">
        <v>109</v>
      </c>
      <c r="M116" s="225">
        <v>113</v>
      </c>
      <c r="N116" s="225" t="s">
        <v>127</v>
      </c>
      <c r="O116" s="225">
        <v>113</v>
      </c>
      <c r="P116" s="225" t="s">
        <v>334</v>
      </c>
      <c r="Q116" s="225">
        <v>113</v>
      </c>
      <c r="R116" s="225" t="s">
        <v>318</v>
      </c>
      <c r="S116" s="225">
        <v>113</v>
      </c>
      <c r="T116" s="225" t="s">
        <v>171</v>
      </c>
      <c r="U116" s="225">
        <v>113</v>
      </c>
      <c r="V116" s="225" t="s">
        <v>320</v>
      </c>
      <c r="W116" s="225">
        <v>113</v>
      </c>
      <c r="X116" s="225" t="s">
        <v>312</v>
      </c>
      <c r="Y116" s="225">
        <v>113</v>
      </c>
      <c r="Z116" s="225" t="s">
        <v>117</v>
      </c>
      <c r="AA116" s="225">
        <v>113</v>
      </c>
      <c r="AB116" s="225" t="s">
        <v>188</v>
      </c>
      <c r="AC116" s="225">
        <v>113</v>
      </c>
      <c r="AD116" s="225" t="s">
        <v>50</v>
      </c>
      <c r="AE116" s="225">
        <v>113</v>
      </c>
      <c r="AF116" s="225" t="s">
        <v>78</v>
      </c>
      <c r="AG116" s="225">
        <v>113</v>
      </c>
      <c r="AH116" s="225" t="s">
        <v>169</v>
      </c>
      <c r="AI116" s="225">
        <v>113</v>
      </c>
      <c r="AJ116" s="225" t="s">
        <v>149</v>
      </c>
      <c r="AK116" s="225">
        <v>113</v>
      </c>
      <c r="AL116" s="225" t="s">
        <v>23</v>
      </c>
      <c r="AM116" s="225">
        <v>113</v>
      </c>
      <c r="AN116" s="225" t="s">
        <v>70</v>
      </c>
      <c r="AO116" s="225">
        <v>113</v>
      </c>
      <c r="AP116" s="225" t="s">
        <v>228</v>
      </c>
    </row>
    <row r="117" spans="1:42" x14ac:dyDescent="0.25">
      <c r="A117" s="225">
        <v>114</v>
      </c>
      <c r="B117" s="293" t="s">
        <v>193</v>
      </c>
      <c r="C117" s="225">
        <v>114</v>
      </c>
      <c r="D117" s="225" t="s">
        <v>249</v>
      </c>
      <c r="E117" s="225">
        <v>114</v>
      </c>
      <c r="F117" s="225" t="s">
        <v>116</v>
      </c>
      <c r="G117" s="79">
        <v>112</v>
      </c>
      <c r="H117" s="110" t="s">
        <v>248</v>
      </c>
      <c r="I117" s="225">
        <v>114</v>
      </c>
      <c r="J117" s="225" t="s">
        <v>40</v>
      </c>
      <c r="K117" s="225">
        <v>114</v>
      </c>
      <c r="L117" s="225" t="s">
        <v>47</v>
      </c>
      <c r="M117" s="225">
        <v>114</v>
      </c>
      <c r="N117" s="225" t="s">
        <v>27</v>
      </c>
      <c r="O117" s="225">
        <v>114</v>
      </c>
      <c r="P117" s="225" t="s">
        <v>188</v>
      </c>
      <c r="Q117" s="225">
        <v>114</v>
      </c>
      <c r="R117" s="225" t="s">
        <v>54</v>
      </c>
      <c r="S117" s="225">
        <v>114</v>
      </c>
      <c r="T117" s="225" t="s">
        <v>110</v>
      </c>
      <c r="U117" s="225">
        <v>114</v>
      </c>
      <c r="V117" s="225" t="s">
        <v>190</v>
      </c>
      <c r="W117" s="225">
        <v>114</v>
      </c>
      <c r="X117" s="225" t="s">
        <v>168</v>
      </c>
      <c r="Y117" s="225">
        <v>114</v>
      </c>
      <c r="Z117" s="225" t="s">
        <v>326</v>
      </c>
      <c r="AA117" s="225">
        <v>114</v>
      </c>
      <c r="AB117" s="225" t="s">
        <v>107</v>
      </c>
      <c r="AC117" s="225">
        <v>114</v>
      </c>
      <c r="AD117" s="225" t="s">
        <v>259</v>
      </c>
      <c r="AE117" s="225">
        <v>114</v>
      </c>
      <c r="AF117" s="225" t="s">
        <v>27</v>
      </c>
      <c r="AG117" s="225">
        <v>114</v>
      </c>
      <c r="AH117" s="225" t="s">
        <v>175</v>
      </c>
      <c r="AI117" s="225">
        <v>114</v>
      </c>
      <c r="AJ117" s="225" t="s">
        <v>287</v>
      </c>
      <c r="AK117" s="225">
        <v>114</v>
      </c>
      <c r="AL117" s="225" t="s">
        <v>202</v>
      </c>
      <c r="AM117" s="225">
        <v>114</v>
      </c>
      <c r="AN117" s="225" t="s">
        <v>195</v>
      </c>
      <c r="AO117" s="225">
        <v>114</v>
      </c>
      <c r="AP117" s="225" t="s">
        <v>82</v>
      </c>
    </row>
    <row r="118" spans="1:42" x14ac:dyDescent="0.25">
      <c r="A118" s="225">
        <v>115</v>
      </c>
      <c r="B118" s="293" t="s">
        <v>170</v>
      </c>
      <c r="C118" s="225">
        <v>115</v>
      </c>
      <c r="D118" s="225" t="s">
        <v>75</v>
      </c>
      <c r="E118" s="225">
        <v>115</v>
      </c>
      <c r="F118" s="225" t="s">
        <v>297</v>
      </c>
      <c r="G118" s="79">
        <v>115</v>
      </c>
      <c r="H118" s="110" t="s">
        <v>38</v>
      </c>
      <c r="I118" s="225">
        <v>115</v>
      </c>
      <c r="J118" s="225" t="s">
        <v>58</v>
      </c>
      <c r="K118" s="225">
        <v>115</v>
      </c>
      <c r="L118" s="225" t="s">
        <v>285</v>
      </c>
      <c r="M118" s="225">
        <v>115</v>
      </c>
      <c r="N118" s="225" t="s">
        <v>26</v>
      </c>
      <c r="O118" s="225">
        <v>115</v>
      </c>
      <c r="P118" s="225" t="s">
        <v>228</v>
      </c>
      <c r="Q118" s="225">
        <v>115</v>
      </c>
      <c r="R118" s="225" t="s">
        <v>134</v>
      </c>
      <c r="S118" s="225">
        <v>115</v>
      </c>
      <c r="T118" s="225" t="s">
        <v>74</v>
      </c>
      <c r="U118" s="225">
        <v>115</v>
      </c>
      <c r="V118" s="225" t="s">
        <v>315</v>
      </c>
      <c r="W118" s="225">
        <v>115</v>
      </c>
      <c r="X118" s="225" t="s">
        <v>57</v>
      </c>
      <c r="Y118" s="225">
        <v>115</v>
      </c>
      <c r="Z118" s="225" t="s">
        <v>295</v>
      </c>
      <c r="AA118" s="225">
        <v>115</v>
      </c>
      <c r="AB118" s="225" t="s">
        <v>128</v>
      </c>
      <c r="AC118" s="225">
        <v>115</v>
      </c>
      <c r="AD118" s="225" t="s">
        <v>144</v>
      </c>
      <c r="AE118" s="225">
        <v>115</v>
      </c>
      <c r="AF118" s="225" t="s">
        <v>56</v>
      </c>
      <c r="AG118" s="225">
        <v>115</v>
      </c>
      <c r="AH118" s="225" t="s">
        <v>37</v>
      </c>
      <c r="AI118" s="225">
        <v>115</v>
      </c>
      <c r="AJ118" s="225" t="s">
        <v>170</v>
      </c>
      <c r="AK118" s="225">
        <v>115</v>
      </c>
      <c r="AL118" s="225" t="s">
        <v>72</v>
      </c>
      <c r="AM118" s="225">
        <v>115</v>
      </c>
      <c r="AN118" s="225" t="s">
        <v>239</v>
      </c>
      <c r="AO118" s="225">
        <v>115</v>
      </c>
      <c r="AP118" s="225" t="s">
        <v>34</v>
      </c>
    </row>
    <row r="119" spans="1:42" x14ac:dyDescent="0.25">
      <c r="A119" s="225">
        <v>116</v>
      </c>
      <c r="B119" s="293" t="s">
        <v>81</v>
      </c>
      <c r="C119" s="225">
        <v>116</v>
      </c>
      <c r="D119" s="225" t="s">
        <v>44</v>
      </c>
      <c r="E119" s="225">
        <v>116</v>
      </c>
      <c r="F119" s="225" t="s">
        <v>207</v>
      </c>
      <c r="G119" s="79">
        <v>115</v>
      </c>
      <c r="H119" s="110" t="s">
        <v>58</v>
      </c>
      <c r="I119" s="225">
        <v>116</v>
      </c>
      <c r="J119" s="225" t="s">
        <v>159</v>
      </c>
      <c r="K119" s="225">
        <v>116</v>
      </c>
      <c r="L119" s="225" t="s">
        <v>252</v>
      </c>
      <c r="M119" s="225">
        <v>116</v>
      </c>
      <c r="N119" s="225" t="s">
        <v>324</v>
      </c>
      <c r="O119" s="225">
        <v>116</v>
      </c>
      <c r="P119" s="225" t="s">
        <v>268</v>
      </c>
      <c r="Q119" s="225">
        <v>116</v>
      </c>
      <c r="R119" s="225" t="s">
        <v>284</v>
      </c>
      <c r="S119" s="225">
        <v>116</v>
      </c>
      <c r="T119" s="225" t="s">
        <v>233</v>
      </c>
      <c r="U119" s="225">
        <v>116</v>
      </c>
      <c r="V119" s="225" t="s">
        <v>89</v>
      </c>
      <c r="W119" s="225">
        <v>116</v>
      </c>
      <c r="X119" s="225" t="s">
        <v>317</v>
      </c>
      <c r="Y119" s="225">
        <v>116</v>
      </c>
      <c r="Z119" s="225" t="s">
        <v>262</v>
      </c>
      <c r="AA119" s="225">
        <v>116</v>
      </c>
      <c r="AB119" s="225" t="s">
        <v>288</v>
      </c>
      <c r="AC119" s="225">
        <v>116</v>
      </c>
      <c r="AD119" s="225" t="s">
        <v>193</v>
      </c>
      <c r="AE119" s="225">
        <v>116</v>
      </c>
      <c r="AF119" s="225" t="s">
        <v>254</v>
      </c>
      <c r="AG119" s="225">
        <v>116</v>
      </c>
      <c r="AH119" s="225" t="s">
        <v>75</v>
      </c>
      <c r="AI119" s="225">
        <v>116</v>
      </c>
      <c r="AJ119" s="225" t="s">
        <v>197</v>
      </c>
      <c r="AK119" s="225">
        <v>116</v>
      </c>
      <c r="AL119" s="225" t="s">
        <v>278</v>
      </c>
      <c r="AM119" s="225">
        <v>116</v>
      </c>
      <c r="AN119" s="225" t="s">
        <v>167</v>
      </c>
      <c r="AO119" s="225">
        <v>116</v>
      </c>
      <c r="AP119" s="225" t="s">
        <v>212</v>
      </c>
    </row>
    <row r="120" spans="1:42" x14ac:dyDescent="0.25">
      <c r="A120" s="225">
        <v>117</v>
      </c>
      <c r="B120" s="293" t="s">
        <v>71</v>
      </c>
      <c r="C120" s="225">
        <v>117</v>
      </c>
      <c r="D120" s="225" t="s">
        <v>115</v>
      </c>
      <c r="E120" s="225">
        <v>117</v>
      </c>
      <c r="F120" s="225" t="s">
        <v>165</v>
      </c>
      <c r="G120" s="79">
        <v>115</v>
      </c>
      <c r="H120" s="110" t="s">
        <v>152</v>
      </c>
      <c r="I120" s="225">
        <v>117</v>
      </c>
      <c r="J120" s="225" t="s">
        <v>325</v>
      </c>
      <c r="K120" s="225">
        <v>117</v>
      </c>
      <c r="L120" s="225" t="s">
        <v>262</v>
      </c>
      <c r="M120" s="225">
        <v>117</v>
      </c>
      <c r="N120" s="225" t="s">
        <v>228</v>
      </c>
      <c r="O120" s="225">
        <v>117</v>
      </c>
      <c r="P120" s="225" t="s">
        <v>217</v>
      </c>
      <c r="Q120" s="225">
        <v>117</v>
      </c>
      <c r="R120" s="225" t="s">
        <v>181</v>
      </c>
      <c r="S120" s="225">
        <v>117</v>
      </c>
      <c r="T120" s="225" t="s">
        <v>284</v>
      </c>
      <c r="U120" s="225">
        <v>117</v>
      </c>
      <c r="V120" s="225" t="s">
        <v>100</v>
      </c>
      <c r="W120" s="225">
        <v>117</v>
      </c>
      <c r="X120" s="225" t="s">
        <v>143</v>
      </c>
      <c r="Y120" s="225">
        <v>117</v>
      </c>
      <c r="Z120" s="225" t="s">
        <v>50</v>
      </c>
      <c r="AA120" s="225">
        <v>117</v>
      </c>
      <c r="AB120" s="225" t="s">
        <v>114</v>
      </c>
      <c r="AC120" s="225">
        <v>117</v>
      </c>
      <c r="AD120" s="225" t="s">
        <v>190</v>
      </c>
      <c r="AE120" s="225">
        <v>117</v>
      </c>
      <c r="AF120" s="225" t="s">
        <v>191</v>
      </c>
      <c r="AG120" s="225">
        <v>117</v>
      </c>
      <c r="AH120" s="225" t="s">
        <v>29</v>
      </c>
      <c r="AI120" s="225">
        <v>117</v>
      </c>
      <c r="AJ120" s="225" t="s">
        <v>320</v>
      </c>
      <c r="AK120" s="225">
        <v>117</v>
      </c>
      <c r="AL120" s="225" t="s">
        <v>219</v>
      </c>
      <c r="AM120" s="225">
        <v>117</v>
      </c>
      <c r="AN120" s="225" t="s">
        <v>309</v>
      </c>
      <c r="AO120" s="225">
        <v>117</v>
      </c>
      <c r="AP120" s="225" t="s">
        <v>271</v>
      </c>
    </row>
    <row r="121" spans="1:42" x14ac:dyDescent="0.25">
      <c r="A121" s="225">
        <v>118</v>
      </c>
      <c r="B121" s="293" t="s">
        <v>249</v>
      </c>
      <c r="C121" s="225">
        <v>118</v>
      </c>
      <c r="D121" s="225" t="s">
        <v>124</v>
      </c>
      <c r="E121" s="225">
        <v>118</v>
      </c>
      <c r="F121" s="225" t="s">
        <v>241</v>
      </c>
      <c r="G121" s="79">
        <v>118</v>
      </c>
      <c r="H121" s="110" t="s">
        <v>45</v>
      </c>
      <c r="I121" s="225">
        <v>118</v>
      </c>
      <c r="J121" s="225" t="s">
        <v>74</v>
      </c>
      <c r="K121" s="225">
        <v>118</v>
      </c>
      <c r="L121" s="225" t="s">
        <v>324</v>
      </c>
      <c r="M121" s="225">
        <v>118</v>
      </c>
      <c r="N121" s="225" t="s">
        <v>235</v>
      </c>
      <c r="O121" s="225">
        <v>118</v>
      </c>
      <c r="P121" s="225" t="s">
        <v>76</v>
      </c>
      <c r="Q121" s="225">
        <v>118</v>
      </c>
      <c r="R121" s="225" t="s">
        <v>269</v>
      </c>
      <c r="S121" s="225">
        <v>118</v>
      </c>
      <c r="T121" s="225" t="s">
        <v>220</v>
      </c>
      <c r="U121" s="225">
        <v>118</v>
      </c>
      <c r="V121" s="225" t="s">
        <v>153</v>
      </c>
      <c r="W121" s="225">
        <v>118</v>
      </c>
      <c r="X121" s="225" t="s">
        <v>102</v>
      </c>
      <c r="Y121" s="225">
        <v>118</v>
      </c>
      <c r="Z121" s="225" t="s">
        <v>320</v>
      </c>
      <c r="AA121" s="225">
        <v>118</v>
      </c>
      <c r="AB121" s="225" t="s">
        <v>111</v>
      </c>
      <c r="AC121" s="225">
        <v>118</v>
      </c>
      <c r="AD121" s="225" t="s">
        <v>114</v>
      </c>
      <c r="AE121" s="225">
        <v>118</v>
      </c>
      <c r="AF121" s="225" t="s">
        <v>298</v>
      </c>
      <c r="AG121" s="225">
        <v>118</v>
      </c>
      <c r="AH121" s="225" t="s">
        <v>142</v>
      </c>
      <c r="AI121" s="225">
        <v>118</v>
      </c>
      <c r="AJ121" s="225" t="s">
        <v>59</v>
      </c>
      <c r="AK121" s="225">
        <v>118</v>
      </c>
      <c r="AL121" s="225" t="s">
        <v>250</v>
      </c>
      <c r="AM121" s="225">
        <v>118</v>
      </c>
      <c r="AN121" s="225" t="s">
        <v>326</v>
      </c>
      <c r="AO121" s="225">
        <v>118</v>
      </c>
      <c r="AP121" s="225" t="s">
        <v>48</v>
      </c>
    </row>
    <row r="122" spans="1:42" x14ac:dyDescent="0.25">
      <c r="A122" s="225">
        <v>119</v>
      </c>
      <c r="B122" s="293" t="s">
        <v>211</v>
      </c>
      <c r="C122" s="225">
        <v>119</v>
      </c>
      <c r="D122" s="225" t="s">
        <v>214</v>
      </c>
      <c r="E122" s="225">
        <v>119</v>
      </c>
      <c r="F122" s="225" t="s">
        <v>177</v>
      </c>
      <c r="G122" s="79">
        <v>118</v>
      </c>
      <c r="H122" s="110" t="s">
        <v>249</v>
      </c>
      <c r="I122" s="225">
        <v>119</v>
      </c>
      <c r="J122" s="225" t="s">
        <v>278</v>
      </c>
      <c r="K122" s="225">
        <v>119</v>
      </c>
      <c r="L122" s="225" t="s">
        <v>154</v>
      </c>
      <c r="M122" s="225">
        <v>119</v>
      </c>
      <c r="N122" s="225" t="s">
        <v>32</v>
      </c>
      <c r="O122" s="225">
        <v>119</v>
      </c>
      <c r="P122" s="225" t="s">
        <v>284</v>
      </c>
      <c r="Q122" s="225">
        <v>119</v>
      </c>
      <c r="R122" s="225" t="s">
        <v>34</v>
      </c>
      <c r="S122" s="225">
        <v>119</v>
      </c>
      <c r="T122" s="225" t="s">
        <v>140</v>
      </c>
      <c r="U122" s="225">
        <v>119</v>
      </c>
      <c r="V122" s="225" t="s">
        <v>319</v>
      </c>
      <c r="W122" s="225">
        <v>119</v>
      </c>
      <c r="X122" s="225" t="s">
        <v>150</v>
      </c>
      <c r="Y122" s="225">
        <v>119</v>
      </c>
      <c r="Z122" s="225" t="s">
        <v>56</v>
      </c>
      <c r="AA122" s="225">
        <v>119</v>
      </c>
      <c r="AB122" s="225" t="s">
        <v>85</v>
      </c>
      <c r="AC122" s="225">
        <v>119</v>
      </c>
      <c r="AD122" s="225" t="s">
        <v>152</v>
      </c>
      <c r="AE122" s="225">
        <v>119</v>
      </c>
      <c r="AF122" s="225" t="s">
        <v>246</v>
      </c>
      <c r="AG122" s="225">
        <v>119</v>
      </c>
      <c r="AH122" s="225" t="s">
        <v>97</v>
      </c>
      <c r="AI122" s="225">
        <v>119</v>
      </c>
      <c r="AJ122" s="225" t="s">
        <v>129</v>
      </c>
      <c r="AK122" s="225">
        <v>119</v>
      </c>
      <c r="AL122" s="225" t="s">
        <v>159</v>
      </c>
      <c r="AM122" s="225">
        <v>119</v>
      </c>
      <c r="AN122" s="225" t="s">
        <v>94</v>
      </c>
      <c r="AO122" s="225">
        <v>119</v>
      </c>
      <c r="AP122" s="225" t="s">
        <v>98</v>
      </c>
    </row>
    <row r="123" spans="1:42" x14ac:dyDescent="0.25">
      <c r="A123" s="225">
        <v>120</v>
      </c>
      <c r="B123" s="293" t="s">
        <v>180</v>
      </c>
      <c r="C123" s="225">
        <v>120</v>
      </c>
      <c r="D123" s="225" t="s">
        <v>239</v>
      </c>
      <c r="E123" s="225">
        <v>120</v>
      </c>
      <c r="F123" s="225" t="s">
        <v>184</v>
      </c>
      <c r="G123" s="79">
        <v>118</v>
      </c>
      <c r="H123" s="110" t="s">
        <v>314</v>
      </c>
      <c r="I123" s="225">
        <v>120</v>
      </c>
      <c r="J123" s="225" t="s">
        <v>305</v>
      </c>
      <c r="K123" s="225">
        <v>120</v>
      </c>
      <c r="L123" s="225" t="s">
        <v>335</v>
      </c>
      <c r="M123" s="225">
        <v>120</v>
      </c>
      <c r="N123" s="225" t="s">
        <v>185</v>
      </c>
      <c r="O123" s="225">
        <v>120</v>
      </c>
      <c r="P123" s="225" t="s">
        <v>200</v>
      </c>
      <c r="Q123" s="225">
        <v>120</v>
      </c>
      <c r="R123" s="225" t="s">
        <v>85</v>
      </c>
      <c r="S123" s="225">
        <v>120</v>
      </c>
      <c r="T123" s="225" t="s">
        <v>192</v>
      </c>
      <c r="U123" s="225">
        <v>120</v>
      </c>
      <c r="V123" s="225" t="s">
        <v>56</v>
      </c>
      <c r="W123" s="225">
        <v>120</v>
      </c>
      <c r="X123" s="225" t="s">
        <v>43</v>
      </c>
      <c r="Y123" s="225">
        <v>120</v>
      </c>
      <c r="Z123" s="225" t="s">
        <v>113</v>
      </c>
      <c r="AA123" s="225">
        <v>120</v>
      </c>
      <c r="AB123" s="225" t="s">
        <v>287</v>
      </c>
      <c r="AC123" s="225">
        <v>120</v>
      </c>
      <c r="AD123" s="225" t="s">
        <v>296</v>
      </c>
      <c r="AE123" s="225">
        <v>120</v>
      </c>
      <c r="AF123" s="225" t="s">
        <v>166</v>
      </c>
      <c r="AG123" s="225">
        <v>120</v>
      </c>
      <c r="AH123" s="225" t="s">
        <v>204</v>
      </c>
      <c r="AI123" s="225">
        <v>120</v>
      </c>
      <c r="AJ123" s="225" t="s">
        <v>47</v>
      </c>
      <c r="AK123" s="225">
        <v>120</v>
      </c>
      <c r="AL123" s="225" t="s">
        <v>307</v>
      </c>
      <c r="AM123" s="225">
        <v>120</v>
      </c>
      <c r="AN123" s="225" t="s">
        <v>261</v>
      </c>
      <c r="AO123" s="225">
        <v>120</v>
      </c>
      <c r="AP123" s="225" t="s">
        <v>308</v>
      </c>
    </row>
    <row r="124" spans="1:42" x14ac:dyDescent="0.25">
      <c r="A124" s="225">
        <v>121</v>
      </c>
      <c r="B124" s="293" t="s">
        <v>146</v>
      </c>
      <c r="C124" s="225">
        <v>121</v>
      </c>
      <c r="D124" s="225" t="s">
        <v>177</v>
      </c>
      <c r="E124" s="225">
        <v>121</v>
      </c>
      <c r="F124" s="225" t="s">
        <v>273</v>
      </c>
      <c r="G124" s="79">
        <v>121</v>
      </c>
      <c r="H124" s="110" t="s">
        <v>79</v>
      </c>
      <c r="I124" s="225">
        <v>121</v>
      </c>
      <c r="J124" s="225" t="s">
        <v>18</v>
      </c>
      <c r="K124" s="225">
        <v>121</v>
      </c>
      <c r="L124" s="225" t="s">
        <v>336</v>
      </c>
      <c r="M124" s="225">
        <v>121</v>
      </c>
      <c r="N124" s="225" t="s">
        <v>18</v>
      </c>
      <c r="O124" s="225">
        <v>121</v>
      </c>
      <c r="P124" s="225" t="s">
        <v>130</v>
      </c>
      <c r="Q124" s="225">
        <v>121</v>
      </c>
      <c r="R124" s="225" t="s">
        <v>157</v>
      </c>
      <c r="S124" s="225">
        <v>121</v>
      </c>
      <c r="T124" s="225" t="s">
        <v>129</v>
      </c>
      <c r="U124" s="225">
        <v>121</v>
      </c>
      <c r="V124" s="225" t="s">
        <v>161</v>
      </c>
      <c r="W124" s="225">
        <v>121</v>
      </c>
      <c r="X124" s="225" t="s">
        <v>264</v>
      </c>
      <c r="Y124" s="225">
        <v>121</v>
      </c>
      <c r="Z124" s="225" t="s">
        <v>68</v>
      </c>
      <c r="AA124" s="225">
        <v>121</v>
      </c>
      <c r="AB124" s="225" t="s">
        <v>206</v>
      </c>
      <c r="AC124" s="225">
        <v>121</v>
      </c>
      <c r="AD124" s="225" t="s">
        <v>322</v>
      </c>
      <c r="AE124" s="225">
        <v>121</v>
      </c>
      <c r="AF124" s="225" t="s">
        <v>178</v>
      </c>
      <c r="AG124" s="225">
        <v>121</v>
      </c>
      <c r="AH124" s="225" t="s">
        <v>80</v>
      </c>
      <c r="AI124" s="225">
        <v>121</v>
      </c>
      <c r="AJ124" s="225" t="s">
        <v>25</v>
      </c>
      <c r="AK124" s="225">
        <v>121</v>
      </c>
      <c r="AL124" s="225" t="s">
        <v>251</v>
      </c>
      <c r="AM124" s="225">
        <v>121</v>
      </c>
      <c r="AN124" s="225" t="s">
        <v>184</v>
      </c>
      <c r="AO124" s="225">
        <v>121</v>
      </c>
      <c r="AP124" s="225" t="s">
        <v>293</v>
      </c>
    </row>
    <row r="125" spans="1:42" x14ac:dyDescent="0.25">
      <c r="A125" s="225">
        <v>122</v>
      </c>
      <c r="B125" s="293" t="s">
        <v>255</v>
      </c>
      <c r="C125" s="225">
        <v>122</v>
      </c>
      <c r="D125" s="225" t="s">
        <v>155</v>
      </c>
      <c r="E125" s="225">
        <v>122</v>
      </c>
      <c r="F125" s="225" t="s">
        <v>229</v>
      </c>
      <c r="G125" s="79">
        <v>121</v>
      </c>
      <c r="H125" s="110" t="s">
        <v>32</v>
      </c>
      <c r="I125" s="225">
        <v>122</v>
      </c>
      <c r="J125" s="225" t="s">
        <v>91</v>
      </c>
      <c r="K125" s="225">
        <v>122</v>
      </c>
      <c r="L125" s="225" t="s">
        <v>229</v>
      </c>
      <c r="M125" s="225">
        <v>122</v>
      </c>
      <c r="N125" s="225" t="s">
        <v>149</v>
      </c>
      <c r="O125" s="225">
        <v>122</v>
      </c>
      <c r="P125" s="225" t="s">
        <v>42</v>
      </c>
      <c r="Q125" s="225">
        <v>122</v>
      </c>
      <c r="R125" s="225" t="s">
        <v>117</v>
      </c>
      <c r="S125" s="225">
        <v>122</v>
      </c>
      <c r="T125" s="225" t="s">
        <v>244</v>
      </c>
      <c r="U125" s="225">
        <v>122</v>
      </c>
      <c r="V125" s="225" t="s">
        <v>245</v>
      </c>
      <c r="W125" s="225">
        <v>122</v>
      </c>
      <c r="X125" s="225" t="s">
        <v>241</v>
      </c>
      <c r="Y125" s="225">
        <v>122</v>
      </c>
      <c r="Z125" s="225" t="s">
        <v>21</v>
      </c>
      <c r="AA125" s="225">
        <v>122</v>
      </c>
      <c r="AB125" s="225" t="s">
        <v>289</v>
      </c>
      <c r="AC125" s="225">
        <v>122</v>
      </c>
      <c r="AD125" s="225" t="s">
        <v>122</v>
      </c>
      <c r="AE125" s="225">
        <v>122</v>
      </c>
      <c r="AF125" s="225" t="s">
        <v>23</v>
      </c>
      <c r="AG125" s="225">
        <v>122</v>
      </c>
      <c r="AH125" s="225" t="s">
        <v>279</v>
      </c>
      <c r="AI125" s="225">
        <v>122</v>
      </c>
      <c r="AJ125" s="225" t="s">
        <v>196</v>
      </c>
      <c r="AK125" s="225">
        <v>122</v>
      </c>
      <c r="AL125" s="225" t="s">
        <v>242</v>
      </c>
      <c r="AM125" s="225">
        <v>122</v>
      </c>
      <c r="AN125" s="225" t="s">
        <v>277</v>
      </c>
      <c r="AO125" s="225">
        <v>122</v>
      </c>
      <c r="AP125" s="225" t="s">
        <v>261</v>
      </c>
    </row>
    <row r="126" spans="1:42" x14ac:dyDescent="0.25">
      <c r="A126" s="225">
        <v>123</v>
      </c>
      <c r="B126" s="293" t="s">
        <v>184</v>
      </c>
      <c r="C126" s="225">
        <v>123</v>
      </c>
      <c r="D126" s="225" t="s">
        <v>127</v>
      </c>
      <c r="E126" s="225">
        <v>123</v>
      </c>
      <c r="F126" s="225" t="s">
        <v>182</v>
      </c>
      <c r="G126" s="79">
        <v>123</v>
      </c>
      <c r="H126" s="110" t="s">
        <v>189</v>
      </c>
      <c r="I126" s="225">
        <v>123</v>
      </c>
      <c r="J126" s="225" t="s">
        <v>161</v>
      </c>
      <c r="K126" s="225">
        <v>123</v>
      </c>
      <c r="L126" s="225" t="s">
        <v>263</v>
      </c>
      <c r="M126" s="225">
        <v>123</v>
      </c>
      <c r="N126" s="225" t="s">
        <v>157</v>
      </c>
      <c r="O126" s="225">
        <v>123</v>
      </c>
      <c r="P126" s="225" t="s">
        <v>265</v>
      </c>
      <c r="Q126" s="225">
        <v>123</v>
      </c>
      <c r="R126" s="225" t="s">
        <v>42</v>
      </c>
      <c r="S126" s="225">
        <v>123</v>
      </c>
      <c r="T126" s="225" t="s">
        <v>228</v>
      </c>
      <c r="U126" s="225">
        <v>123</v>
      </c>
      <c r="V126" s="225" t="s">
        <v>272</v>
      </c>
      <c r="W126" s="225">
        <v>123</v>
      </c>
      <c r="X126" s="225" t="s">
        <v>263</v>
      </c>
      <c r="Y126" s="225">
        <v>123</v>
      </c>
      <c r="Z126" s="225" t="s">
        <v>206</v>
      </c>
      <c r="AA126" s="225">
        <v>123</v>
      </c>
      <c r="AB126" s="225" t="s">
        <v>112</v>
      </c>
      <c r="AC126" s="225">
        <v>123</v>
      </c>
      <c r="AD126" s="225" t="s">
        <v>102</v>
      </c>
      <c r="AE126" s="225">
        <v>123</v>
      </c>
      <c r="AF126" s="225" t="s">
        <v>194</v>
      </c>
      <c r="AG126" s="225">
        <v>123</v>
      </c>
      <c r="AH126" s="225" t="s">
        <v>84</v>
      </c>
      <c r="AI126" s="225">
        <v>123</v>
      </c>
      <c r="AJ126" s="225" t="s">
        <v>183</v>
      </c>
      <c r="AK126" s="225">
        <v>123</v>
      </c>
      <c r="AL126" s="225" t="s">
        <v>225</v>
      </c>
      <c r="AM126" s="225">
        <v>123</v>
      </c>
      <c r="AN126" s="225" t="s">
        <v>170</v>
      </c>
      <c r="AO126" s="225">
        <v>123</v>
      </c>
      <c r="AP126" s="225" t="s">
        <v>120</v>
      </c>
    </row>
    <row r="127" spans="1:42" x14ac:dyDescent="0.25">
      <c r="A127" s="225">
        <v>124</v>
      </c>
      <c r="B127" s="293" t="s">
        <v>98</v>
      </c>
      <c r="C127" s="225">
        <v>124</v>
      </c>
      <c r="D127" s="225" t="s">
        <v>129</v>
      </c>
      <c r="E127" s="225">
        <v>124</v>
      </c>
      <c r="F127" s="225" t="s">
        <v>284</v>
      </c>
      <c r="G127" s="79">
        <v>123</v>
      </c>
      <c r="H127" s="110" t="s">
        <v>317</v>
      </c>
      <c r="I127" s="225">
        <v>124</v>
      </c>
      <c r="J127" s="225" t="s">
        <v>154</v>
      </c>
      <c r="K127" s="225">
        <v>124</v>
      </c>
      <c r="L127" s="225" t="s">
        <v>265</v>
      </c>
      <c r="M127" s="225">
        <v>124</v>
      </c>
      <c r="N127" s="225" t="s">
        <v>262</v>
      </c>
      <c r="O127" s="225">
        <v>124</v>
      </c>
      <c r="P127" s="225" t="s">
        <v>37</v>
      </c>
      <c r="Q127" s="225">
        <v>124</v>
      </c>
      <c r="R127" s="225" t="s">
        <v>154</v>
      </c>
      <c r="S127" s="225">
        <v>124</v>
      </c>
      <c r="T127" s="225" t="s">
        <v>159</v>
      </c>
      <c r="U127" s="225">
        <v>124</v>
      </c>
      <c r="V127" s="225" t="s">
        <v>244</v>
      </c>
      <c r="W127" s="225">
        <v>124</v>
      </c>
      <c r="X127" s="225" t="s">
        <v>285</v>
      </c>
      <c r="Y127" s="225">
        <v>124</v>
      </c>
      <c r="Z127" s="225" t="s">
        <v>100</v>
      </c>
      <c r="AA127" s="225">
        <v>124</v>
      </c>
      <c r="AB127" s="225" t="s">
        <v>187</v>
      </c>
      <c r="AC127" s="225">
        <v>124</v>
      </c>
      <c r="AD127" s="225" t="s">
        <v>323</v>
      </c>
      <c r="AE127" s="225">
        <v>124</v>
      </c>
      <c r="AF127" s="225" t="s">
        <v>30</v>
      </c>
      <c r="AG127" s="225">
        <v>124</v>
      </c>
      <c r="AH127" s="225" t="s">
        <v>222</v>
      </c>
      <c r="AI127" s="225">
        <v>124</v>
      </c>
      <c r="AJ127" s="225" t="s">
        <v>50</v>
      </c>
      <c r="AK127" s="225">
        <v>124</v>
      </c>
      <c r="AL127" s="225" t="s">
        <v>108</v>
      </c>
      <c r="AM127" s="225">
        <v>124</v>
      </c>
      <c r="AN127" s="225" t="s">
        <v>92</v>
      </c>
      <c r="AO127" s="225">
        <v>124</v>
      </c>
      <c r="AP127" s="225" t="s">
        <v>249</v>
      </c>
    </row>
    <row r="128" spans="1:42" x14ac:dyDescent="0.25">
      <c r="A128" s="225">
        <v>125</v>
      </c>
      <c r="B128" s="293" t="s">
        <v>201</v>
      </c>
      <c r="C128" s="225">
        <v>125</v>
      </c>
      <c r="D128" s="225" t="s">
        <v>288</v>
      </c>
      <c r="E128" s="225">
        <v>125</v>
      </c>
      <c r="F128" s="225" t="s">
        <v>147</v>
      </c>
      <c r="G128" s="79">
        <v>125</v>
      </c>
      <c r="H128" s="110" t="s">
        <v>122</v>
      </c>
      <c r="I128" s="225">
        <v>125</v>
      </c>
      <c r="J128" s="225" t="s">
        <v>37</v>
      </c>
      <c r="K128" s="225">
        <v>125</v>
      </c>
      <c r="L128" s="225" t="s">
        <v>326</v>
      </c>
      <c r="M128" s="225">
        <v>125</v>
      </c>
      <c r="N128" s="225" t="s">
        <v>64</v>
      </c>
      <c r="O128" s="225">
        <v>125</v>
      </c>
      <c r="P128" s="225" t="s">
        <v>110</v>
      </c>
      <c r="Q128" s="225">
        <v>125</v>
      </c>
      <c r="R128" s="225" t="s">
        <v>253</v>
      </c>
      <c r="S128" s="225">
        <v>125</v>
      </c>
      <c r="T128" s="225" t="s">
        <v>143</v>
      </c>
      <c r="U128" s="225">
        <v>125</v>
      </c>
      <c r="V128" s="225" t="s">
        <v>310</v>
      </c>
      <c r="W128" s="225">
        <v>125</v>
      </c>
      <c r="X128" s="225" t="s">
        <v>114</v>
      </c>
      <c r="Y128" s="225">
        <v>125</v>
      </c>
      <c r="Z128" s="225" t="s">
        <v>310</v>
      </c>
      <c r="AA128" s="225">
        <v>125</v>
      </c>
      <c r="AB128" s="225" t="s">
        <v>322</v>
      </c>
      <c r="AC128" s="225">
        <v>125</v>
      </c>
      <c r="AD128" s="225" t="s">
        <v>224</v>
      </c>
      <c r="AE128" s="225">
        <v>125</v>
      </c>
      <c r="AF128" s="225" t="s">
        <v>106</v>
      </c>
      <c r="AG128" s="225">
        <v>125</v>
      </c>
      <c r="AH128" s="225" t="s">
        <v>277</v>
      </c>
      <c r="AI128" s="225">
        <v>125</v>
      </c>
      <c r="AJ128" s="225" t="s">
        <v>321</v>
      </c>
      <c r="AK128" s="225">
        <v>125</v>
      </c>
      <c r="AL128" s="225" t="s">
        <v>103</v>
      </c>
      <c r="AM128" s="225">
        <v>125</v>
      </c>
      <c r="AN128" s="225" t="s">
        <v>226</v>
      </c>
      <c r="AO128" s="225">
        <v>125</v>
      </c>
      <c r="AP128" s="225" t="s">
        <v>106</v>
      </c>
    </row>
    <row r="129" spans="1:42" x14ac:dyDescent="0.25">
      <c r="A129" s="225">
        <v>126</v>
      </c>
      <c r="B129" s="293" t="s">
        <v>65</v>
      </c>
      <c r="C129" s="225">
        <v>126</v>
      </c>
      <c r="D129" s="225" t="s">
        <v>190</v>
      </c>
      <c r="E129" s="225">
        <v>126</v>
      </c>
      <c r="F129" s="225" t="s">
        <v>95</v>
      </c>
      <c r="G129" s="79">
        <v>126</v>
      </c>
      <c r="H129" s="110" t="s">
        <v>82</v>
      </c>
      <c r="I129" s="225">
        <v>126</v>
      </c>
      <c r="J129" s="225" t="s">
        <v>155</v>
      </c>
      <c r="K129" s="225">
        <v>126</v>
      </c>
      <c r="L129" s="225" t="s">
        <v>24</v>
      </c>
      <c r="M129" s="225">
        <v>126</v>
      </c>
      <c r="N129" s="225" t="s">
        <v>181</v>
      </c>
      <c r="O129" s="225">
        <v>126</v>
      </c>
      <c r="P129" s="225" t="s">
        <v>72</v>
      </c>
      <c r="Q129" s="225">
        <v>126</v>
      </c>
      <c r="R129" s="225" t="s">
        <v>180</v>
      </c>
      <c r="S129" s="225">
        <v>126</v>
      </c>
      <c r="T129" s="225" t="s">
        <v>303</v>
      </c>
      <c r="U129" s="225">
        <v>126</v>
      </c>
      <c r="V129" s="225" t="s">
        <v>98</v>
      </c>
      <c r="W129" s="225">
        <v>126</v>
      </c>
      <c r="X129" s="225" t="s">
        <v>322</v>
      </c>
      <c r="Y129" s="225">
        <v>126</v>
      </c>
      <c r="Z129" s="225" t="s">
        <v>266</v>
      </c>
      <c r="AA129" s="225">
        <v>126</v>
      </c>
      <c r="AB129" s="225" t="s">
        <v>170</v>
      </c>
      <c r="AC129" s="225">
        <v>126</v>
      </c>
      <c r="AD129" s="225" t="s">
        <v>283</v>
      </c>
      <c r="AE129" s="225">
        <v>126</v>
      </c>
      <c r="AF129" s="225" t="s">
        <v>114</v>
      </c>
      <c r="AG129" s="225">
        <v>126</v>
      </c>
      <c r="AH129" s="225" t="s">
        <v>295</v>
      </c>
      <c r="AI129" s="225">
        <v>126</v>
      </c>
      <c r="AJ129" s="225" t="s">
        <v>71</v>
      </c>
      <c r="AK129" s="225">
        <v>126</v>
      </c>
      <c r="AL129" s="225" t="s">
        <v>90</v>
      </c>
      <c r="AM129" s="225">
        <v>126</v>
      </c>
      <c r="AN129" s="225" t="s">
        <v>243</v>
      </c>
      <c r="AO129" s="225">
        <v>126</v>
      </c>
      <c r="AP129" s="225" t="s">
        <v>245</v>
      </c>
    </row>
    <row r="130" spans="1:42" x14ac:dyDescent="0.25">
      <c r="A130" s="225">
        <v>127</v>
      </c>
      <c r="B130" s="293" t="s">
        <v>96</v>
      </c>
      <c r="C130" s="225">
        <v>127</v>
      </c>
      <c r="D130" s="225" t="s">
        <v>179</v>
      </c>
      <c r="E130" s="225">
        <v>127</v>
      </c>
      <c r="F130" s="225" t="s">
        <v>214</v>
      </c>
      <c r="G130" s="79">
        <v>126</v>
      </c>
      <c r="H130" s="110" t="s">
        <v>337</v>
      </c>
      <c r="I130" s="225">
        <v>127</v>
      </c>
      <c r="J130" s="225" t="s">
        <v>286</v>
      </c>
      <c r="K130" s="225">
        <v>127</v>
      </c>
      <c r="L130" s="225" t="s">
        <v>275</v>
      </c>
      <c r="M130" s="225">
        <v>127</v>
      </c>
      <c r="N130" s="225" t="s">
        <v>281</v>
      </c>
      <c r="O130" s="225">
        <v>127</v>
      </c>
      <c r="P130" s="225" t="s">
        <v>36</v>
      </c>
      <c r="Q130" s="225">
        <v>127</v>
      </c>
      <c r="R130" s="225" t="s">
        <v>179</v>
      </c>
      <c r="S130" s="225">
        <v>127</v>
      </c>
      <c r="T130" s="225" t="s">
        <v>42</v>
      </c>
      <c r="U130" s="225">
        <v>127</v>
      </c>
      <c r="V130" s="225" t="s">
        <v>21</v>
      </c>
      <c r="W130" s="225">
        <v>127</v>
      </c>
      <c r="X130" s="225" t="s">
        <v>165</v>
      </c>
      <c r="Y130" s="225">
        <v>127</v>
      </c>
      <c r="Z130" s="225" t="s">
        <v>207</v>
      </c>
      <c r="AA130" s="225">
        <v>127</v>
      </c>
      <c r="AB130" s="225" t="s">
        <v>152</v>
      </c>
      <c r="AC130" s="225">
        <v>127</v>
      </c>
      <c r="AD130" s="225" t="s">
        <v>58</v>
      </c>
      <c r="AE130" s="225">
        <v>127</v>
      </c>
      <c r="AF130" s="225" t="s">
        <v>119</v>
      </c>
      <c r="AG130" s="225">
        <v>127</v>
      </c>
      <c r="AH130" s="225" t="s">
        <v>59</v>
      </c>
      <c r="AI130" s="225">
        <v>127</v>
      </c>
      <c r="AJ130" s="225" t="s">
        <v>35</v>
      </c>
      <c r="AK130" s="225">
        <v>127</v>
      </c>
      <c r="AL130" s="225" t="s">
        <v>59</v>
      </c>
      <c r="AM130" s="225">
        <v>127</v>
      </c>
      <c r="AN130" s="225" t="s">
        <v>157</v>
      </c>
      <c r="AO130" s="225">
        <v>127</v>
      </c>
      <c r="AP130" s="225" t="s">
        <v>191</v>
      </c>
    </row>
    <row r="131" spans="1:42" x14ac:dyDescent="0.25">
      <c r="A131" s="225">
        <v>128</v>
      </c>
      <c r="B131" s="293" t="s">
        <v>227</v>
      </c>
      <c r="C131" s="225">
        <v>128</v>
      </c>
      <c r="D131" s="225" t="s">
        <v>223</v>
      </c>
      <c r="E131" s="225">
        <v>128</v>
      </c>
      <c r="F131" s="225" t="s">
        <v>36</v>
      </c>
      <c r="G131" s="79">
        <v>128</v>
      </c>
      <c r="H131" s="110" t="s">
        <v>238</v>
      </c>
      <c r="I131" s="225">
        <v>128</v>
      </c>
      <c r="J131" s="225" t="s">
        <v>175</v>
      </c>
      <c r="K131" s="225">
        <v>128</v>
      </c>
      <c r="L131" s="225" t="s">
        <v>185</v>
      </c>
      <c r="M131" s="225">
        <v>128</v>
      </c>
      <c r="N131" s="225" t="s">
        <v>304</v>
      </c>
      <c r="O131" s="225">
        <v>128</v>
      </c>
      <c r="P131" s="225" t="s">
        <v>333</v>
      </c>
      <c r="Q131" s="225">
        <v>128</v>
      </c>
      <c r="R131" s="225" t="s">
        <v>50</v>
      </c>
      <c r="S131" s="225">
        <v>128</v>
      </c>
      <c r="T131" s="225" t="s">
        <v>269</v>
      </c>
      <c r="U131" s="225">
        <v>128</v>
      </c>
      <c r="V131" s="225" t="s">
        <v>295</v>
      </c>
      <c r="W131" s="225">
        <v>128</v>
      </c>
      <c r="X131" s="225" t="s">
        <v>320</v>
      </c>
      <c r="Y131" s="225">
        <v>128</v>
      </c>
      <c r="Z131" s="225" t="s">
        <v>73</v>
      </c>
      <c r="AA131" s="225">
        <v>128</v>
      </c>
      <c r="AB131" s="225" t="s">
        <v>329</v>
      </c>
      <c r="AC131" s="225">
        <v>128</v>
      </c>
      <c r="AD131" s="225" t="s">
        <v>154</v>
      </c>
      <c r="AE131" s="225">
        <v>128</v>
      </c>
      <c r="AF131" s="225" t="s">
        <v>195</v>
      </c>
      <c r="AG131" s="225">
        <v>128</v>
      </c>
      <c r="AH131" s="225" t="s">
        <v>256</v>
      </c>
      <c r="AI131" s="225">
        <v>128</v>
      </c>
      <c r="AJ131" s="225" t="s">
        <v>252</v>
      </c>
      <c r="AK131" s="225">
        <v>128</v>
      </c>
      <c r="AL131" s="225" t="s">
        <v>247</v>
      </c>
      <c r="AM131" s="225">
        <v>128</v>
      </c>
      <c r="AN131" s="225" t="s">
        <v>121</v>
      </c>
      <c r="AO131" s="225">
        <v>128</v>
      </c>
      <c r="AP131" s="225" t="s">
        <v>26</v>
      </c>
    </row>
    <row r="132" spans="1:42" x14ac:dyDescent="0.25">
      <c r="A132" s="225">
        <v>129</v>
      </c>
      <c r="B132" s="293" t="s">
        <v>159</v>
      </c>
      <c r="C132" s="225">
        <v>129</v>
      </c>
      <c r="D132" s="225" t="s">
        <v>78</v>
      </c>
      <c r="E132" s="225">
        <v>129</v>
      </c>
      <c r="F132" s="225" t="s">
        <v>234</v>
      </c>
      <c r="G132" s="79">
        <v>128</v>
      </c>
      <c r="H132" s="110" t="s">
        <v>291</v>
      </c>
      <c r="I132" s="225">
        <v>129</v>
      </c>
      <c r="J132" s="225" t="s">
        <v>208</v>
      </c>
      <c r="K132" s="225">
        <v>129</v>
      </c>
      <c r="L132" s="225" t="s">
        <v>278</v>
      </c>
      <c r="M132" s="225">
        <v>129</v>
      </c>
      <c r="N132" s="225" t="s">
        <v>174</v>
      </c>
      <c r="O132" s="225">
        <v>129</v>
      </c>
      <c r="P132" s="225" t="s">
        <v>255</v>
      </c>
      <c r="Q132" s="225">
        <v>129</v>
      </c>
      <c r="R132" s="225" t="s">
        <v>139</v>
      </c>
      <c r="S132" s="225">
        <v>129</v>
      </c>
      <c r="T132" s="225" t="s">
        <v>259</v>
      </c>
      <c r="U132" s="225">
        <v>129</v>
      </c>
      <c r="V132" s="225" t="s">
        <v>325</v>
      </c>
      <c r="W132" s="225">
        <v>129</v>
      </c>
      <c r="X132" s="225" t="s">
        <v>100</v>
      </c>
      <c r="Y132" s="225">
        <v>129</v>
      </c>
      <c r="Z132" s="225" t="s">
        <v>153</v>
      </c>
      <c r="AA132" s="225">
        <v>129</v>
      </c>
      <c r="AB132" s="225" t="s">
        <v>186</v>
      </c>
      <c r="AC132" s="225">
        <v>129</v>
      </c>
      <c r="AD132" s="225" t="s">
        <v>27</v>
      </c>
      <c r="AE132" s="225">
        <v>129</v>
      </c>
      <c r="AF132" s="225" t="s">
        <v>185</v>
      </c>
      <c r="AG132" s="225">
        <v>129</v>
      </c>
      <c r="AH132" s="225" t="s">
        <v>124</v>
      </c>
      <c r="AI132" s="225">
        <v>129</v>
      </c>
      <c r="AJ132" s="225" t="s">
        <v>194</v>
      </c>
      <c r="AK132" s="225">
        <v>129</v>
      </c>
      <c r="AL132" s="225" t="s">
        <v>163</v>
      </c>
      <c r="AM132" s="225">
        <v>129</v>
      </c>
      <c r="AN132" s="225" t="s">
        <v>136</v>
      </c>
      <c r="AO132" s="225">
        <v>129</v>
      </c>
      <c r="AP132" s="225" t="s">
        <v>183</v>
      </c>
    </row>
    <row r="133" spans="1:42" x14ac:dyDescent="0.25">
      <c r="A133" s="225">
        <v>130</v>
      </c>
      <c r="B133" s="293" t="s">
        <v>229</v>
      </c>
      <c r="C133" s="225">
        <v>130</v>
      </c>
      <c r="D133" s="225" t="s">
        <v>161</v>
      </c>
      <c r="E133" s="225">
        <v>130</v>
      </c>
      <c r="F133" s="225" t="s">
        <v>83</v>
      </c>
      <c r="G133" s="79">
        <v>130</v>
      </c>
      <c r="H133" s="110" t="s">
        <v>338</v>
      </c>
      <c r="I133" s="225">
        <v>130</v>
      </c>
      <c r="J133" s="225" t="s">
        <v>94</v>
      </c>
      <c r="K133" s="225">
        <v>130</v>
      </c>
      <c r="L133" s="225" t="s">
        <v>100</v>
      </c>
      <c r="M133" s="225">
        <v>130</v>
      </c>
      <c r="N133" s="225" t="s">
        <v>291</v>
      </c>
      <c r="O133" s="225">
        <v>130</v>
      </c>
      <c r="P133" s="225" t="s">
        <v>269</v>
      </c>
      <c r="Q133" s="225">
        <v>130</v>
      </c>
      <c r="R133" s="225" t="s">
        <v>59</v>
      </c>
      <c r="S133" s="225">
        <v>130</v>
      </c>
      <c r="T133" s="225" t="s">
        <v>248</v>
      </c>
      <c r="U133" s="225">
        <v>130</v>
      </c>
      <c r="V133" s="225" t="s">
        <v>331</v>
      </c>
      <c r="W133" s="225">
        <v>130</v>
      </c>
      <c r="X133" s="225" t="s">
        <v>211</v>
      </c>
      <c r="Y133" s="225">
        <v>130</v>
      </c>
      <c r="Z133" s="225" t="s">
        <v>261</v>
      </c>
      <c r="AA133" s="225">
        <v>130</v>
      </c>
      <c r="AB133" s="225" t="s">
        <v>120</v>
      </c>
      <c r="AC133" s="225">
        <v>130</v>
      </c>
      <c r="AD133" s="225" t="s">
        <v>255</v>
      </c>
      <c r="AE133" s="225">
        <v>130</v>
      </c>
      <c r="AF133" s="225" t="s">
        <v>221</v>
      </c>
      <c r="AG133" s="225">
        <v>130</v>
      </c>
      <c r="AH133" s="225" t="s">
        <v>292</v>
      </c>
      <c r="AI133" s="225">
        <v>130</v>
      </c>
      <c r="AJ133" s="225" t="s">
        <v>326</v>
      </c>
      <c r="AK133" s="225">
        <v>130</v>
      </c>
      <c r="AL133" s="225" t="s">
        <v>44</v>
      </c>
      <c r="AM133" s="225">
        <v>130</v>
      </c>
      <c r="AN133" s="225" t="s">
        <v>111</v>
      </c>
      <c r="AO133" s="225">
        <v>130</v>
      </c>
      <c r="AP133" s="225" t="s">
        <v>176</v>
      </c>
    </row>
    <row r="134" spans="1:42" x14ac:dyDescent="0.25">
      <c r="A134" s="225">
        <v>131</v>
      </c>
      <c r="B134" s="293" t="s">
        <v>116</v>
      </c>
      <c r="C134" s="225">
        <v>131</v>
      </c>
      <c r="D134" s="225" t="s">
        <v>200</v>
      </c>
      <c r="E134" s="225">
        <v>131</v>
      </c>
      <c r="F134" s="225" t="s">
        <v>41</v>
      </c>
      <c r="G134" s="79">
        <v>130</v>
      </c>
      <c r="H134" s="110" t="s">
        <v>59</v>
      </c>
      <c r="I134" s="225">
        <v>131</v>
      </c>
      <c r="J134" s="225" t="s">
        <v>270</v>
      </c>
      <c r="K134" s="225">
        <v>131</v>
      </c>
      <c r="L134" s="225" t="s">
        <v>193</v>
      </c>
      <c r="M134" s="225">
        <v>131</v>
      </c>
      <c r="N134" s="225" t="s">
        <v>110</v>
      </c>
      <c r="O134" s="225">
        <v>131</v>
      </c>
      <c r="P134" s="225" t="s">
        <v>196</v>
      </c>
      <c r="Q134" s="225">
        <v>131</v>
      </c>
      <c r="R134" s="225" t="s">
        <v>149</v>
      </c>
      <c r="S134" s="225">
        <v>131</v>
      </c>
      <c r="T134" s="225" t="s">
        <v>150</v>
      </c>
      <c r="U134" s="225">
        <v>131</v>
      </c>
      <c r="V134" s="225" t="s">
        <v>262</v>
      </c>
      <c r="W134" s="225">
        <v>131</v>
      </c>
      <c r="X134" s="225" t="s">
        <v>284</v>
      </c>
      <c r="Y134" s="225">
        <v>131</v>
      </c>
      <c r="Z134" s="225" t="s">
        <v>75</v>
      </c>
      <c r="AA134" s="225">
        <v>131</v>
      </c>
      <c r="AB134" s="225" t="s">
        <v>92</v>
      </c>
      <c r="AC134" s="225">
        <v>131</v>
      </c>
      <c r="AD134" s="225" t="s">
        <v>179</v>
      </c>
      <c r="AE134" s="225">
        <v>131</v>
      </c>
      <c r="AF134" s="225" t="s">
        <v>322</v>
      </c>
      <c r="AG134" s="225">
        <v>131</v>
      </c>
      <c r="AH134" s="225" t="s">
        <v>152</v>
      </c>
      <c r="AI134" s="225">
        <v>131</v>
      </c>
      <c r="AJ134" s="225" t="s">
        <v>335</v>
      </c>
      <c r="AK134" s="225">
        <v>131</v>
      </c>
      <c r="AL134" s="225" t="s">
        <v>142</v>
      </c>
      <c r="AM134" s="225">
        <v>131</v>
      </c>
      <c r="AN134" s="225" t="s">
        <v>26</v>
      </c>
      <c r="AO134" s="225">
        <v>131</v>
      </c>
      <c r="AP134" s="225" t="s">
        <v>177</v>
      </c>
    </row>
    <row r="135" spans="1:42" x14ac:dyDescent="0.25">
      <c r="A135" s="225">
        <v>132</v>
      </c>
      <c r="B135" s="293" t="s">
        <v>158</v>
      </c>
      <c r="C135" s="225">
        <v>132</v>
      </c>
      <c r="D135" s="225" t="s">
        <v>225</v>
      </c>
      <c r="E135" s="225">
        <v>132</v>
      </c>
      <c r="F135" s="225" t="s">
        <v>121</v>
      </c>
      <c r="G135" s="79">
        <v>130</v>
      </c>
      <c r="H135" s="110" t="s">
        <v>318</v>
      </c>
      <c r="I135" s="225">
        <v>132</v>
      </c>
      <c r="J135" s="225" t="s">
        <v>283</v>
      </c>
      <c r="K135" s="225">
        <v>132</v>
      </c>
      <c r="L135" s="225" t="s">
        <v>241</v>
      </c>
      <c r="M135" s="225">
        <v>132</v>
      </c>
      <c r="N135" s="225" t="s">
        <v>243</v>
      </c>
      <c r="O135" s="225">
        <v>132</v>
      </c>
      <c r="P135" s="225" t="s">
        <v>74</v>
      </c>
      <c r="Q135" s="225">
        <v>132</v>
      </c>
      <c r="R135" s="225" t="s">
        <v>228</v>
      </c>
      <c r="S135" s="225">
        <v>132</v>
      </c>
      <c r="T135" s="225" t="s">
        <v>77</v>
      </c>
      <c r="U135" s="225">
        <v>132</v>
      </c>
      <c r="V135" s="225" t="s">
        <v>24</v>
      </c>
      <c r="W135" s="225">
        <v>132</v>
      </c>
      <c r="X135" s="225" t="s">
        <v>153</v>
      </c>
      <c r="Y135" s="225">
        <v>132</v>
      </c>
      <c r="Z135" s="225" t="s">
        <v>94</v>
      </c>
      <c r="AA135" s="225">
        <v>132</v>
      </c>
      <c r="AB135" s="225" t="s">
        <v>96</v>
      </c>
      <c r="AC135" s="225">
        <v>132</v>
      </c>
      <c r="AD135" s="225" t="s">
        <v>84</v>
      </c>
      <c r="AE135" s="225">
        <v>132</v>
      </c>
      <c r="AF135" s="225" t="s">
        <v>316</v>
      </c>
      <c r="AG135" s="225">
        <v>132</v>
      </c>
      <c r="AH135" s="225" t="s">
        <v>233</v>
      </c>
      <c r="AI135" s="225">
        <v>132</v>
      </c>
      <c r="AJ135" s="225" t="s">
        <v>285</v>
      </c>
      <c r="AK135" s="225">
        <v>132</v>
      </c>
      <c r="AL135" s="225" t="s">
        <v>140</v>
      </c>
      <c r="AM135" s="225">
        <v>132</v>
      </c>
      <c r="AN135" s="225" t="s">
        <v>191</v>
      </c>
      <c r="AO135" s="225">
        <v>132</v>
      </c>
      <c r="AP135" s="225" t="s">
        <v>231</v>
      </c>
    </row>
    <row r="136" spans="1:42" x14ac:dyDescent="0.25">
      <c r="A136" s="225">
        <v>133</v>
      </c>
      <c r="B136" s="293" t="s">
        <v>90</v>
      </c>
      <c r="C136" s="225">
        <v>133</v>
      </c>
      <c r="D136" s="225" t="s">
        <v>141</v>
      </c>
      <c r="E136" s="225">
        <v>133</v>
      </c>
      <c r="F136" s="225" t="s">
        <v>274</v>
      </c>
      <c r="G136" s="79">
        <v>133</v>
      </c>
      <c r="H136" s="110" t="s">
        <v>42</v>
      </c>
      <c r="I136" s="225">
        <v>133</v>
      </c>
      <c r="J136" s="225" t="s">
        <v>298</v>
      </c>
      <c r="K136" s="225">
        <v>133</v>
      </c>
      <c r="L136" s="225" t="s">
        <v>99</v>
      </c>
      <c r="M136" s="225">
        <v>133</v>
      </c>
      <c r="N136" s="225" t="s">
        <v>177</v>
      </c>
      <c r="O136" s="225">
        <v>133</v>
      </c>
      <c r="P136" s="225" t="s">
        <v>98</v>
      </c>
      <c r="Q136" s="225">
        <v>133</v>
      </c>
      <c r="R136" s="225" t="s">
        <v>233</v>
      </c>
      <c r="S136" s="225">
        <v>133</v>
      </c>
      <c r="T136" s="225" t="s">
        <v>273</v>
      </c>
      <c r="U136" s="225">
        <v>133</v>
      </c>
      <c r="V136" s="225" t="s">
        <v>73</v>
      </c>
      <c r="W136" s="225">
        <v>133</v>
      </c>
      <c r="X136" s="225" t="s">
        <v>296</v>
      </c>
      <c r="Y136" s="225">
        <v>133</v>
      </c>
      <c r="Z136" s="225" t="s">
        <v>227</v>
      </c>
      <c r="AA136" s="225">
        <v>133</v>
      </c>
      <c r="AB136" s="225" t="s">
        <v>330</v>
      </c>
      <c r="AC136" s="225">
        <v>133</v>
      </c>
      <c r="AD136" s="225" t="s">
        <v>338</v>
      </c>
      <c r="AE136" s="225">
        <v>133</v>
      </c>
      <c r="AF136" s="225" t="s">
        <v>107</v>
      </c>
      <c r="AG136" s="225">
        <v>133</v>
      </c>
      <c r="AH136" s="225" t="s">
        <v>324</v>
      </c>
      <c r="AI136" s="225">
        <v>133</v>
      </c>
      <c r="AJ136" s="225" t="s">
        <v>203</v>
      </c>
      <c r="AK136" s="225">
        <v>133</v>
      </c>
      <c r="AL136" s="225" t="s">
        <v>297</v>
      </c>
      <c r="AM136" s="225">
        <v>133</v>
      </c>
      <c r="AN136" s="225" t="s">
        <v>252</v>
      </c>
      <c r="AO136" s="225">
        <v>133</v>
      </c>
      <c r="AP136" s="225" t="s">
        <v>180</v>
      </c>
    </row>
    <row r="137" spans="1:42" x14ac:dyDescent="0.25">
      <c r="A137" s="225">
        <v>134</v>
      </c>
      <c r="B137" s="293" t="s">
        <v>228</v>
      </c>
      <c r="C137" s="225">
        <v>134</v>
      </c>
      <c r="D137" s="225" t="s">
        <v>136</v>
      </c>
      <c r="E137" s="225">
        <v>134</v>
      </c>
      <c r="F137" s="225" t="s">
        <v>105</v>
      </c>
      <c r="G137" s="79">
        <v>134</v>
      </c>
      <c r="H137" s="110" t="s">
        <v>91</v>
      </c>
      <c r="I137" s="225">
        <v>134</v>
      </c>
      <c r="J137" s="225" t="s">
        <v>83</v>
      </c>
      <c r="K137" s="225">
        <v>134</v>
      </c>
      <c r="L137" s="225" t="s">
        <v>150</v>
      </c>
      <c r="M137" s="225">
        <v>134</v>
      </c>
      <c r="N137" s="225" t="s">
        <v>231</v>
      </c>
      <c r="O137" s="225">
        <v>134</v>
      </c>
      <c r="P137" s="225" t="s">
        <v>203</v>
      </c>
      <c r="Q137" s="225">
        <v>134</v>
      </c>
      <c r="R137" s="225" t="s">
        <v>69</v>
      </c>
      <c r="S137" s="225">
        <v>134</v>
      </c>
      <c r="T137" s="225" t="s">
        <v>225</v>
      </c>
      <c r="U137" s="225">
        <v>134</v>
      </c>
      <c r="V137" s="225" t="s">
        <v>152</v>
      </c>
      <c r="W137" s="225">
        <v>134</v>
      </c>
      <c r="X137" s="225" t="s">
        <v>67</v>
      </c>
      <c r="Y137" s="225">
        <v>134</v>
      </c>
      <c r="Z137" s="225" t="s">
        <v>34</v>
      </c>
      <c r="AA137" s="225">
        <v>134</v>
      </c>
      <c r="AB137" s="225" t="s">
        <v>39</v>
      </c>
      <c r="AC137" s="225">
        <v>134</v>
      </c>
      <c r="AD137" s="225" t="s">
        <v>46</v>
      </c>
      <c r="AE137" s="225">
        <v>134</v>
      </c>
      <c r="AF137" s="225" t="s">
        <v>126</v>
      </c>
      <c r="AG137" s="225">
        <v>134</v>
      </c>
      <c r="AH137" s="225" t="s">
        <v>48</v>
      </c>
      <c r="AI137" s="225">
        <v>134</v>
      </c>
      <c r="AJ137" s="225" t="s">
        <v>277</v>
      </c>
      <c r="AK137" s="225">
        <v>134</v>
      </c>
      <c r="AL137" s="225" t="s">
        <v>201</v>
      </c>
      <c r="AM137" s="225">
        <v>134</v>
      </c>
      <c r="AN137" s="225" t="s">
        <v>83</v>
      </c>
      <c r="AO137" s="225">
        <v>134</v>
      </c>
      <c r="AP137" s="225" t="s">
        <v>319</v>
      </c>
    </row>
    <row r="138" spans="1:42" x14ac:dyDescent="0.25">
      <c r="A138" s="225">
        <v>135</v>
      </c>
      <c r="B138" s="293" t="s">
        <v>114</v>
      </c>
      <c r="C138" s="225">
        <v>135</v>
      </c>
      <c r="D138" s="225" t="s">
        <v>128</v>
      </c>
      <c r="E138" s="225">
        <v>135</v>
      </c>
      <c r="F138" s="225" t="s">
        <v>141</v>
      </c>
      <c r="G138" s="79">
        <v>135</v>
      </c>
      <c r="H138" s="110" t="s">
        <v>84</v>
      </c>
      <c r="I138" s="225">
        <v>135</v>
      </c>
      <c r="J138" s="225" t="s">
        <v>266</v>
      </c>
      <c r="K138" s="225">
        <v>135</v>
      </c>
      <c r="L138" s="225" t="s">
        <v>168</v>
      </c>
      <c r="M138" s="225">
        <v>135</v>
      </c>
      <c r="N138" s="225" t="s">
        <v>207</v>
      </c>
      <c r="O138" s="225">
        <v>135</v>
      </c>
      <c r="P138" s="225" t="s">
        <v>169</v>
      </c>
      <c r="Q138" s="225">
        <v>135</v>
      </c>
      <c r="R138" s="225" t="s">
        <v>219</v>
      </c>
      <c r="S138" s="225">
        <v>135</v>
      </c>
      <c r="T138" s="225" t="s">
        <v>91</v>
      </c>
      <c r="U138" s="225">
        <v>135</v>
      </c>
      <c r="V138" s="225" t="s">
        <v>124</v>
      </c>
      <c r="W138" s="225">
        <v>135</v>
      </c>
      <c r="X138" s="225" t="s">
        <v>137</v>
      </c>
      <c r="Y138" s="225">
        <v>135</v>
      </c>
      <c r="Z138" s="225" t="s">
        <v>331</v>
      </c>
      <c r="AA138" s="225">
        <v>135</v>
      </c>
      <c r="AB138" s="225" t="s">
        <v>145</v>
      </c>
      <c r="AC138" s="225">
        <v>135</v>
      </c>
      <c r="AD138" s="225" t="s">
        <v>30</v>
      </c>
      <c r="AE138" s="225">
        <v>135</v>
      </c>
      <c r="AF138" s="225" t="s">
        <v>152</v>
      </c>
      <c r="AG138" s="225">
        <v>135</v>
      </c>
      <c r="AH138" s="225" t="s">
        <v>225</v>
      </c>
      <c r="AI138" s="225">
        <v>135</v>
      </c>
      <c r="AJ138" s="225" t="s">
        <v>142</v>
      </c>
      <c r="AK138" s="225">
        <v>135</v>
      </c>
      <c r="AL138" s="225" t="s">
        <v>80</v>
      </c>
      <c r="AM138" s="225">
        <v>135</v>
      </c>
      <c r="AN138" s="225" t="s">
        <v>151</v>
      </c>
      <c r="AO138" s="225">
        <v>135</v>
      </c>
      <c r="AP138" s="225" t="s">
        <v>327</v>
      </c>
    </row>
    <row r="139" spans="1:42" x14ac:dyDescent="0.25">
      <c r="A139" s="225">
        <v>136</v>
      </c>
      <c r="B139" s="293" t="s">
        <v>273</v>
      </c>
      <c r="C139" s="225">
        <v>136</v>
      </c>
      <c r="D139" s="225" t="s">
        <v>153</v>
      </c>
      <c r="E139" s="225">
        <v>136</v>
      </c>
      <c r="F139" s="225" t="s">
        <v>107</v>
      </c>
      <c r="G139" s="79">
        <v>135</v>
      </c>
      <c r="H139" s="110" t="s">
        <v>62</v>
      </c>
      <c r="I139" s="225">
        <v>136</v>
      </c>
      <c r="J139" s="225" t="s">
        <v>48</v>
      </c>
      <c r="K139" s="225">
        <v>136</v>
      </c>
      <c r="L139" s="225" t="s">
        <v>259</v>
      </c>
      <c r="M139" s="225">
        <v>136</v>
      </c>
      <c r="N139" s="225" t="s">
        <v>168</v>
      </c>
      <c r="O139" s="225">
        <v>136</v>
      </c>
      <c r="P139" s="225" t="s">
        <v>295</v>
      </c>
      <c r="Q139" s="225">
        <v>136</v>
      </c>
      <c r="R139" s="225" t="s">
        <v>88</v>
      </c>
      <c r="S139" s="225">
        <v>136</v>
      </c>
      <c r="T139" s="225" t="s">
        <v>184</v>
      </c>
      <c r="U139" s="225">
        <v>136</v>
      </c>
      <c r="V139" s="225" t="s">
        <v>322</v>
      </c>
      <c r="W139" s="225">
        <v>136</v>
      </c>
      <c r="X139" s="225" t="s">
        <v>185</v>
      </c>
      <c r="Y139" s="225">
        <v>136</v>
      </c>
      <c r="Z139" s="225" t="s">
        <v>251</v>
      </c>
      <c r="AA139" s="225">
        <v>136</v>
      </c>
      <c r="AB139" s="225" t="s">
        <v>171</v>
      </c>
      <c r="AC139" s="225">
        <v>136</v>
      </c>
      <c r="AD139" s="225" t="s">
        <v>87</v>
      </c>
      <c r="AE139" s="225">
        <v>136</v>
      </c>
      <c r="AF139" s="225" t="s">
        <v>118</v>
      </c>
      <c r="AG139" s="225">
        <v>136</v>
      </c>
      <c r="AH139" s="225" t="s">
        <v>159</v>
      </c>
      <c r="AI139" s="225">
        <v>136</v>
      </c>
      <c r="AJ139" s="225" t="s">
        <v>329</v>
      </c>
      <c r="AK139" s="225">
        <v>136</v>
      </c>
      <c r="AL139" s="225" t="s">
        <v>277</v>
      </c>
      <c r="AM139" s="225">
        <v>136</v>
      </c>
      <c r="AN139" s="225" t="s">
        <v>194</v>
      </c>
      <c r="AO139" s="225">
        <v>136</v>
      </c>
      <c r="AP139" s="225" t="s">
        <v>137</v>
      </c>
    </row>
    <row r="140" spans="1:42" x14ac:dyDescent="0.25">
      <c r="A140" s="225">
        <v>137</v>
      </c>
      <c r="B140" s="293" t="s">
        <v>219</v>
      </c>
      <c r="C140" s="225">
        <v>137</v>
      </c>
      <c r="D140" s="225" t="s">
        <v>170</v>
      </c>
      <c r="E140" s="225">
        <v>137</v>
      </c>
      <c r="F140" s="225" t="s">
        <v>175</v>
      </c>
      <c r="G140" s="79">
        <v>137</v>
      </c>
      <c r="H140" s="110" t="s">
        <v>265</v>
      </c>
      <c r="I140" s="225">
        <v>137</v>
      </c>
      <c r="J140" s="225" t="s">
        <v>263</v>
      </c>
      <c r="K140" s="225">
        <v>137</v>
      </c>
      <c r="L140" s="225" t="s">
        <v>68</v>
      </c>
      <c r="M140" s="225">
        <v>137</v>
      </c>
      <c r="N140" s="225" t="s">
        <v>165</v>
      </c>
      <c r="O140" s="225">
        <v>137</v>
      </c>
      <c r="P140" s="225" t="s">
        <v>162</v>
      </c>
      <c r="Q140" s="225">
        <v>137</v>
      </c>
      <c r="R140" s="225" t="s">
        <v>243</v>
      </c>
      <c r="S140" s="225">
        <v>137</v>
      </c>
      <c r="T140" s="225" t="s">
        <v>286</v>
      </c>
      <c r="U140" s="225">
        <v>137</v>
      </c>
      <c r="V140" s="225" t="s">
        <v>217</v>
      </c>
      <c r="W140" s="225">
        <v>137</v>
      </c>
      <c r="X140" s="225" t="s">
        <v>60</v>
      </c>
      <c r="Y140" s="225">
        <v>137</v>
      </c>
      <c r="Z140" s="225" t="s">
        <v>120</v>
      </c>
      <c r="AA140" s="225">
        <v>137</v>
      </c>
      <c r="AB140" s="225" t="s">
        <v>116</v>
      </c>
      <c r="AC140" s="225">
        <v>137</v>
      </c>
      <c r="AD140" s="225" t="s">
        <v>324</v>
      </c>
      <c r="AE140" s="225">
        <v>137</v>
      </c>
      <c r="AF140" s="225" t="s">
        <v>169</v>
      </c>
      <c r="AG140" s="225">
        <v>137</v>
      </c>
      <c r="AH140" s="225" t="s">
        <v>211</v>
      </c>
      <c r="AI140" s="225">
        <v>137</v>
      </c>
      <c r="AJ140" s="225" t="s">
        <v>108</v>
      </c>
      <c r="AK140" s="225">
        <v>137</v>
      </c>
      <c r="AL140" s="225" t="s">
        <v>273</v>
      </c>
      <c r="AM140" s="225">
        <v>137</v>
      </c>
      <c r="AN140" s="225" t="s">
        <v>158</v>
      </c>
      <c r="AO140" s="225">
        <v>137</v>
      </c>
      <c r="AP140" s="225" t="s">
        <v>109</v>
      </c>
    </row>
    <row r="141" spans="1:42" x14ac:dyDescent="0.25">
      <c r="A141" s="225">
        <v>138</v>
      </c>
      <c r="B141" s="293" t="s">
        <v>94</v>
      </c>
      <c r="C141" s="225">
        <v>138</v>
      </c>
      <c r="D141" s="225" t="s">
        <v>231</v>
      </c>
      <c r="E141" s="225">
        <v>138</v>
      </c>
      <c r="F141" s="225" t="s">
        <v>130</v>
      </c>
      <c r="G141" s="79">
        <v>138</v>
      </c>
      <c r="H141" s="110" t="s">
        <v>263</v>
      </c>
      <c r="I141" s="225">
        <v>138</v>
      </c>
      <c r="J141" s="225" t="s">
        <v>132</v>
      </c>
      <c r="K141" s="225">
        <v>138</v>
      </c>
      <c r="L141" s="225" t="s">
        <v>251</v>
      </c>
      <c r="M141" s="225">
        <v>138</v>
      </c>
      <c r="N141" s="225" t="s">
        <v>312</v>
      </c>
      <c r="O141" s="225">
        <v>138</v>
      </c>
      <c r="P141" s="225" t="s">
        <v>129</v>
      </c>
      <c r="Q141" s="225">
        <v>138</v>
      </c>
      <c r="R141" s="225" t="s">
        <v>251</v>
      </c>
      <c r="S141" s="225">
        <v>138</v>
      </c>
      <c r="T141" s="225" t="s">
        <v>41</v>
      </c>
      <c r="U141" s="225">
        <v>138</v>
      </c>
      <c r="V141" s="225" t="s">
        <v>33</v>
      </c>
      <c r="W141" s="225">
        <v>138</v>
      </c>
      <c r="X141" s="225" t="s">
        <v>78</v>
      </c>
      <c r="Y141" s="225">
        <v>138</v>
      </c>
      <c r="Z141" s="225" t="s">
        <v>161</v>
      </c>
      <c r="AA141" s="225">
        <v>138</v>
      </c>
      <c r="AB141" s="225" t="s">
        <v>72</v>
      </c>
      <c r="AC141" s="225">
        <v>138</v>
      </c>
      <c r="AD141" s="225" t="s">
        <v>134</v>
      </c>
      <c r="AE141" s="225">
        <v>138</v>
      </c>
      <c r="AF141" s="225" t="s">
        <v>85</v>
      </c>
      <c r="AG141" s="225">
        <v>138</v>
      </c>
      <c r="AH141" s="225" t="s">
        <v>102</v>
      </c>
      <c r="AI141" s="225">
        <v>138</v>
      </c>
      <c r="AJ141" s="225" t="s">
        <v>229</v>
      </c>
      <c r="AK141" s="225">
        <v>138</v>
      </c>
      <c r="AL141" s="225" t="s">
        <v>184</v>
      </c>
      <c r="AM141" s="225">
        <v>138</v>
      </c>
      <c r="AN141" s="225" t="s">
        <v>98</v>
      </c>
      <c r="AO141" s="225">
        <v>138</v>
      </c>
      <c r="AP141" s="225" t="s">
        <v>292</v>
      </c>
    </row>
    <row r="142" spans="1:42" x14ac:dyDescent="0.25">
      <c r="A142" s="225">
        <v>139</v>
      </c>
      <c r="B142" s="293" t="s">
        <v>132</v>
      </c>
      <c r="C142" s="225">
        <v>139</v>
      </c>
      <c r="D142" s="225" t="s">
        <v>67</v>
      </c>
      <c r="E142" s="225">
        <v>139</v>
      </c>
      <c r="F142" s="225" t="s">
        <v>261</v>
      </c>
      <c r="G142" s="79">
        <v>138</v>
      </c>
      <c r="H142" s="110" t="s">
        <v>166</v>
      </c>
      <c r="I142" s="225">
        <v>139</v>
      </c>
      <c r="J142" s="225" t="s">
        <v>60</v>
      </c>
      <c r="K142" s="225">
        <v>139</v>
      </c>
      <c r="L142" s="225" t="s">
        <v>268</v>
      </c>
      <c r="M142" s="225">
        <v>139</v>
      </c>
      <c r="N142" s="225" t="s">
        <v>138</v>
      </c>
      <c r="O142" s="225">
        <v>139</v>
      </c>
      <c r="P142" s="225" t="s">
        <v>238</v>
      </c>
      <c r="Q142" s="225">
        <v>139</v>
      </c>
      <c r="R142" s="225" t="s">
        <v>98</v>
      </c>
      <c r="S142" s="225">
        <v>139</v>
      </c>
      <c r="T142" s="225" t="s">
        <v>230</v>
      </c>
      <c r="U142" s="225">
        <v>139</v>
      </c>
      <c r="V142" s="225" t="s">
        <v>336</v>
      </c>
      <c r="W142" s="225">
        <v>139</v>
      </c>
      <c r="X142" s="225" t="s">
        <v>25</v>
      </c>
      <c r="Y142" s="225">
        <v>139</v>
      </c>
      <c r="Z142" s="225" t="s">
        <v>234</v>
      </c>
      <c r="AA142" s="225">
        <v>139</v>
      </c>
      <c r="AB142" s="225" t="s">
        <v>43</v>
      </c>
      <c r="AC142" s="225">
        <v>139</v>
      </c>
      <c r="AD142" s="225" t="s">
        <v>97</v>
      </c>
      <c r="AE142" s="225">
        <v>139</v>
      </c>
      <c r="AF142" s="225" t="s">
        <v>187</v>
      </c>
      <c r="AG142" s="225">
        <v>139</v>
      </c>
      <c r="AH142" s="225" t="s">
        <v>257</v>
      </c>
      <c r="AI142" s="225">
        <v>139</v>
      </c>
      <c r="AJ142" s="225" t="s">
        <v>226</v>
      </c>
      <c r="AK142" s="225">
        <v>139</v>
      </c>
      <c r="AL142" s="225" t="s">
        <v>222</v>
      </c>
      <c r="AM142" s="225">
        <v>139</v>
      </c>
      <c r="AN142" s="225" t="s">
        <v>254</v>
      </c>
      <c r="AO142" s="225">
        <v>139</v>
      </c>
      <c r="AP142" s="225" t="s">
        <v>182</v>
      </c>
    </row>
    <row r="143" spans="1:42" x14ac:dyDescent="0.25">
      <c r="A143" s="225">
        <v>140</v>
      </c>
      <c r="B143" s="293" t="s">
        <v>136</v>
      </c>
      <c r="C143" s="225">
        <v>140</v>
      </c>
      <c r="D143" s="225" t="s">
        <v>183</v>
      </c>
      <c r="E143" s="225">
        <v>140</v>
      </c>
      <c r="F143" s="225" t="s">
        <v>57</v>
      </c>
      <c r="G143" s="79">
        <v>140</v>
      </c>
      <c r="H143" s="110" t="s">
        <v>302</v>
      </c>
      <c r="I143" s="225">
        <v>140</v>
      </c>
      <c r="J143" s="225" t="s">
        <v>273</v>
      </c>
      <c r="K143" s="225">
        <v>140</v>
      </c>
      <c r="L143" s="225" t="s">
        <v>211</v>
      </c>
      <c r="M143" s="225">
        <v>140</v>
      </c>
      <c r="N143" s="225" t="s">
        <v>116</v>
      </c>
      <c r="O143" s="225">
        <v>140</v>
      </c>
      <c r="P143" s="225" t="s">
        <v>94</v>
      </c>
      <c r="Q143" s="225">
        <v>140</v>
      </c>
      <c r="R143" s="225" t="s">
        <v>186</v>
      </c>
      <c r="S143" s="225">
        <v>140</v>
      </c>
      <c r="T143" s="225" t="s">
        <v>292</v>
      </c>
      <c r="U143" s="225">
        <v>140</v>
      </c>
      <c r="V143" s="225" t="s">
        <v>138</v>
      </c>
      <c r="W143" s="225">
        <v>140</v>
      </c>
      <c r="X143" s="225" t="s">
        <v>187</v>
      </c>
      <c r="Y143" s="225">
        <v>140</v>
      </c>
      <c r="Z143" s="225" t="s">
        <v>64</v>
      </c>
      <c r="AA143" s="225">
        <v>140</v>
      </c>
      <c r="AB143" s="225" t="s">
        <v>110</v>
      </c>
      <c r="AC143" s="225">
        <v>140</v>
      </c>
      <c r="AD143" s="225" t="s">
        <v>115</v>
      </c>
      <c r="AE143" s="225">
        <v>140</v>
      </c>
      <c r="AF143" s="225" t="s">
        <v>116</v>
      </c>
      <c r="AG143" s="225">
        <v>140</v>
      </c>
      <c r="AH143" s="225" t="s">
        <v>331</v>
      </c>
      <c r="AI143" s="225">
        <v>140</v>
      </c>
      <c r="AJ143" s="225" t="s">
        <v>330</v>
      </c>
      <c r="AK143" s="225">
        <v>140</v>
      </c>
      <c r="AL143" s="225" t="s">
        <v>34</v>
      </c>
      <c r="AM143" s="225">
        <v>140</v>
      </c>
      <c r="AN143" s="225" t="s">
        <v>49</v>
      </c>
      <c r="AO143" s="225">
        <v>140</v>
      </c>
      <c r="AP143" s="225" t="s">
        <v>167</v>
      </c>
    </row>
    <row r="144" spans="1:42" x14ac:dyDescent="0.25">
      <c r="A144" s="225">
        <v>141</v>
      </c>
      <c r="B144" s="293" t="s">
        <v>115</v>
      </c>
      <c r="C144" s="225">
        <v>141</v>
      </c>
      <c r="D144" s="225" t="s">
        <v>63</v>
      </c>
      <c r="E144" s="225">
        <v>141</v>
      </c>
      <c r="F144" s="225" t="s">
        <v>205</v>
      </c>
      <c r="G144" s="79">
        <v>141</v>
      </c>
      <c r="H144" s="110" t="s">
        <v>313</v>
      </c>
      <c r="I144" s="225">
        <v>141</v>
      </c>
      <c r="J144" s="225" t="s">
        <v>277</v>
      </c>
      <c r="K144" s="225">
        <v>141</v>
      </c>
      <c r="L144" s="225" t="s">
        <v>90</v>
      </c>
      <c r="M144" s="225">
        <v>141</v>
      </c>
      <c r="N144" s="225" t="s">
        <v>195</v>
      </c>
      <c r="O144" s="225">
        <v>141</v>
      </c>
      <c r="P144" s="225" t="s">
        <v>303</v>
      </c>
      <c r="Q144" s="225">
        <v>141</v>
      </c>
      <c r="R144" s="225" t="s">
        <v>123</v>
      </c>
      <c r="S144" s="225">
        <v>141</v>
      </c>
      <c r="T144" s="225" t="s">
        <v>257</v>
      </c>
      <c r="U144" s="225">
        <v>141</v>
      </c>
      <c r="V144" s="225" t="s">
        <v>299</v>
      </c>
      <c r="W144" s="225">
        <v>141</v>
      </c>
      <c r="X144" s="225" t="s">
        <v>273</v>
      </c>
      <c r="Y144" s="225">
        <v>141</v>
      </c>
      <c r="Z144" s="225" t="s">
        <v>142</v>
      </c>
      <c r="AA144" s="225">
        <v>141</v>
      </c>
      <c r="AB144" s="225" t="s">
        <v>69</v>
      </c>
      <c r="AC144" s="225">
        <v>141</v>
      </c>
      <c r="AD144" s="225" t="s">
        <v>267</v>
      </c>
      <c r="AE144" s="225">
        <v>141</v>
      </c>
      <c r="AF144" s="225" t="s">
        <v>310</v>
      </c>
      <c r="AG144" s="225">
        <v>141</v>
      </c>
      <c r="AH144" s="225" t="s">
        <v>55</v>
      </c>
      <c r="AI144" s="225">
        <v>141</v>
      </c>
      <c r="AJ144" s="225" t="s">
        <v>172</v>
      </c>
      <c r="AK144" s="225">
        <v>141</v>
      </c>
      <c r="AL144" s="225" t="s">
        <v>105</v>
      </c>
      <c r="AM144" s="225">
        <v>141</v>
      </c>
      <c r="AN144" s="225" t="s">
        <v>219</v>
      </c>
      <c r="AO144" s="225">
        <v>141</v>
      </c>
      <c r="AP144" s="225" t="s">
        <v>321</v>
      </c>
    </row>
    <row r="145" spans="1:42" x14ac:dyDescent="0.25">
      <c r="A145" s="225">
        <v>142</v>
      </c>
      <c r="B145" s="293" t="s">
        <v>263</v>
      </c>
      <c r="C145" s="225">
        <v>142</v>
      </c>
      <c r="D145" s="225" t="s">
        <v>243</v>
      </c>
      <c r="E145" s="225">
        <v>142</v>
      </c>
      <c r="F145" s="225" t="s">
        <v>153</v>
      </c>
      <c r="G145" s="79">
        <v>141</v>
      </c>
      <c r="H145" s="110" t="s">
        <v>208</v>
      </c>
      <c r="I145" s="225">
        <v>142</v>
      </c>
      <c r="J145" s="225" t="s">
        <v>35</v>
      </c>
      <c r="K145" s="225">
        <v>142</v>
      </c>
      <c r="L145" s="225" t="s">
        <v>221</v>
      </c>
      <c r="M145" s="225">
        <v>142</v>
      </c>
      <c r="N145" s="225" t="s">
        <v>280</v>
      </c>
      <c r="O145" s="225">
        <v>142</v>
      </c>
      <c r="P145" s="225" t="s">
        <v>123</v>
      </c>
      <c r="Q145" s="225">
        <v>142</v>
      </c>
      <c r="R145" s="225" t="s">
        <v>175</v>
      </c>
      <c r="S145" s="225">
        <v>142</v>
      </c>
      <c r="T145" s="225" t="s">
        <v>334</v>
      </c>
      <c r="U145" s="225">
        <v>142</v>
      </c>
      <c r="V145" s="225" t="s">
        <v>193</v>
      </c>
      <c r="W145" s="225">
        <v>142</v>
      </c>
      <c r="X145" s="225" t="s">
        <v>215</v>
      </c>
      <c r="Y145" s="225">
        <v>142</v>
      </c>
      <c r="Z145" s="225" t="s">
        <v>306</v>
      </c>
      <c r="AA145" s="225">
        <v>142</v>
      </c>
      <c r="AB145" s="225" t="s">
        <v>86</v>
      </c>
      <c r="AC145" s="225">
        <v>142</v>
      </c>
      <c r="AD145" s="225" t="s">
        <v>318</v>
      </c>
      <c r="AE145" s="225">
        <v>142</v>
      </c>
      <c r="AF145" s="225" t="s">
        <v>112</v>
      </c>
      <c r="AG145" s="225">
        <v>142</v>
      </c>
      <c r="AH145" s="225" t="s">
        <v>208</v>
      </c>
      <c r="AI145" s="225">
        <v>142</v>
      </c>
      <c r="AJ145" s="225" t="s">
        <v>266</v>
      </c>
      <c r="AK145" s="225">
        <v>142</v>
      </c>
      <c r="AL145" s="225" t="s">
        <v>197</v>
      </c>
      <c r="AM145" s="225">
        <v>142</v>
      </c>
      <c r="AN145" s="225" t="s">
        <v>250</v>
      </c>
      <c r="AO145" s="225">
        <v>142</v>
      </c>
      <c r="AP145" s="225" t="s">
        <v>190</v>
      </c>
    </row>
    <row r="146" spans="1:42" x14ac:dyDescent="0.25">
      <c r="A146" s="225">
        <v>143</v>
      </c>
      <c r="B146" s="293" t="s">
        <v>149</v>
      </c>
      <c r="C146" s="225">
        <v>143</v>
      </c>
      <c r="D146" s="225" t="s">
        <v>138</v>
      </c>
      <c r="E146" s="225">
        <v>143</v>
      </c>
      <c r="F146" s="225" t="s">
        <v>178</v>
      </c>
      <c r="G146" s="79">
        <v>141</v>
      </c>
      <c r="H146" s="110" t="s">
        <v>214</v>
      </c>
      <c r="I146" s="225">
        <v>143</v>
      </c>
      <c r="J146" s="225" t="s">
        <v>253</v>
      </c>
      <c r="K146" s="225">
        <v>143</v>
      </c>
      <c r="L146" s="225" t="s">
        <v>144</v>
      </c>
      <c r="M146" s="225">
        <v>143</v>
      </c>
      <c r="N146" s="225" t="s">
        <v>92</v>
      </c>
      <c r="O146" s="225">
        <v>143</v>
      </c>
      <c r="P146" s="225" t="s">
        <v>244</v>
      </c>
      <c r="Q146" s="225">
        <v>143</v>
      </c>
      <c r="R146" s="225" t="s">
        <v>276</v>
      </c>
      <c r="S146" s="225">
        <v>143</v>
      </c>
      <c r="T146" s="225" t="s">
        <v>188</v>
      </c>
      <c r="U146" s="225">
        <v>143</v>
      </c>
      <c r="V146" s="225" t="s">
        <v>149</v>
      </c>
      <c r="W146" s="225">
        <v>143</v>
      </c>
      <c r="X146" s="225" t="s">
        <v>203</v>
      </c>
      <c r="Y146" s="225">
        <v>143</v>
      </c>
      <c r="Z146" s="225" t="s">
        <v>127</v>
      </c>
      <c r="AA146" s="225">
        <v>143</v>
      </c>
      <c r="AB146" s="225" t="s">
        <v>338</v>
      </c>
      <c r="AC146" s="225">
        <v>143</v>
      </c>
      <c r="AD146" s="225" t="s">
        <v>187</v>
      </c>
      <c r="AE146" s="225">
        <v>143</v>
      </c>
      <c r="AF146" s="225" t="s">
        <v>188</v>
      </c>
      <c r="AG146" s="225">
        <v>143</v>
      </c>
      <c r="AH146" s="225" t="s">
        <v>104</v>
      </c>
      <c r="AI146" s="225">
        <v>143</v>
      </c>
      <c r="AJ146" s="225" t="s">
        <v>231</v>
      </c>
      <c r="AK146" s="225">
        <v>143</v>
      </c>
      <c r="AL146" s="225" t="s">
        <v>253</v>
      </c>
      <c r="AM146" s="225">
        <v>143</v>
      </c>
      <c r="AN146" s="225" t="s">
        <v>331</v>
      </c>
      <c r="AO146" s="225">
        <v>143</v>
      </c>
      <c r="AP146" s="225" t="s">
        <v>291</v>
      </c>
    </row>
    <row r="147" spans="1:42" x14ac:dyDescent="0.25">
      <c r="A147" s="225">
        <v>144</v>
      </c>
      <c r="B147" s="293" t="s">
        <v>252</v>
      </c>
      <c r="C147" s="225">
        <v>144</v>
      </c>
      <c r="D147" s="225" t="s">
        <v>202</v>
      </c>
      <c r="E147" s="225">
        <v>144</v>
      </c>
      <c r="F147" s="225" t="s">
        <v>279</v>
      </c>
      <c r="G147" s="79">
        <v>141</v>
      </c>
      <c r="H147" s="110" t="s">
        <v>159</v>
      </c>
      <c r="I147" s="225">
        <v>144</v>
      </c>
      <c r="J147" s="225" t="s">
        <v>122</v>
      </c>
      <c r="K147" s="225">
        <v>144</v>
      </c>
      <c r="L147" s="225" t="s">
        <v>65</v>
      </c>
      <c r="M147" s="225">
        <v>144</v>
      </c>
      <c r="N147" s="225" t="s">
        <v>160</v>
      </c>
      <c r="O147" s="225">
        <v>144</v>
      </c>
      <c r="P147" s="225" t="s">
        <v>302</v>
      </c>
      <c r="Q147" s="225">
        <v>144</v>
      </c>
      <c r="R147" s="225" t="s">
        <v>70</v>
      </c>
      <c r="S147" s="225">
        <v>144</v>
      </c>
      <c r="T147" s="225" t="s">
        <v>72</v>
      </c>
      <c r="U147" s="225">
        <v>144</v>
      </c>
      <c r="V147" s="225" t="s">
        <v>18</v>
      </c>
      <c r="W147" s="225">
        <v>144</v>
      </c>
      <c r="X147" s="225" t="s">
        <v>135</v>
      </c>
      <c r="Y147" s="225">
        <v>144</v>
      </c>
      <c r="Z147" s="225" t="s">
        <v>322</v>
      </c>
      <c r="AA147" s="225">
        <v>144</v>
      </c>
      <c r="AB147" s="225" t="s">
        <v>94</v>
      </c>
      <c r="AC147" s="225">
        <v>144</v>
      </c>
      <c r="AD147" s="225" t="s">
        <v>321</v>
      </c>
      <c r="AE147" s="225">
        <v>144</v>
      </c>
      <c r="AF147" s="225" t="s">
        <v>288</v>
      </c>
      <c r="AG147" s="225">
        <v>144</v>
      </c>
      <c r="AH147" s="225" t="s">
        <v>87</v>
      </c>
      <c r="AI147" s="225">
        <v>144</v>
      </c>
      <c r="AJ147" s="225" t="s">
        <v>80</v>
      </c>
      <c r="AK147" s="225">
        <v>144</v>
      </c>
      <c r="AL147" s="225" t="s">
        <v>264</v>
      </c>
      <c r="AM147" s="225">
        <v>144</v>
      </c>
      <c r="AN147" s="225" t="s">
        <v>242</v>
      </c>
      <c r="AO147" s="225">
        <v>144</v>
      </c>
      <c r="AP147" s="225" t="s">
        <v>55</v>
      </c>
    </row>
    <row r="148" spans="1:42" x14ac:dyDescent="0.25">
      <c r="A148" s="225">
        <v>145</v>
      </c>
      <c r="B148" s="293" t="s">
        <v>185</v>
      </c>
      <c r="C148" s="225">
        <v>145</v>
      </c>
      <c r="D148" s="225" t="s">
        <v>244</v>
      </c>
      <c r="E148" s="225">
        <v>145</v>
      </c>
      <c r="F148" s="225" t="s">
        <v>100</v>
      </c>
      <c r="G148" s="79">
        <v>145</v>
      </c>
      <c r="H148" s="110" t="s">
        <v>21</v>
      </c>
      <c r="I148" s="225">
        <v>145</v>
      </c>
      <c r="J148" s="225" t="s">
        <v>304</v>
      </c>
      <c r="K148" s="225">
        <v>145</v>
      </c>
      <c r="L148" s="225" t="s">
        <v>205</v>
      </c>
      <c r="M148" s="225">
        <v>145</v>
      </c>
      <c r="N148" s="225" t="s">
        <v>274</v>
      </c>
      <c r="O148" s="225">
        <v>145</v>
      </c>
      <c r="P148" s="225" t="s">
        <v>277</v>
      </c>
      <c r="Q148" s="225">
        <v>145</v>
      </c>
      <c r="R148" s="225" t="s">
        <v>294</v>
      </c>
      <c r="S148" s="225">
        <v>145</v>
      </c>
      <c r="T148" s="225" t="s">
        <v>98</v>
      </c>
      <c r="U148" s="225">
        <v>145</v>
      </c>
      <c r="V148" s="225" t="s">
        <v>42</v>
      </c>
      <c r="W148" s="225">
        <v>145</v>
      </c>
      <c r="X148" s="225" t="s">
        <v>232</v>
      </c>
      <c r="Y148" s="225">
        <v>145</v>
      </c>
      <c r="Z148" s="225" t="s">
        <v>106</v>
      </c>
      <c r="AA148" s="225">
        <v>145</v>
      </c>
      <c r="AB148" s="225" t="s">
        <v>84</v>
      </c>
      <c r="AC148" s="225">
        <v>145</v>
      </c>
      <c r="AD148" s="225" t="s">
        <v>142</v>
      </c>
      <c r="AE148" s="225">
        <v>145</v>
      </c>
      <c r="AF148" s="225" t="s">
        <v>77</v>
      </c>
      <c r="AG148" s="225">
        <v>145</v>
      </c>
      <c r="AH148" s="225" t="s">
        <v>138</v>
      </c>
      <c r="AI148" s="225">
        <v>145</v>
      </c>
      <c r="AJ148" s="225" t="s">
        <v>222</v>
      </c>
      <c r="AK148" s="225">
        <v>145</v>
      </c>
      <c r="AL148" s="225" t="s">
        <v>320</v>
      </c>
      <c r="AM148" s="225">
        <v>145</v>
      </c>
      <c r="AN148" s="225" t="s">
        <v>295</v>
      </c>
      <c r="AO148" s="225">
        <v>145</v>
      </c>
      <c r="AP148" s="225" t="s">
        <v>324</v>
      </c>
    </row>
    <row r="149" spans="1:42" x14ac:dyDescent="0.25">
      <c r="A149" s="225">
        <v>146</v>
      </c>
      <c r="B149" s="293" t="s">
        <v>153</v>
      </c>
      <c r="C149" s="225">
        <v>146</v>
      </c>
      <c r="D149" s="225" t="s">
        <v>234</v>
      </c>
      <c r="E149" s="225">
        <v>146</v>
      </c>
      <c r="F149" s="225" t="s">
        <v>249</v>
      </c>
      <c r="G149" s="79">
        <v>146</v>
      </c>
      <c r="H149" s="110" t="s">
        <v>333</v>
      </c>
      <c r="I149" s="225">
        <v>146</v>
      </c>
      <c r="J149" s="225" t="s">
        <v>160</v>
      </c>
      <c r="K149" s="225">
        <v>146</v>
      </c>
      <c r="L149" s="225" t="s">
        <v>238</v>
      </c>
      <c r="M149" s="225">
        <v>146</v>
      </c>
      <c r="N149" s="225" t="s">
        <v>237</v>
      </c>
      <c r="O149" s="225">
        <v>146</v>
      </c>
      <c r="P149" s="294" t="s">
        <v>57</v>
      </c>
      <c r="Q149" s="225">
        <v>146</v>
      </c>
      <c r="R149" s="225" t="s">
        <v>339</v>
      </c>
      <c r="S149" s="225">
        <v>146</v>
      </c>
      <c r="T149" s="225" t="s">
        <v>242</v>
      </c>
      <c r="U149" s="225">
        <v>146</v>
      </c>
      <c r="V149" s="225" t="s">
        <v>75</v>
      </c>
      <c r="W149" s="225">
        <v>146</v>
      </c>
      <c r="X149" s="225" t="s">
        <v>328</v>
      </c>
      <c r="Y149" s="225">
        <v>146</v>
      </c>
      <c r="Z149" s="225" t="s">
        <v>276</v>
      </c>
      <c r="AA149" s="225">
        <v>146</v>
      </c>
      <c r="AB149" s="225" t="s">
        <v>225</v>
      </c>
      <c r="AC149" s="225">
        <v>146</v>
      </c>
      <c r="AD149" s="225" t="s">
        <v>177</v>
      </c>
      <c r="AE149" s="225">
        <v>146</v>
      </c>
      <c r="AF149" s="225" t="s">
        <v>109</v>
      </c>
      <c r="AG149" s="225">
        <v>146</v>
      </c>
      <c r="AH149" s="225" t="s">
        <v>73</v>
      </c>
      <c r="AI149" s="225">
        <v>146</v>
      </c>
      <c r="AJ149" s="225" t="s">
        <v>200</v>
      </c>
      <c r="AK149" s="225">
        <v>146</v>
      </c>
      <c r="AL149" s="225" t="s">
        <v>45</v>
      </c>
      <c r="AM149" s="225">
        <v>146</v>
      </c>
      <c r="AN149" s="225" t="s">
        <v>149</v>
      </c>
      <c r="AO149" s="225">
        <v>146</v>
      </c>
      <c r="AP149" s="225" t="s">
        <v>50</v>
      </c>
    </row>
    <row r="150" spans="1:42" x14ac:dyDescent="0.25">
      <c r="A150" s="225">
        <v>147</v>
      </c>
      <c r="B150" s="293" t="s">
        <v>177</v>
      </c>
      <c r="C150" s="225">
        <v>147</v>
      </c>
      <c r="D150" s="225" t="s">
        <v>113</v>
      </c>
      <c r="E150" s="225">
        <v>147</v>
      </c>
      <c r="F150" s="225" t="s">
        <v>237</v>
      </c>
      <c r="G150" s="79">
        <v>146</v>
      </c>
      <c r="H150" s="110" t="s">
        <v>295</v>
      </c>
      <c r="I150" s="225">
        <v>147</v>
      </c>
      <c r="J150" s="225" t="s">
        <v>67</v>
      </c>
      <c r="K150" s="225">
        <v>147</v>
      </c>
      <c r="L150" s="225" t="s">
        <v>288</v>
      </c>
      <c r="M150" s="225">
        <v>147</v>
      </c>
      <c r="N150" s="225" t="s">
        <v>278</v>
      </c>
      <c r="O150" s="225">
        <v>147</v>
      </c>
      <c r="P150" s="225" t="s">
        <v>214</v>
      </c>
      <c r="Q150" s="225">
        <v>147</v>
      </c>
      <c r="R150" s="225" t="s">
        <v>283</v>
      </c>
      <c r="S150" s="225">
        <v>147</v>
      </c>
      <c r="T150" s="225" t="s">
        <v>130</v>
      </c>
      <c r="U150" s="225">
        <v>147</v>
      </c>
      <c r="V150" s="225" t="s">
        <v>337</v>
      </c>
      <c r="W150" s="225">
        <v>147</v>
      </c>
      <c r="X150" s="225" t="s">
        <v>197</v>
      </c>
      <c r="Y150" s="225">
        <v>147</v>
      </c>
      <c r="Z150" s="225" t="s">
        <v>313</v>
      </c>
      <c r="AA150" s="225">
        <v>147</v>
      </c>
      <c r="AB150" s="225" t="s">
        <v>208</v>
      </c>
      <c r="AC150" s="225">
        <v>147</v>
      </c>
      <c r="AD150" s="225" t="s">
        <v>274</v>
      </c>
      <c r="AE150" s="225">
        <v>147</v>
      </c>
      <c r="AF150" s="225" t="s">
        <v>249</v>
      </c>
      <c r="AG150" s="225">
        <v>147</v>
      </c>
      <c r="AH150" s="225" t="s">
        <v>197</v>
      </c>
      <c r="AI150" s="225">
        <v>147</v>
      </c>
      <c r="AJ150" s="225" t="s">
        <v>234</v>
      </c>
      <c r="AK150" s="225">
        <v>147</v>
      </c>
      <c r="AL150" s="225" t="s">
        <v>81</v>
      </c>
      <c r="AM150" s="225">
        <v>147</v>
      </c>
      <c r="AN150" s="225" t="s">
        <v>240</v>
      </c>
      <c r="AO150" s="225">
        <v>147</v>
      </c>
      <c r="AP150" s="225" t="s">
        <v>221</v>
      </c>
    </row>
    <row r="151" spans="1:42" x14ac:dyDescent="0.25">
      <c r="A151" s="225">
        <v>148</v>
      </c>
      <c r="B151" s="293" t="s">
        <v>206</v>
      </c>
      <c r="C151" s="225">
        <v>148</v>
      </c>
      <c r="D151" s="225" t="s">
        <v>46</v>
      </c>
      <c r="E151" s="225">
        <v>148</v>
      </c>
      <c r="F151" s="225" t="s">
        <v>156</v>
      </c>
      <c r="G151" s="79">
        <v>146</v>
      </c>
      <c r="H151" s="110" t="s">
        <v>153</v>
      </c>
      <c r="I151" s="225">
        <v>148</v>
      </c>
      <c r="J151" s="225" t="s">
        <v>138</v>
      </c>
      <c r="K151" s="225">
        <v>148</v>
      </c>
      <c r="L151" s="225" t="s">
        <v>254</v>
      </c>
      <c r="M151" s="225">
        <v>148</v>
      </c>
      <c r="N151" s="225" t="s">
        <v>154</v>
      </c>
      <c r="O151" s="225">
        <v>148</v>
      </c>
      <c r="P151" s="225" t="s">
        <v>159</v>
      </c>
      <c r="Q151" s="225">
        <v>148</v>
      </c>
      <c r="R151" s="225" t="s">
        <v>209</v>
      </c>
      <c r="S151" s="225">
        <v>148</v>
      </c>
      <c r="T151" s="225" t="s">
        <v>231</v>
      </c>
      <c r="U151" s="225">
        <v>148</v>
      </c>
      <c r="V151" s="225" t="s">
        <v>261</v>
      </c>
      <c r="W151" s="225">
        <v>148</v>
      </c>
      <c r="X151" s="225" t="s">
        <v>158</v>
      </c>
      <c r="Y151" s="225">
        <v>148</v>
      </c>
      <c r="Z151" s="225" t="s">
        <v>107</v>
      </c>
      <c r="AA151" s="225">
        <v>148</v>
      </c>
      <c r="AB151" s="225" t="s">
        <v>309</v>
      </c>
      <c r="AC151" s="225">
        <v>148</v>
      </c>
      <c r="AD151" s="225" t="s">
        <v>85</v>
      </c>
      <c r="AE151" s="225">
        <v>148</v>
      </c>
      <c r="AF151" s="225" t="s">
        <v>68</v>
      </c>
      <c r="AG151" s="225">
        <v>148</v>
      </c>
      <c r="AH151" s="225" t="s">
        <v>234</v>
      </c>
      <c r="AI151" s="225">
        <v>148</v>
      </c>
      <c r="AJ151" s="225" t="s">
        <v>236</v>
      </c>
      <c r="AK151" s="225">
        <v>148</v>
      </c>
      <c r="AL151" s="225" t="s">
        <v>302</v>
      </c>
      <c r="AM151" s="225">
        <v>148</v>
      </c>
      <c r="AN151" s="225" t="s">
        <v>297</v>
      </c>
      <c r="AO151" s="225">
        <v>148</v>
      </c>
      <c r="AP151" s="225" t="s">
        <v>339</v>
      </c>
    </row>
    <row r="152" spans="1:42" x14ac:dyDescent="0.25">
      <c r="A152" s="225">
        <v>149</v>
      </c>
      <c r="B152" s="293" t="s">
        <v>172</v>
      </c>
      <c r="C152" s="225">
        <v>149</v>
      </c>
      <c r="D152" s="225" t="s">
        <v>114</v>
      </c>
      <c r="E152" s="225">
        <v>149</v>
      </c>
      <c r="F152" s="225" t="s">
        <v>285</v>
      </c>
      <c r="G152" s="79">
        <v>149</v>
      </c>
      <c r="H152" s="110" t="s">
        <v>250</v>
      </c>
      <c r="I152" s="225">
        <v>149</v>
      </c>
      <c r="J152" s="225" t="s">
        <v>334</v>
      </c>
      <c r="K152" s="225">
        <v>149</v>
      </c>
      <c r="L152" s="225" t="s">
        <v>323</v>
      </c>
      <c r="M152" s="225">
        <v>149</v>
      </c>
      <c r="N152" s="225" t="s">
        <v>182</v>
      </c>
      <c r="O152" s="225">
        <v>149</v>
      </c>
      <c r="P152" s="225" t="s">
        <v>147</v>
      </c>
      <c r="Q152" s="225">
        <v>149</v>
      </c>
      <c r="R152" s="225" t="s">
        <v>310</v>
      </c>
      <c r="S152" s="225">
        <v>149</v>
      </c>
      <c r="T152" s="225" t="s">
        <v>304</v>
      </c>
      <c r="U152" s="225">
        <v>149</v>
      </c>
      <c r="V152" s="225" t="s">
        <v>318</v>
      </c>
      <c r="W152" s="225">
        <v>149</v>
      </c>
      <c r="X152" s="225" t="s">
        <v>50</v>
      </c>
      <c r="Y152" s="225">
        <v>149</v>
      </c>
      <c r="Z152" s="225" t="s">
        <v>112</v>
      </c>
      <c r="AA152" s="225">
        <v>149</v>
      </c>
      <c r="AB152" s="225" t="s">
        <v>100</v>
      </c>
      <c r="AC152" s="225">
        <v>149</v>
      </c>
      <c r="AD152" s="225" t="s">
        <v>104</v>
      </c>
      <c r="AE152" s="225">
        <v>149</v>
      </c>
      <c r="AF152" s="225" t="s">
        <v>218</v>
      </c>
      <c r="AG152" s="225">
        <v>149</v>
      </c>
      <c r="AH152" s="225" t="s">
        <v>320</v>
      </c>
      <c r="AI152" s="225">
        <v>149</v>
      </c>
      <c r="AJ152" s="225" t="s">
        <v>178</v>
      </c>
      <c r="AK152" s="225">
        <v>149</v>
      </c>
      <c r="AL152" s="225" t="s">
        <v>29</v>
      </c>
      <c r="AM152" s="225">
        <v>149</v>
      </c>
      <c r="AN152" s="225" t="s">
        <v>222</v>
      </c>
      <c r="AO152" s="225">
        <v>149</v>
      </c>
      <c r="AP152" s="225" t="s">
        <v>257</v>
      </c>
    </row>
    <row r="153" spans="1:42" x14ac:dyDescent="0.25">
      <c r="A153" s="225">
        <v>150</v>
      </c>
      <c r="B153" s="293" t="s">
        <v>277</v>
      </c>
      <c r="C153" s="225">
        <v>150</v>
      </c>
      <c r="D153" s="225" t="s">
        <v>64</v>
      </c>
      <c r="E153" s="225">
        <v>150</v>
      </c>
      <c r="F153" s="225" t="s">
        <v>114</v>
      </c>
      <c r="G153" s="79">
        <v>149</v>
      </c>
      <c r="H153" s="110" t="s">
        <v>312</v>
      </c>
      <c r="I153" s="225">
        <v>150</v>
      </c>
      <c r="J153" s="225" t="s">
        <v>221</v>
      </c>
      <c r="K153" s="225">
        <v>150</v>
      </c>
      <c r="L153" s="225" t="s">
        <v>196</v>
      </c>
      <c r="M153" s="225">
        <v>150</v>
      </c>
      <c r="N153" s="225" t="s">
        <v>308</v>
      </c>
      <c r="O153" s="225">
        <v>150</v>
      </c>
      <c r="P153" s="225" t="s">
        <v>226</v>
      </c>
      <c r="Q153" s="225">
        <v>150</v>
      </c>
      <c r="R153" s="225" t="s">
        <v>214</v>
      </c>
      <c r="S153" s="225">
        <v>150</v>
      </c>
      <c r="T153" s="225" t="s">
        <v>298</v>
      </c>
      <c r="U153" s="225">
        <v>150</v>
      </c>
      <c r="V153" s="225" t="s">
        <v>266</v>
      </c>
      <c r="W153" s="225">
        <v>150</v>
      </c>
      <c r="X153" s="225" t="s">
        <v>171</v>
      </c>
      <c r="Y153" s="225">
        <v>150</v>
      </c>
      <c r="Z153" s="225" t="s">
        <v>315</v>
      </c>
      <c r="AA153" s="225">
        <v>150</v>
      </c>
      <c r="AB153" s="225" t="s">
        <v>236</v>
      </c>
      <c r="AC153" s="225">
        <v>150</v>
      </c>
      <c r="AD153" s="225" t="s">
        <v>65</v>
      </c>
      <c r="AE153" s="225">
        <v>150</v>
      </c>
      <c r="AF153" s="225" t="s">
        <v>325</v>
      </c>
      <c r="AG153" s="225">
        <v>150</v>
      </c>
      <c r="AH153" s="225" t="s">
        <v>321</v>
      </c>
      <c r="AI153" s="225">
        <v>150</v>
      </c>
      <c r="AJ153" s="225" t="s">
        <v>28</v>
      </c>
      <c r="AK153" s="225">
        <v>150</v>
      </c>
      <c r="AL153" s="225" t="s">
        <v>321</v>
      </c>
      <c r="AM153" s="225">
        <v>150</v>
      </c>
      <c r="AN153" s="225" t="s">
        <v>56</v>
      </c>
      <c r="AO153" s="225">
        <v>150</v>
      </c>
      <c r="AP153" s="225" t="s">
        <v>76</v>
      </c>
    </row>
    <row r="154" spans="1:42" x14ac:dyDescent="0.25">
      <c r="A154" s="225">
        <v>151</v>
      </c>
      <c r="B154" s="293" t="s">
        <v>67</v>
      </c>
      <c r="C154" s="225">
        <v>151</v>
      </c>
      <c r="D154" s="225" t="s">
        <v>119</v>
      </c>
      <c r="E154" s="225">
        <v>151</v>
      </c>
      <c r="F154" s="225" t="s">
        <v>290</v>
      </c>
      <c r="G154" s="79">
        <v>151</v>
      </c>
      <c r="H154" s="110" t="s">
        <v>254</v>
      </c>
      <c r="I154" s="225">
        <v>151</v>
      </c>
      <c r="J154" s="225" t="s">
        <v>320</v>
      </c>
      <c r="K154" s="225">
        <v>151</v>
      </c>
      <c r="L154" s="225" t="s">
        <v>179</v>
      </c>
      <c r="M154" s="225">
        <v>151</v>
      </c>
      <c r="N154" s="225" t="s">
        <v>257</v>
      </c>
      <c r="O154" s="225">
        <v>151</v>
      </c>
      <c r="P154" s="225" t="s">
        <v>33</v>
      </c>
      <c r="Q154" s="225">
        <v>151</v>
      </c>
      <c r="R154" s="225" t="s">
        <v>96</v>
      </c>
      <c r="S154" s="225">
        <v>151</v>
      </c>
      <c r="T154" s="225" t="s">
        <v>123</v>
      </c>
      <c r="U154" s="225">
        <v>151</v>
      </c>
      <c r="V154" s="225" t="s">
        <v>288</v>
      </c>
      <c r="W154" s="225">
        <v>151</v>
      </c>
      <c r="X154" s="225" t="s">
        <v>259</v>
      </c>
      <c r="Y154" s="225">
        <v>151</v>
      </c>
      <c r="Z154" s="225" t="s">
        <v>272</v>
      </c>
      <c r="AA154" s="225">
        <v>151</v>
      </c>
      <c r="AB154" s="225" t="s">
        <v>310</v>
      </c>
      <c r="AC154" s="225">
        <v>151</v>
      </c>
      <c r="AD154" s="225" t="s">
        <v>125</v>
      </c>
      <c r="AE154" s="225">
        <v>151</v>
      </c>
      <c r="AF154" s="225" t="s">
        <v>186</v>
      </c>
      <c r="AG154" s="225">
        <v>151</v>
      </c>
      <c r="AH154" s="225" t="s">
        <v>218</v>
      </c>
      <c r="AI154" s="225">
        <v>151</v>
      </c>
      <c r="AJ154" s="225" t="s">
        <v>325</v>
      </c>
      <c r="AK154" s="225">
        <v>151</v>
      </c>
      <c r="AL154" s="225" t="s">
        <v>190</v>
      </c>
      <c r="AM154" s="225">
        <v>151</v>
      </c>
      <c r="AN154" s="225" t="s">
        <v>198</v>
      </c>
      <c r="AO154" s="225">
        <v>151</v>
      </c>
      <c r="AP154" s="225" t="s">
        <v>325</v>
      </c>
    </row>
    <row r="155" spans="1:42" x14ac:dyDescent="0.25">
      <c r="A155" s="225">
        <v>152</v>
      </c>
      <c r="B155" s="293" t="s">
        <v>241</v>
      </c>
      <c r="C155" s="225">
        <v>152</v>
      </c>
      <c r="D155" s="225" t="s">
        <v>236</v>
      </c>
      <c r="E155" s="225">
        <v>152</v>
      </c>
      <c r="F155" s="225" t="s">
        <v>258</v>
      </c>
      <c r="G155" s="79">
        <v>151</v>
      </c>
      <c r="H155" s="110" t="s">
        <v>163</v>
      </c>
      <c r="I155" s="225">
        <v>152</v>
      </c>
      <c r="J155" s="225" t="s">
        <v>101</v>
      </c>
      <c r="K155" s="225">
        <v>152</v>
      </c>
      <c r="L155" s="225" t="s">
        <v>240</v>
      </c>
      <c r="M155" s="225">
        <v>152</v>
      </c>
      <c r="N155" s="225" t="s">
        <v>183</v>
      </c>
      <c r="O155" s="225">
        <v>152</v>
      </c>
      <c r="P155" s="225" t="s">
        <v>256</v>
      </c>
      <c r="Q155" s="225">
        <v>152</v>
      </c>
      <c r="R155" s="225" t="s">
        <v>122</v>
      </c>
      <c r="S155" s="225">
        <v>152</v>
      </c>
      <c r="T155" s="225" t="s">
        <v>158</v>
      </c>
      <c r="U155" s="225">
        <v>152</v>
      </c>
      <c r="V155" s="225" t="s">
        <v>170</v>
      </c>
      <c r="W155" s="225">
        <v>152</v>
      </c>
      <c r="X155" s="225" t="s">
        <v>161</v>
      </c>
      <c r="Y155" s="225">
        <v>152</v>
      </c>
      <c r="Z155" s="225" t="s">
        <v>244</v>
      </c>
      <c r="AA155" s="225">
        <v>152</v>
      </c>
      <c r="AB155" s="225" t="s">
        <v>232</v>
      </c>
      <c r="AC155" s="225">
        <v>152</v>
      </c>
      <c r="AD155" s="225" t="s">
        <v>248</v>
      </c>
      <c r="AE155" s="225">
        <v>152</v>
      </c>
      <c r="AF155" s="225" t="s">
        <v>338</v>
      </c>
      <c r="AG155" s="225">
        <v>152</v>
      </c>
      <c r="AH155" s="225" t="s">
        <v>312</v>
      </c>
      <c r="AI155" s="225">
        <v>152</v>
      </c>
      <c r="AJ155" s="225" t="s">
        <v>308</v>
      </c>
      <c r="AK155" s="225">
        <v>152</v>
      </c>
      <c r="AL155" s="225" t="s">
        <v>102</v>
      </c>
      <c r="AM155" s="225">
        <v>152</v>
      </c>
      <c r="AN155" s="225" t="s">
        <v>258</v>
      </c>
      <c r="AO155" s="225">
        <v>152</v>
      </c>
      <c r="AP155" s="225" t="s">
        <v>59</v>
      </c>
    </row>
    <row r="156" spans="1:42" x14ac:dyDescent="0.25">
      <c r="A156" s="225">
        <v>153</v>
      </c>
      <c r="B156" s="293" t="s">
        <v>258</v>
      </c>
      <c r="C156" s="225">
        <v>153</v>
      </c>
      <c r="D156" s="225" t="s">
        <v>261</v>
      </c>
      <c r="E156" s="225">
        <v>153</v>
      </c>
      <c r="F156" s="225" t="s">
        <v>240</v>
      </c>
      <c r="G156" s="79">
        <v>153</v>
      </c>
      <c r="H156" s="110" t="s">
        <v>277</v>
      </c>
      <c r="I156" s="225">
        <v>153</v>
      </c>
      <c r="J156" s="225" t="s">
        <v>78</v>
      </c>
      <c r="K156" s="225">
        <v>153</v>
      </c>
      <c r="L156" s="225" t="s">
        <v>132</v>
      </c>
      <c r="M156" s="225">
        <v>153</v>
      </c>
      <c r="N156" s="225" t="s">
        <v>294</v>
      </c>
      <c r="O156" s="225">
        <v>153</v>
      </c>
      <c r="P156" s="225" t="s">
        <v>202</v>
      </c>
      <c r="Q156" s="225">
        <v>153</v>
      </c>
      <c r="R156" s="225" t="s">
        <v>18</v>
      </c>
      <c r="S156" s="225">
        <v>153</v>
      </c>
      <c r="T156" s="225" t="s">
        <v>236</v>
      </c>
      <c r="U156" s="225">
        <v>153</v>
      </c>
      <c r="V156" s="225" t="s">
        <v>142</v>
      </c>
      <c r="W156" s="225">
        <v>153</v>
      </c>
      <c r="X156" s="225" t="s">
        <v>212</v>
      </c>
      <c r="Y156" s="225">
        <v>153</v>
      </c>
      <c r="Z156" s="225" t="s">
        <v>325</v>
      </c>
      <c r="AA156" s="225">
        <v>153</v>
      </c>
      <c r="AB156" s="225" t="s">
        <v>325</v>
      </c>
      <c r="AC156" s="225">
        <v>153</v>
      </c>
      <c r="AD156" s="225" t="s">
        <v>41</v>
      </c>
      <c r="AE156" s="225">
        <v>153</v>
      </c>
      <c r="AF156" s="225" t="s">
        <v>84</v>
      </c>
      <c r="AG156" s="225">
        <v>153</v>
      </c>
      <c r="AH156" s="225" t="s">
        <v>89</v>
      </c>
      <c r="AI156" s="225">
        <v>153</v>
      </c>
      <c r="AJ156" s="225" t="s">
        <v>141</v>
      </c>
      <c r="AK156" s="225">
        <v>153</v>
      </c>
      <c r="AL156" s="225" t="s">
        <v>164</v>
      </c>
      <c r="AM156" s="225">
        <v>153</v>
      </c>
      <c r="AN156" s="225" t="s">
        <v>179</v>
      </c>
      <c r="AO156" s="225">
        <v>153</v>
      </c>
      <c r="AP156" s="225" t="s">
        <v>145</v>
      </c>
    </row>
    <row r="157" spans="1:42" x14ac:dyDescent="0.25">
      <c r="A157" s="225">
        <v>154</v>
      </c>
      <c r="B157" s="293" t="s">
        <v>261</v>
      </c>
      <c r="C157" s="225">
        <v>154</v>
      </c>
      <c r="D157" s="225" t="s">
        <v>233</v>
      </c>
      <c r="E157" s="225">
        <v>154</v>
      </c>
      <c r="F157" s="225" t="s">
        <v>199</v>
      </c>
      <c r="G157" s="79">
        <v>153</v>
      </c>
      <c r="H157" s="110" t="s">
        <v>141</v>
      </c>
      <c r="I157" s="225">
        <v>154</v>
      </c>
      <c r="J157" s="225" t="s">
        <v>309</v>
      </c>
      <c r="K157" s="225">
        <v>154</v>
      </c>
      <c r="L157" s="225" t="s">
        <v>339</v>
      </c>
      <c r="M157" s="225">
        <v>154</v>
      </c>
      <c r="N157" s="225" t="s">
        <v>314</v>
      </c>
      <c r="O157" s="225">
        <v>154</v>
      </c>
      <c r="P157" s="225" t="s">
        <v>313</v>
      </c>
      <c r="Q157" s="225">
        <v>154</v>
      </c>
      <c r="R157" s="225" t="s">
        <v>254</v>
      </c>
      <c r="S157" s="225">
        <v>154</v>
      </c>
      <c r="T157" s="225" t="s">
        <v>133</v>
      </c>
      <c r="U157" s="225">
        <v>154</v>
      </c>
      <c r="V157" s="225" t="s">
        <v>94</v>
      </c>
      <c r="W157" s="225">
        <v>154</v>
      </c>
      <c r="X157" s="225" t="s">
        <v>275</v>
      </c>
      <c r="Y157" s="225">
        <v>154</v>
      </c>
      <c r="Z157" s="225" t="s">
        <v>110</v>
      </c>
      <c r="AA157" s="225">
        <v>154</v>
      </c>
      <c r="AB157" s="225" t="s">
        <v>150</v>
      </c>
      <c r="AC157" s="225">
        <v>154</v>
      </c>
      <c r="AD157" s="225" t="s">
        <v>160</v>
      </c>
      <c r="AE157" s="225">
        <v>154</v>
      </c>
      <c r="AF157" s="225" t="s">
        <v>277</v>
      </c>
      <c r="AG157" s="225">
        <v>154</v>
      </c>
      <c r="AH157" s="225" t="s">
        <v>41</v>
      </c>
      <c r="AI157" s="225">
        <v>154</v>
      </c>
      <c r="AJ157" s="225" t="s">
        <v>102</v>
      </c>
      <c r="AK157" s="225">
        <v>154</v>
      </c>
      <c r="AL157" s="225" t="s">
        <v>149</v>
      </c>
      <c r="AM157" s="225">
        <v>154</v>
      </c>
      <c r="AN157" s="225" t="s">
        <v>338</v>
      </c>
      <c r="AO157" s="225">
        <v>154</v>
      </c>
      <c r="AP157" s="225" t="s">
        <v>326</v>
      </c>
    </row>
    <row r="158" spans="1:42" x14ac:dyDescent="0.25">
      <c r="A158" s="225">
        <v>155</v>
      </c>
      <c r="B158" s="293" t="s">
        <v>196</v>
      </c>
      <c r="C158" s="225">
        <v>155</v>
      </c>
      <c r="D158" s="225" t="s">
        <v>277</v>
      </c>
      <c r="E158" s="225">
        <v>155</v>
      </c>
      <c r="F158" s="225" t="s">
        <v>232</v>
      </c>
      <c r="G158" s="79">
        <v>155</v>
      </c>
      <c r="H158" s="110" t="s">
        <v>114</v>
      </c>
      <c r="I158" s="225">
        <v>155</v>
      </c>
      <c r="J158" s="225" t="s">
        <v>157</v>
      </c>
      <c r="K158" s="225">
        <v>155</v>
      </c>
      <c r="L158" s="225" t="s">
        <v>38</v>
      </c>
      <c r="M158" s="225">
        <v>155</v>
      </c>
      <c r="N158" s="225" t="s">
        <v>263</v>
      </c>
      <c r="O158" s="225">
        <v>155</v>
      </c>
      <c r="P158" s="225" t="s">
        <v>86</v>
      </c>
      <c r="Q158" s="225">
        <v>155</v>
      </c>
      <c r="R158" s="225" t="s">
        <v>72</v>
      </c>
      <c r="S158" s="225">
        <v>155</v>
      </c>
      <c r="T158" s="225" t="s">
        <v>113</v>
      </c>
      <c r="U158" s="225">
        <v>155</v>
      </c>
      <c r="V158" s="225" t="s">
        <v>148</v>
      </c>
      <c r="W158" s="225">
        <v>155</v>
      </c>
      <c r="X158" s="225" t="s">
        <v>92</v>
      </c>
      <c r="Y158" s="225">
        <v>155</v>
      </c>
      <c r="Z158" s="225" t="s">
        <v>229</v>
      </c>
      <c r="AA158" s="225">
        <v>155</v>
      </c>
      <c r="AB158" s="225" t="s">
        <v>46</v>
      </c>
      <c r="AC158" s="225">
        <v>155</v>
      </c>
      <c r="AD158" s="225" t="s">
        <v>275</v>
      </c>
      <c r="AE158" s="225">
        <v>155</v>
      </c>
      <c r="AF158" s="225" t="s">
        <v>265</v>
      </c>
      <c r="AG158" s="225">
        <v>155</v>
      </c>
      <c r="AH158" s="225" t="s">
        <v>79</v>
      </c>
      <c r="AI158" s="225">
        <v>155</v>
      </c>
      <c r="AJ158" s="225" t="s">
        <v>83</v>
      </c>
      <c r="AK158" s="225">
        <v>155</v>
      </c>
      <c r="AL158" s="225" t="s">
        <v>272</v>
      </c>
      <c r="AM158" s="225">
        <v>155</v>
      </c>
      <c r="AN158" s="225" t="s">
        <v>284</v>
      </c>
      <c r="AO158" s="225">
        <v>155</v>
      </c>
      <c r="AP158" s="225" t="s">
        <v>153</v>
      </c>
    </row>
    <row r="159" spans="1:42" x14ac:dyDescent="0.25">
      <c r="A159" s="225">
        <v>156</v>
      </c>
      <c r="B159" s="293" t="s">
        <v>93</v>
      </c>
      <c r="C159" s="225">
        <v>156</v>
      </c>
      <c r="D159" s="225" t="s">
        <v>195</v>
      </c>
      <c r="E159" s="225">
        <v>156</v>
      </c>
      <c r="F159" s="225" t="s">
        <v>201</v>
      </c>
      <c r="G159" s="79">
        <v>156</v>
      </c>
      <c r="H159" s="110" t="s">
        <v>22</v>
      </c>
      <c r="I159" s="225">
        <v>156</v>
      </c>
      <c r="J159" s="225" t="s">
        <v>231</v>
      </c>
      <c r="K159" s="225">
        <v>156</v>
      </c>
      <c r="L159" s="225" t="s">
        <v>321</v>
      </c>
      <c r="M159" s="225">
        <v>156</v>
      </c>
      <c r="N159" s="225" t="s">
        <v>234</v>
      </c>
      <c r="O159" s="225">
        <v>156</v>
      </c>
      <c r="P159" s="225" t="s">
        <v>300</v>
      </c>
      <c r="Q159" s="225">
        <v>156</v>
      </c>
      <c r="R159" s="225" t="s">
        <v>261</v>
      </c>
      <c r="S159" s="225">
        <v>156</v>
      </c>
      <c r="T159" s="225" t="s">
        <v>214</v>
      </c>
      <c r="U159" s="225">
        <v>156</v>
      </c>
      <c r="V159" s="225" t="s">
        <v>250</v>
      </c>
      <c r="W159" s="225">
        <v>156</v>
      </c>
      <c r="X159" s="225" t="s">
        <v>122</v>
      </c>
      <c r="Y159" s="225">
        <v>156</v>
      </c>
      <c r="Z159" s="225" t="s">
        <v>245</v>
      </c>
      <c r="AA159" s="225">
        <v>156</v>
      </c>
      <c r="AB159" s="225" t="s">
        <v>272</v>
      </c>
      <c r="AC159" s="225">
        <v>156</v>
      </c>
      <c r="AD159" s="225" t="s">
        <v>112</v>
      </c>
      <c r="AE159" s="225">
        <v>156</v>
      </c>
      <c r="AF159" s="225" t="s">
        <v>180</v>
      </c>
      <c r="AG159" s="225">
        <v>156</v>
      </c>
      <c r="AH159" s="225" t="s">
        <v>276</v>
      </c>
      <c r="AI159" s="225">
        <v>156</v>
      </c>
      <c r="AJ159" s="225" t="s">
        <v>111</v>
      </c>
      <c r="AK159" s="225">
        <v>156</v>
      </c>
      <c r="AL159" s="225" t="s">
        <v>22</v>
      </c>
      <c r="AM159" s="225">
        <v>156</v>
      </c>
      <c r="AN159" s="225" t="s">
        <v>124</v>
      </c>
      <c r="AO159" s="225">
        <v>156</v>
      </c>
      <c r="AP159" s="225" t="s">
        <v>155</v>
      </c>
    </row>
    <row r="160" spans="1:42" x14ac:dyDescent="0.25">
      <c r="A160" s="225">
        <v>157</v>
      </c>
      <c r="B160" s="293" t="s">
        <v>190</v>
      </c>
      <c r="C160" s="225">
        <v>157</v>
      </c>
      <c r="D160" s="225" t="s">
        <v>230</v>
      </c>
      <c r="E160" s="225">
        <v>157</v>
      </c>
      <c r="F160" s="225" t="s">
        <v>272</v>
      </c>
      <c r="G160" s="79">
        <v>156</v>
      </c>
      <c r="H160" s="110" t="s">
        <v>49</v>
      </c>
      <c r="I160" s="225">
        <v>157</v>
      </c>
      <c r="J160" s="225" t="s">
        <v>336</v>
      </c>
      <c r="K160" s="225">
        <v>157</v>
      </c>
      <c r="L160" s="225" t="s">
        <v>128</v>
      </c>
      <c r="M160" s="225">
        <v>157</v>
      </c>
      <c r="N160" s="225" t="s">
        <v>206</v>
      </c>
      <c r="O160" s="225">
        <v>157</v>
      </c>
      <c r="P160" s="225" t="s">
        <v>339</v>
      </c>
      <c r="Q160" s="225">
        <v>157</v>
      </c>
      <c r="R160" s="225" t="s">
        <v>65</v>
      </c>
      <c r="S160" s="225">
        <v>157</v>
      </c>
      <c r="T160" s="225" t="s">
        <v>37</v>
      </c>
      <c r="U160" s="225">
        <v>157</v>
      </c>
      <c r="V160" s="225" t="s">
        <v>209</v>
      </c>
      <c r="W160" s="225">
        <v>157</v>
      </c>
      <c r="X160" s="225" t="s">
        <v>265</v>
      </c>
      <c r="Y160" s="225">
        <v>157</v>
      </c>
      <c r="Z160" s="225" t="s">
        <v>45</v>
      </c>
      <c r="AA160" s="225">
        <v>157</v>
      </c>
      <c r="AB160" s="225" t="s">
        <v>202</v>
      </c>
      <c r="AC160" s="225">
        <v>157</v>
      </c>
      <c r="AD160" s="225" t="s">
        <v>45</v>
      </c>
      <c r="AE160" s="225">
        <v>157</v>
      </c>
      <c r="AF160" s="225" t="s">
        <v>121</v>
      </c>
      <c r="AG160" s="225">
        <v>157</v>
      </c>
      <c r="AH160" s="225" t="s">
        <v>267</v>
      </c>
      <c r="AI160" s="225">
        <v>157</v>
      </c>
      <c r="AJ160" s="225" t="s">
        <v>297</v>
      </c>
      <c r="AK160" s="225">
        <v>157</v>
      </c>
      <c r="AL160" s="225" t="s">
        <v>257</v>
      </c>
      <c r="AM160" s="225">
        <v>157</v>
      </c>
      <c r="AN160" s="225" t="s">
        <v>90</v>
      </c>
      <c r="AO160" s="225">
        <v>157</v>
      </c>
      <c r="AP160" s="225" t="s">
        <v>79</v>
      </c>
    </row>
    <row r="161" spans="1:42" x14ac:dyDescent="0.25">
      <c r="A161" s="225">
        <v>158</v>
      </c>
      <c r="B161" s="293" t="s">
        <v>123</v>
      </c>
      <c r="C161" s="225">
        <v>158</v>
      </c>
      <c r="D161" s="225" t="s">
        <v>215</v>
      </c>
      <c r="E161" s="225">
        <v>158</v>
      </c>
      <c r="F161" s="225" t="s">
        <v>277</v>
      </c>
      <c r="G161" s="79">
        <v>158</v>
      </c>
      <c r="H161" s="110" t="s">
        <v>29</v>
      </c>
      <c r="I161" s="225">
        <v>158</v>
      </c>
      <c r="J161" s="225" t="s">
        <v>151</v>
      </c>
      <c r="K161" s="225">
        <v>158</v>
      </c>
      <c r="L161" s="225" t="s">
        <v>242</v>
      </c>
      <c r="M161" s="225">
        <v>158</v>
      </c>
      <c r="N161" s="225" t="s">
        <v>200</v>
      </c>
      <c r="O161" s="225">
        <v>158</v>
      </c>
      <c r="P161" s="225" t="s">
        <v>239</v>
      </c>
      <c r="Q161" s="225">
        <v>158</v>
      </c>
      <c r="R161" s="225" t="s">
        <v>296</v>
      </c>
      <c r="S161" s="225">
        <v>158</v>
      </c>
      <c r="T161" s="225" t="s">
        <v>333</v>
      </c>
      <c r="U161" s="225">
        <v>158</v>
      </c>
      <c r="V161" s="225" t="s">
        <v>150</v>
      </c>
      <c r="W161" s="225">
        <v>158</v>
      </c>
      <c r="X161" s="225" t="s">
        <v>326</v>
      </c>
      <c r="Y161" s="225">
        <v>158</v>
      </c>
      <c r="Z161" s="225" t="s">
        <v>176</v>
      </c>
      <c r="AA161" s="225">
        <v>158</v>
      </c>
      <c r="AB161" s="225" t="s">
        <v>314</v>
      </c>
      <c r="AC161" s="225">
        <v>158</v>
      </c>
      <c r="AD161" s="225" t="s">
        <v>186</v>
      </c>
      <c r="AE161" s="225">
        <v>158</v>
      </c>
      <c r="AF161" s="225" t="s">
        <v>199</v>
      </c>
      <c r="AG161" s="225">
        <v>158</v>
      </c>
      <c r="AH161" s="225" t="s">
        <v>227</v>
      </c>
      <c r="AI161" s="225">
        <v>158</v>
      </c>
      <c r="AJ161" s="225" t="s">
        <v>257</v>
      </c>
      <c r="AK161" s="225">
        <v>158</v>
      </c>
      <c r="AL161" s="225" t="s">
        <v>282</v>
      </c>
      <c r="AM161" s="225">
        <v>158</v>
      </c>
      <c r="AN161" s="225" t="s">
        <v>303</v>
      </c>
      <c r="AO161" s="225">
        <v>158</v>
      </c>
      <c r="AP161" s="225" t="s">
        <v>195</v>
      </c>
    </row>
    <row r="162" spans="1:42" x14ac:dyDescent="0.25">
      <c r="A162" s="225">
        <v>159</v>
      </c>
      <c r="B162" s="293" t="s">
        <v>179</v>
      </c>
      <c r="C162" s="225">
        <v>159</v>
      </c>
      <c r="D162" s="225" t="s">
        <v>163</v>
      </c>
      <c r="E162" s="225">
        <v>159</v>
      </c>
      <c r="F162" s="225" t="s">
        <v>212</v>
      </c>
      <c r="G162" s="79">
        <v>159</v>
      </c>
      <c r="H162" s="110" t="s">
        <v>131</v>
      </c>
      <c r="I162" s="225">
        <v>159</v>
      </c>
      <c r="J162" s="225" t="s">
        <v>199</v>
      </c>
      <c r="K162" s="225">
        <v>159</v>
      </c>
      <c r="L162" s="225" t="s">
        <v>305</v>
      </c>
      <c r="M162" s="225">
        <v>159</v>
      </c>
      <c r="N162" s="225" t="s">
        <v>239</v>
      </c>
      <c r="O162" s="225">
        <v>159</v>
      </c>
      <c r="P162" s="225" t="s">
        <v>96</v>
      </c>
      <c r="Q162" s="225">
        <v>159</v>
      </c>
      <c r="R162" s="225" t="s">
        <v>177</v>
      </c>
      <c r="S162" s="225">
        <v>159</v>
      </c>
      <c r="T162" s="225" t="s">
        <v>160</v>
      </c>
      <c r="U162" s="225">
        <v>159</v>
      </c>
      <c r="V162" s="225" t="s">
        <v>27</v>
      </c>
      <c r="W162" s="225">
        <v>159</v>
      </c>
      <c r="X162" s="225" t="s">
        <v>164</v>
      </c>
      <c r="Y162" s="225">
        <v>159</v>
      </c>
      <c r="Z162" s="225" t="s">
        <v>76</v>
      </c>
      <c r="AA162" s="225">
        <v>159</v>
      </c>
      <c r="AB162" s="225" t="s">
        <v>78</v>
      </c>
      <c r="AC162" s="225">
        <v>159</v>
      </c>
      <c r="AD162" s="225" t="s">
        <v>237</v>
      </c>
      <c r="AE162" s="225">
        <v>159</v>
      </c>
      <c r="AF162" s="225" t="s">
        <v>46</v>
      </c>
      <c r="AG162" s="225">
        <v>159</v>
      </c>
      <c r="AH162" s="225" t="s">
        <v>140</v>
      </c>
      <c r="AI162" s="225">
        <v>159</v>
      </c>
      <c r="AJ162" s="225" t="s">
        <v>300</v>
      </c>
      <c r="AK162" s="225">
        <v>159</v>
      </c>
      <c r="AL162" s="225" t="s">
        <v>234</v>
      </c>
      <c r="AM162" s="225">
        <v>159</v>
      </c>
      <c r="AN162" s="225" t="s">
        <v>212</v>
      </c>
      <c r="AO162" s="225">
        <v>159</v>
      </c>
      <c r="AP162" s="225" t="s">
        <v>61</v>
      </c>
    </row>
    <row r="163" spans="1:42" x14ac:dyDescent="0.25">
      <c r="A163" s="225">
        <v>160</v>
      </c>
      <c r="B163" s="293" t="s">
        <v>176</v>
      </c>
      <c r="C163" s="225">
        <v>160</v>
      </c>
      <c r="D163" s="225" t="s">
        <v>241</v>
      </c>
      <c r="E163" s="225">
        <v>160</v>
      </c>
      <c r="F163" s="225" t="s">
        <v>275</v>
      </c>
      <c r="G163" s="79">
        <v>160</v>
      </c>
      <c r="H163" s="110" t="s">
        <v>329</v>
      </c>
      <c r="I163" s="225">
        <v>160</v>
      </c>
      <c r="J163" s="225" t="s">
        <v>177</v>
      </c>
      <c r="K163" s="225">
        <v>160</v>
      </c>
      <c r="L163" s="225" t="s">
        <v>320</v>
      </c>
      <c r="M163" s="225">
        <v>160</v>
      </c>
      <c r="N163" s="225" t="s">
        <v>305</v>
      </c>
      <c r="O163" s="225">
        <v>160</v>
      </c>
      <c r="P163" s="225" t="s">
        <v>221</v>
      </c>
      <c r="Q163" s="225">
        <v>160</v>
      </c>
      <c r="R163" s="225" t="s">
        <v>58</v>
      </c>
      <c r="S163" s="225">
        <v>160</v>
      </c>
      <c r="T163" s="225" t="s">
        <v>279</v>
      </c>
      <c r="U163" s="225">
        <v>160</v>
      </c>
      <c r="V163" s="225" t="s">
        <v>268</v>
      </c>
      <c r="W163" s="225">
        <v>160</v>
      </c>
      <c r="X163" s="225" t="s">
        <v>238</v>
      </c>
      <c r="Y163" s="225">
        <v>160</v>
      </c>
      <c r="Z163" s="225" t="s">
        <v>190</v>
      </c>
      <c r="AA163" s="225">
        <v>160</v>
      </c>
      <c r="AB163" s="225" t="s">
        <v>194</v>
      </c>
      <c r="AC163" s="225">
        <v>160</v>
      </c>
      <c r="AD163" s="225" t="s">
        <v>297</v>
      </c>
      <c r="AE163" s="225">
        <v>160</v>
      </c>
      <c r="AF163" s="225" t="s">
        <v>287</v>
      </c>
      <c r="AG163" s="225">
        <v>160</v>
      </c>
      <c r="AH163" s="225" t="s">
        <v>162</v>
      </c>
      <c r="AI163" s="225">
        <v>160</v>
      </c>
      <c r="AJ163" s="225" t="s">
        <v>151</v>
      </c>
      <c r="AK163" s="225">
        <v>160</v>
      </c>
      <c r="AL163" s="225" t="s">
        <v>63</v>
      </c>
      <c r="AM163" s="225">
        <v>160</v>
      </c>
      <c r="AN163" s="225" t="s">
        <v>77</v>
      </c>
      <c r="AO163" s="225">
        <v>160</v>
      </c>
      <c r="AP163" s="225" t="s">
        <v>156</v>
      </c>
    </row>
    <row r="164" spans="1:42" x14ac:dyDescent="0.25">
      <c r="A164" s="225">
        <v>161</v>
      </c>
      <c r="B164" s="293" t="s">
        <v>223</v>
      </c>
      <c r="C164" s="225">
        <v>161</v>
      </c>
      <c r="D164" s="225" t="s">
        <v>98</v>
      </c>
      <c r="E164" s="225">
        <v>161</v>
      </c>
      <c r="F164" s="225" t="s">
        <v>245</v>
      </c>
      <c r="G164" s="79">
        <v>160</v>
      </c>
      <c r="H164" s="110" t="s">
        <v>53</v>
      </c>
      <c r="I164" s="225">
        <v>161</v>
      </c>
      <c r="J164" s="225" t="s">
        <v>339</v>
      </c>
      <c r="K164" s="225">
        <v>161</v>
      </c>
      <c r="L164" s="225" t="s">
        <v>309</v>
      </c>
      <c r="M164" s="225">
        <v>161</v>
      </c>
      <c r="N164" s="225" t="s">
        <v>227</v>
      </c>
      <c r="O164" s="225">
        <v>161</v>
      </c>
      <c r="P164" s="225" t="s">
        <v>190</v>
      </c>
      <c r="Q164" s="225">
        <v>161</v>
      </c>
      <c r="R164" s="225" t="s">
        <v>67</v>
      </c>
      <c r="S164" s="225">
        <v>161</v>
      </c>
      <c r="T164" s="225" t="s">
        <v>268</v>
      </c>
      <c r="U164" s="225">
        <v>161</v>
      </c>
      <c r="V164" s="225" t="s">
        <v>279</v>
      </c>
      <c r="W164" s="225">
        <v>161</v>
      </c>
      <c r="X164" s="225" t="s">
        <v>180</v>
      </c>
      <c r="Y164" s="225">
        <v>161</v>
      </c>
      <c r="Z164" s="225" t="s">
        <v>150</v>
      </c>
      <c r="AA164" s="225">
        <v>161</v>
      </c>
      <c r="AB164" s="225" t="s">
        <v>213</v>
      </c>
      <c r="AC164" s="225">
        <v>161</v>
      </c>
      <c r="AD164" s="225" t="s">
        <v>285</v>
      </c>
      <c r="AE164" s="225">
        <v>161</v>
      </c>
      <c r="AF164" s="225" t="s">
        <v>273</v>
      </c>
      <c r="AG164" s="225">
        <v>161</v>
      </c>
      <c r="AH164" s="225" t="s">
        <v>60</v>
      </c>
      <c r="AI164" s="225">
        <v>161</v>
      </c>
      <c r="AJ164" s="225" t="s">
        <v>119</v>
      </c>
      <c r="AK164" s="225">
        <v>161</v>
      </c>
      <c r="AL164" s="225" t="s">
        <v>213</v>
      </c>
      <c r="AM164" s="225">
        <v>161</v>
      </c>
      <c r="AN164" s="225" t="s">
        <v>248</v>
      </c>
      <c r="AO164" s="225">
        <v>161</v>
      </c>
      <c r="AP164" s="225" t="s">
        <v>272</v>
      </c>
    </row>
    <row r="165" spans="1:42" x14ac:dyDescent="0.25">
      <c r="A165" s="225">
        <v>162</v>
      </c>
      <c r="B165" s="293" t="s">
        <v>41</v>
      </c>
      <c r="C165" s="225">
        <v>162</v>
      </c>
      <c r="D165" s="225" t="s">
        <v>263</v>
      </c>
      <c r="E165" s="225">
        <v>162</v>
      </c>
      <c r="F165" s="225" t="s">
        <v>242</v>
      </c>
      <c r="G165" s="79">
        <v>162</v>
      </c>
      <c r="H165" s="110" t="s">
        <v>220</v>
      </c>
      <c r="I165" s="225">
        <v>162</v>
      </c>
      <c r="J165" s="225" t="s">
        <v>19</v>
      </c>
      <c r="K165" s="225">
        <v>162</v>
      </c>
      <c r="L165" s="225" t="s">
        <v>213</v>
      </c>
      <c r="M165" s="225">
        <v>162</v>
      </c>
      <c r="N165" s="225" t="s">
        <v>336</v>
      </c>
      <c r="O165" s="225">
        <v>162</v>
      </c>
      <c r="P165" s="225" t="s">
        <v>18</v>
      </c>
      <c r="Q165" s="225">
        <v>162</v>
      </c>
      <c r="R165" s="225" t="s">
        <v>307</v>
      </c>
      <c r="S165" s="225">
        <v>162</v>
      </c>
      <c r="T165" s="225" t="s">
        <v>92</v>
      </c>
      <c r="U165" s="225">
        <v>162</v>
      </c>
      <c r="V165" s="225" t="s">
        <v>175</v>
      </c>
      <c r="W165" s="225">
        <v>162</v>
      </c>
      <c r="X165" s="225" t="s">
        <v>81</v>
      </c>
      <c r="Y165" s="225">
        <v>162</v>
      </c>
      <c r="Z165" s="225" t="s">
        <v>160</v>
      </c>
      <c r="AA165" s="225">
        <v>162</v>
      </c>
      <c r="AB165" s="225" t="s">
        <v>180</v>
      </c>
      <c r="AC165" s="225">
        <v>162</v>
      </c>
      <c r="AD165" s="225" t="s">
        <v>295</v>
      </c>
      <c r="AE165" s="225">
        <v>162</v>
      </c>
      <c r="AF165" s="225" t="s">
        <v>148</v>
      </c>
      <c r="AG165" s="225">
        <v>162</v>
      </c>
      <c r="AH165" s="225" t="s">
        <v>149</v>
      </c>
      <c r="AI165" s="225">
        <v>162</v>
      </c>
      <c r="AJ165" s="225" t="s">
        <v>26</v>
      </c>
      <c r="AK165" s="225">
        <v>162</v>
      </c>
      <c r="AL165" s="225" t="s">
        <v>268</v>
      </c>
      <c r="AM165" s="225">
        <v>162</v>
      </c>
      <c r="AN165" s="225" t="s">
        <v>41</v>
      </c>
      <c r="AO165" s="225">
        <v>162</v>
      </c>
      <c r="AP165" s="225" t="s">
        <v>132</v>
      </c>
    </row>
    <row r="166" spans="1:42" x14ac:dyDescent="0.25">
      <c r="A166" s="225">
        <v>163</v>
      </c>
      <c r="B166" s="293" t="s">
        <v>194</v>
      </c>
      <c r="C166" s="225">
        <v>163</v>
      </c>
      <c r="D166" s="225" t="s">
        <v>265</v>
      </c>
      <c r="E166" s="225">
        <v>163</v>
      </c>
      <c r="F166" s="225" t="s">
        <v>163</v>
      </c>
      <c r="G166" s="79">
        <v>163</v>
      </c>
      <c r="H166" s="110" t="s">
        <v>304</v>
      </c>
      <c r="I166" s="225">
        <v>163</v>
      </c>
      <c r="J166" s="225" t="s">
        <v>64</v>
      </c>
      <c r="K166" s="225">
        <v>163</v>
      </c>
      <c r="L166" s="225" t="s">
        <v>178</v>
      </c>
      <c r="M166" s="225">
        <v>163</v>
      </c>
      <c r="N166" s="225" t="s">
        <v>167</v>
      </c>
      <c r="O166" s="225">
        <v>163</v>
      </c>
      <c r="P166" s="225" t="s">
        <v>107</v>
      </c>
      <c r="Q166" s="225">
        <v>163</v>
      </c>
      <c r="R166" s="225" t="s">
        <v>206</v>
      </c>
      <c r="S166" s="225">
        <v>163</v>
      </c>
      <c r="T166" s="225" t="s">
        <v>222</v>
      </c>
      <c r="U166" s="225">
        <v>163</v>
      </c>
      <c r="V166" s="225" t="s">
        <v>259</v>
      </c>
      <c r="W166" s="225">
        <v>163</v>
      </c>
      <c r="X166" s="225" t="s">
        <v>74</v>
      </c>
      <c r="Y166" s="225">
        <v>163</v>
      </c>
      <c r="Z166" s="225" t="s">
        <v>319</v>
      </c>
      <c r="AA166" s="225">
        <v>163</v>
      </c>
      <c r="AB166" s="225" t="s">
        <v>210</v>
      </c>
      <c r="AC166" s="225">
        <v>163</v>
      </c>
      <c r="AD166" s="225" t="s">
        <v>215</v>
      </c>
      <c r="AE166" s="225">
        <v>163</v>
      </c>
      <c r="AF166" s="225" t="s">
        <v>96</v>
      </c>
      <c r="AG166" s="225">
        <v>163</v>
      </c>
      <c r="AH166" s="225" t="s">
        <v>273</v>
      </c>
      <c r="AI166" s="225">
        <v>163</v>
      </c>
      <c r="AJ166" s="225" t="s">
        <v>127</v>
      </c>
      <c r="AK166" s="225">
        <v>163</v>
      </c>
      <c r="AL166" s="225" t="s">
        <v>248</v>
      </c>
      <c r="AM166" s="225">
        <v>163</v>
      </c>
      <c r="AN166" s="225" t="s">
        <v>160</v>
      </c>
      <c r="AO166" s="225">
        <v>163</v>
      </c>
      <c r="AP166" s="225" t="s">
        <v>320</v>
      </c>
    </row>
    <row r="167" spans="1:42" x14ac:dyDescent="0.25">
      <c r="A167" s="225">
        <v>164</v>
      </c>
      <c r="B167" s="293" t="s">
        <v>291</v>
      </c>
      <c r="C167" s="225">
        <v>164</v>
      </c>
      <c r="D167" s="225" t="s">
        <v>294</v>
      </c>
      <c r="E167" s="225">
        <v>164</v>
      </c>
      <c r="F167" s="225" t="s">
        <v>158</v>
      </c>
      <c r="G167" s="79">
        <v>163</v>
      </c>
      <c r="H167" s="110" t="s">
        <v>177</v>
      </c>
      <c r="I167" s="225">
        <v>164</v>
      </c>
      <c r="J167" s="225" t="s">
        <v>206</v>
      </c>
      <c r="K167" s="225">
        <v>164</v>
      </c>
      <c r="L167" s="225" t="s">
        <v>23</v>
      </c>
      <c r="M167" s="225">
        <v>164</v>
      </c>
      <c r="N167" s="225" t="s">
        <v>284</v>
      </c>
      <c r="O167" s="225">
        <v>164</v>
      </c>
      <c r="P167" s="225" t="s">
        <v>148</v>
      </c>
      <c r="Q167" s="225">
        <v>164</v>
      </c>
      <c r="R167" s="225" t="s">
        <v>138</v>
      </c>
      <c r="S167" s="225">
        <v>164</v>
      </c>
      <c r="T167" s="225" t="s">
        <v>174</v>
      </c>
      <c r="U167" s="225">
        <v>164</v>
      </c>
      <c r="V167" s="225" t="s">
        <v>164</v>
      </c>
      <c r="W167" s="225">
        <v>164</v>
      </c>
      <c r="X167" s="225" t="s">
        <v>27</v>
      </c>
      <c r="Y167" s="225">
        <v>164</v>
      </c>
      <c r="Z167" s="225" t="s">
        <v>42</v>
      </c>
      <c r="AA167" s="225">
        <v>164</v>
      </c>
      <c r="AB167" s="225" t="s">
        <v>320</v>
      </c>
      <c r="AC167" s="225">
        <v>164</v>
      </c>
      <c r="AD167" s="225" t="s">
        <v>107</v>
      </c>
      <c r="AE167" s="225">
        <v>164</v>
      </c>
      <c r="AF167" s="225" t="s">
        <v>193</v>
      </c>
      <c r="AG167" s="225">
        <v>164</v>
      </c>
      <c r="AH167" s="225" t="s">
        <v>125</v>
      </c>
      <c r="AI167" s="225">
        <v>164</v>
      </c>
      <c r="AJ167" s="225" t="s">
        <v>144</v>
      </c>
      <c r="AK167" s="225">
        <v>164</v>
      </c>
      <c r="AL167" s="225" t="s">
        <v>271</v>
      </c>
      <c r="AM167" s="225">
        <v>164</v>
      </c>
      <c r="AN167" s="225" t="s">
        <v>272</v>
      </c>
      <c r="AO167" s="225">
        <v>164</v>
      </c>
      <c r="AP167" s="225" t="s">
        <v>248</v>
      </c>
    </row>
    <row r="168" spans="1:42" x14ac:dyDescent="0.25">
      <c r="A168" s="225">
        <v>165</v>
      </c>
      <c r="B168" s="293" t="s">
        <v>112</v>
      </c>
      <c r="C168" s="225">
        <v>165</v>
      </c>
      <c r="D168" s="225" t="s">
        <v>235</v>
      </c>
      <c r="E168" s="225">
        <v>165</v>
      </c>
      <c r="F168" s="225" t="s">
        <v>171</v>
      </c>
      <c r="G168" s="79">
        <v>165</v>
      </c>
      <c r="H168" s="110" t="s">
        <v>301</v>
      </c>
      <c r="I168" s="225">
        <v>165</v>
      </c>
      <c r="J168" s="225" t="s">
        <v>130</v>
      </c>
      <c r="K168" s="225">
        <v>165</v>
      </c>
      <c r="L168" s="225" t="s">
        <v>201</v>
      </c>
      <c r="M168" s="225">
        <v>165</v>
      </c>
      <c r="N168" s="225" t="s">
        <v>303</v>
      </c>
      <c r="O168" s="225">
        <v>165</v>
      </c>
      <c r="P168" s="225" t="s">
        <v>305</v>
      </c>
      <c r="Q168" s="225">
        <v>165</v>
      </c>
      <c r="R168" s="225" t="s">
        <v>130</v>
      </c>
      <c r="S168" s="225">
        <v>165</v>
      </c>
      <c r="T168" s="225" t="s">
        <v>166</v>
      </c>
      <c r="U168" s="225">
        <v>165</v>
      </c>
      <c r="V168" s="225" t="s">
        <v>151</v>
      </c>
      <c r="W168" s="225">
        <v>165</v>
      </c>
      <c r="X168" s="225" t="s">
        <v>196</v>
      </c>
      <c r="Y168" s="225">
        <v>165</v>
      </c>
      <c r="Z168" s="225" t="s">
        <v>288</v>
      </c>
      <c r="AA168" s="225">
        <v>165</v>
      </c>
      <c r="AB168" s="225" t="s">
        <v>246</v>
      </c>
      <c r="AC168" s="225">
        <v>165</v>
      </c>
      <c r="AD168" s="225" t="s">
        <v>291</v>
      </c>
      <c r="AE168" s="225">
        <v>165</v>
      </c>
      <c r="AF168" s="225" t="s">
        <v>170</v>
      </c>
      <c r="AG168" s="225">
        <v>165</v>
      </c>
      <c r="AH168" s="225" t="s">
        <v>272</v>
      </c>
      <c r="AI168" s="225">
        <v>165</v>
      </c>
      <c r="AJ168" s="225" t="s">
        <v>158</v>
      </c>
      <c r="AK168" s="225">
        <v>165</v>
      </c>
      <c r="AL168" s="225" t="s">
        <v>20</v>
      </c>
      <c r="AM168" s="225">
        <v>165</v>
      </c>
      <c r="AN168" s="225" t="s">
        <v>302</v>
      </c>
      <c r="AO168" s="225">
        <v>165</v>
      </c>
      <c r="AP168" s="225" t="s">
        <v>49</v>
      </c>
    </row>
    <row r="169" spans="1:42" x14ac:dyDescent="0.25">
      <c r="A169" s="225">
        <v>166</v>
      </c>
      <c r="B169" s="293" t="s">
        <v>143</v>
      </c>
      <c r="C169" s="225">
        <v>166</v>
      </c>
      <c r="D169" s="225" t="s">
        <v>293</v>
      </c>
      <c r="E169" s="225">
        <v>166</v>
      </c>
      <c r="F169" s="225" t="s">
        <v>73</v>
      </c>
      <c r="G169" s="79">
        <v>165</v>
      </c>
      <c r="H169" s="110" t="s">
        <v>145</v>
      </c>
      <c r="I169" s="225">
        <v>166</v>
      </c>
      <c r="J169" s="225" t="s">
        <v>176</v>
      </c>
      <c r="K169" s="225">
        <v>166</v>
      </c>
      <c r="L169" s="225" t="s">
        <v>192</v>
      </c>
      <c r="M169" s="225">
        <v>166</v>
      </c>
      <c r="N169" s="225" t="s">
        <v>70</v>
      </c>
      <c r="O169" s="225">
        <v>166</v>
      </c>
      <c r="P169" s="225" t="s">
        <v>145</v>
      </c>
      <c r="Q169" s="225">
        <v>166</v>
      </c>
      <c r="R169" s="225" t="s">
        <v>46</v>
      </c>
      <c r="S169" s="225">
        <v>166</v>
      </c>
      <c r="T169" s="225" t="s">
        <v>227</v>
      </c>
      <c r="U169" s="225">
        <v>166</v>
      </c>
      <c r="V169" s="225" t="s">
        <v>104</v>
      </c>
      <c r="W169" s="225">
        <v>166</v>
      </c>
      <c r="X169" s="225" t="s">
        <v>286</v>
      </c>
      <c r="Y169" s="225">
        <v>166</v>
      </c>
      <c r="Z169" s="225" t="s">
        <v>222</v>
      </c>
      <c r="AA169" s="225">
        <v>166</v>
      </c>
      <c r="AB169" s="225" t="s">
        <v>90</v>
      </c>
      <c r="AC169" s="225">
        <v>166</v>
      </c>
      <c r="AD169" s="225" t="s">
        <v>317</v>
      </c>
      <c r="AE169" s="225">
        <v>166</v>
      </c>
      <c r="AF169" s="225" t="s">
        <v>86</v>
      </c>
      <c r="AG169" s="225">
        <v>166</v>
      </c>
      <c r="AH169" s="225" t="s">
        <v>239</v>
      </c>
      <c r="AI169" s="225">
        <v>166</v>
      </c>
      <c r="AJ169" s="225" t="s">
        <v>217</v>
      </c>
      <c r="AK169" s="225">
        <v>166</v>
      </c>
      <c r="AL169" s="225" t="s">
        <v>122</v>
      </c>
      <c r="AM169" s="225">
        <v>166</v>
      </c>
      <c r="AN169" s="225" t="s">
        <v>57</v>
      </c>
      <c r="AO169" s="225">
        <v>166</v>
      </c>
      <c r="AP169" s="225" t="s">
        <v>264</v>
      </c>
    </row>
    <row r="170" spans="1:42" x14ac:dyDescent="0.25">
      <c r="A170" s="225">
        <v>167</v>
      </c>
      <c r="B170" s="293" t="s">
        <v>278</v>
      </c>
      <c r="C170" s="225">
        <v>167</v>
      </c>
      <c r="D170" s="225" t="s">
        <v>184</v>
      </c>
      <c r="E170" s="225">
        <v>167</v>
      </c>
      <c r="F170" s="225" t="s">
        <v>110</v>
      </c>
      <c r="G170" s="79">
        <v>165</v>
      </c>
      <c r="H170" s="110" t="s">
        <v>192</v>
      </c>
      <c r="I170" s="225">
        <v>167</v>
      </c>
      <c r="J170" s="225" t="s">
        <v>108</v>
      </c>
      <c r="K170" s="225">
        <v>167</v>
      </c>
      <c r="L170" s="225" t="s">
        <v>293</v>
      </c>
      <c r="M170" s="225">
        <v>167</v>
      </c>
      <c r="N170" s="225" t="s">
        <v>91</v>
      </c>
      <c r="O170" s="225">
        <v>167</v>
      </c>
      <c r="P170" s="225" t="s">
        <v>124</v>
      </c>
      <c r="Q170" s="225">
        <v>167</v>
      </c>
      <c r="R170" s="225" t="s">
        <v>40</v>
      </c>
      <c r="S170" s="225">
        <v>167</v>
      </c>
      <c r="T170" s="225" t="s">
        <v>339</v>
      </c>
      <c r="U170" s="225">
        <v>167</v>
      </c>
      <c r="V170" s="225" t="s">
        <v>113</v>
      </c>
      <c r="W170" s="225">
        <v>167</v>
      </c>
      <c r="X170" s="225" t="s">
        <v>111</v>
      </c>
      <c r="Y170" s="225">
        <v>167</v>
      </c>
      <c r="Z170" s="225" t="s">
        <v>213</v>
      </c>
      <c r="AA170" s="225">
        <v>167</v>
      </c>
      <c r="AB170" s="225" t="s">
        <v>98</v>
      </c>
      <c r="AC170" s="225">
        <v>167</v>
      </c>
      <c r="AD170" s="225" t="s">
        <v>137</v>
      </c>
      <c r="AE170" s="225">
        <v>167</v>
      </c>
      <c r="AF170" s="225" t="s">
        <v>305</v>
      </c>
      <c r="AG170" s="225">
        <v>167</v>
      </c>
      <c r="AH170" s="225" t="s">
        <v>173</v>
      </c>
      <c r="AI170" s="225">
        <v>167</v>
      </c>
      <c r="AJ170" s="225" t="s">
        <v>118</v>
      </c>
      <c r="AK170" s="225">
        <v>167</v>
      </c>
      <c r="AL170" s="225" t="s">
        <v>175</v>
      </c>
      <c r="AM170" s="225">
        <v>167</v>
      </c>
      <c r="AN170" s="225" t="s">
        <v>289</v>
      </c>
      <c r="AO170" s="225">
        <v>167</v>
      </c>
      <c r="AP170" s="225" t="s">
        <v>192</v>
      </c>
    </row>
    <row r="171" spans="1:42" x14ac:dyDescent="0.25">
      <c r="A171" s="225">
        <v>168</v>
      </c>
      <c r="B171" s="293" t="s">
        <v>135</v>
      </c>
      <c r="C171" s="225">
        <v>168</v>
      </c>
      <c r="D171" s="225" t="s">
        <v>256</v>
      </c>
      <c r="E171" s="225">
        <v>168</v>
      </c>
      <c r="F171" s="225" t="s">
        <v>271</v>
      </c>
      <c r="G171" s="79">
        <v>168</v>
      </c>
      <c r="H171" s="110" t="s">
        <v>48</v>
      </c>
      <c r="I171" s="225">
        <v>168</v>
      </c>
      <c r="J171" s="225" t="s">
        <v>264</v>
      </c>
      <c r="K171" s="225">
        <v>168</v>
      </c>
      <c r="L171" s="225" t="s">
        <v>224</v>
      </c>
      <c r="M171" s="225">
        <v>168</v>
      </c>
      <c r="N171" s="225" t="s">
        <v>166</v>
      </c>
      <c r="O171" s="225">
        <v>168</v>
      </c>
      <c r="P171" s="225" t="s">
        <v>131</v>
      </c>
      <c r="Q171" s="225">
        <v>168</v>
      </c>
      <c r="R171" s="225" t="s">
        <v>338</v>
      </c>
      <c r="S171" s="225">
        <v>168</v>
      </c>
      <c r="T171" s="225" t="s">
        <v>170</v>
      </c>
      <c r="U171" s="225">
        <v>168</v>
      </c>
      <c r="V171" s="225" t="s">
        <v>206</v>
      </c>
      <c r="W171" s="225">
        <v>168</v>
      </c>
      <c r="X171" s="225" t="s">
        <v>95</v>
      </c>
      <c r="Y171" s="225">
        <v>168</v>
      </c>
      <c r="Z171" s="225" t="s">
        <v>257</v>
      </c>
      <c r="AA171" s="225">
        <v>168</v>
      </c>
      <c r="AB171" s="225" t="s">
        <v>109</v>
      </c>
      <c r="AC171" s="225">
        <v>168</v>
      </c>
      <c r="AD171" s="225" t="s">
        <v>151</v>
      </c>
      <c r="AE171" s="225">
        <v>168</v>
      </c>
      <c r="AF171" s="225" t="s">
        <v>251</v>
      </c>
      <c r="AG171" s="225">
        <v>168</v>
      </c>
      <c r="AH171" s="225" t="s">
        <v>236</v>
      </c>
      <c r="AI171" s="225">
        <v>168</v>
      </c>
      <c r="AJ171" s="225" t="s">
        <v>210</v>
      </c>
      <c r="AK171" s="225">
        <v>168</v>
      </c>
      <c r="AL171" s="225" t="s">
        <v>214</v>
      </c>
      <c r="AM171" s="225">
        <v>168</v>
      </c>
      <c r="AN171" s="225" t="s">
        <v>279</v>
      </c>
      <c r="AO171" s="225">
        <v>168</v>
      </c>
      <c r="AP171" s="225" t="s">
        <v>290</v>
      </c>
    </row>
    <row r="172" spans="1:42" x14ac:dyDescent="0.25">
      <c r="A172" s="225">
        <v>169</v>
      </c>
      <c r="B172" s="293" t="s">
        <v>247</v>
      </c>
      <c r="C172" s="225">
        <v>169</v>
      </c>
      <c r="D172" s="225" t="s">
        <v>291</v>
      </c>
      <c r="E172" s="225">
        <v>169</v>
      </c>
      <c r="F172" s="225" t="s">
        <v>192</v>
      </c>
      <c r="G172" s="79">
        <v>168</v>
      </c>
      <c r="H172" s="110" t="s">
        <v>224</v>
      </c>
      <c r="I172" s="225">
        <v>169</v>
      </c>
      <c r="J172" s="225" t="s">
        <v>329</v>
      </c>
      <c r="K172" s="225">
        <v>169</v>
      </c>
      <c r="L172" s="225" t="s">
        <v>257</v>
      </c>
      <c r="M172" s="225">
        <v>169</v>
      </c>
      <c r="N172" s="225" t="s">
        <v>36</v>
      </c>
      <c r="O172" s="225">
        <v>169</v>
      </c>
      <c r="P172" s="225" t="s">
        <v>257</v>
      </c>
      <c r="Q172" s="225">
        <v>169</v>
      </c>
      <c r="R172" s="225" t="s">
        <v>229</v>
      </c>
      <c r="S172" s="225">
        <v>169</v>
      </c>
      <c r="T172" s="225" t="s">
        <v>96</v>
      </c>
      <c r="U172" s="225">
        <v>169</v>
      </c>
      <c r="V172" s="225" t="s">
        <v>332</v>
      </c>
      <c r="W172" s="225">
        <v>169</v>
      </c>
      <c r="X172" s="225" t="s">
        <v>294</v>
      </c>
      <c r="Y172" s="225">
        <v>169</v>
      </c>
      <c r="Z172" s="225" t="s">
        <v>70</v>
      </c>
      <c r="AA172" s="225">
        <v>169</v>
      </c>
      <c r="AB172" s="225" t="s">
        <v>267</v>
      </c>
      <c r="AC172" s="225">
        <v>169</v>
      </c>
      <c r="AD172" s="225" t="s">
        <v>230</v>
      </c>
      <c r="AE172" s="225">
        <v>169</v>
      </c>
      <c r="AF172" s="225" t="s">
        <v>309</v>
      </c>
      <c r="AG172" s="225">
        <v>169</v>
      </c>
      <c r="AH172" s="225" t="s">
        <v>212</v>
      </c>
      <c r="AI172" s="225">
        <v>169</v>
      </c>
      <c r="AJ172" s="225" t="s">
        <v>254</v>
      </c>
      <c r="AK172" s="225">
        <v>169</v>
      </c>
      <c r="AL172" s="225" t="s">
        <v>96</v>
      </c>
      <c r="AM172" s="225">
        <v>169</v>
      </c>
      <c r="AN172" s="225" t="s">
        <v>208</v>
      </c>
      <c r="AO172" s="225">
        <v>169</v>
      </c>
      <c r="AP172" s="225" t="s">
        <v>101</v>
      </c>
    </row>
    <row r="173" spans="1:42" x14ac:dyDescent="0.25">
      <c r="A173" s="225">
        <v>170</v>
      </c>
      <c r="B173" s="293" t="s">
        <v>125</v>
      </c>
      <c r="C173" s="225">
        <v>170</v>
      </c>
      <c r="D173" s="225" t="s">
        <v>191</v>
      </c>
      <c r="E173" s="225">
        <v>170</v>
      </c>
      <c r="F173" s="225" t="s">
        <v>23</v>
      </c>
      <c r="G173" s="79">
        <v>168</v>
      </c>
      <c r="H173" s="110" t="s">
        <v>339</v>
      </c>
      <c r="I173" s="225">
        <v>170</v>
      </c>
      <c r="J173" s="225" t="s">
        <v>54</v>
      </c>
      <c r="K173" s="225">
        <v>170</v>
      </c>
      <c r="L173" s="225" t="s">
        <v>66</v>
      </c>
      <c r="M173" s="225">
        <v>170</v>
      </c>
      <c r="N173" s="225" t="s">
        <v>325</v>
      </c>
      <c r="O173" s="225">
        <v>170</v>
      </c>
      <c r="P173" s="225" t="s">
        <v>150</v>
      </c>
      <c r="Q173" s="225">
        <v>170</v>
      </c>
      <c r="R173" s="225" t="s">
        <v>68</v>
      </c>
      <c r="S173" s="225">
        <v>170</v>
      </c>
      <c r="T173" s="225" t="s">
        <v>196</v>
      </c>
      <c r="U173" s="225">
        <v>170</v>
      </c>
      <c r="V173" s="225" t="s">
        <v>300</v>
      </c>
      <c r="W173" s="225">
        <v>170</v>
      </c>
      <c r="X173" s="225" t="s">
        <v>118</v>
      </c>
      <c r="Y173" s="225">
        <v>170</v>
      </c>
      <c r="Z173" s="225" t="s">
        <v>148</v>
      </c>
      <c r="AA173" s="225">
        <v>170</v>
      </c>
      <c r="AB173" s="225" t="s">
        <v>276</v>
      </c>
      <c r="AC173" s="225">
        <v>170</v>
      </c>
      <c r="AD173" s="225" t="s">
        <v>135</v>
      </c>
      <c r="AE173" s="225">
        <v>170</v>
      </c>
      <c r="AF173" s="225" t="s">
        <v>222</v>
      </c>
      <c r="AG173" s="225">
        <v>170</v>
      </c>
      <c r="AH173" s="225" t="s">
        <v>328</v>
      </c>
      <c r="AI173" s="225">
        <v>170</v>
      </c>
      <c r="AJ173" s="225" t="s">
        <v>274</v>
      </c>
      <c r="AK173" s="225">
        <v>170</v>
      </c>
      <c r="AL173" s="225" t="s">
        <v>294</v>
      </c>
      <c r="AM173" s="225">
        <v>170</v>
      </c>
      <c r="AN173" s="225" t="s">
        <v>68</v>
      </c>
      <c r="AO173" s="225">
        <v>170</v>
      </c>
      <c r="AP173" s="225" t="s">
        <v>304</v>
      </c>
    </row>
    <row r="174" spans="1:42" x14ac:dyDescent="0.25">
      <c r="A174" s="225">
        <v>171</v>
      </c>
      <c r="B174" s="293" t="s">
        <v>234</v>
      </c>
      <c r="C174" s="225">
        <v>171</v>
      </c>
      <c r="D174" s="225" t="s">
        <v>210</v>
      </c>
      <c r="E174" s="225">
        <v>171</v>
      </c>
      <c r="F174" s="225" t="s">
        <v>179</v>
      </c>
      <c r="G174" s="79">
        <v>168</v>
      </c>
      <c r="H174" s="110" t="s">
        <v>310</v>
      </c>
      <c r="I174" s="225">
        <v>171</v>
      </c>
      <c r="J174" s="225" t="s">
        <v>164</v>
      </c>
      <c r="K174" s="225">
        <v>171</v>
      </c>
      <c r="L174" s="225" t="s">
        <v>264</v>
      </c>
      <c r="M174" s="225">
        <v>171</v>
      </c>
      <c r="N174" s="225" t="s">
        <v>109</v>
      </c>
      <c r="O174" s="225">
        <v>171</v>
      </c>
      <c r="P174" s="225" t="s">
        <v>215</v>
      </c>
      <c r="Q174" s="225">
        <v>171</v>
      </c>
      <c r="R174" s="225" t="s">
        <v>165</v>
      </c>
      <c r="S174" s="225">
        <v>171</v>
      </c>
      <c r="T174" s="225" t="s">
        <v>290</v>
      </c>
      <c r="U174" s="225">
        <v>171</v>
      </c>
      <c r="V174" s="225" t="s">
        <v>34</v>
      </c>
      <c r="W174" s="225">
        <v>171</v>
      </c>
      <c r="X174" s="225" t="s">
        <v>148</v>
      </c>
      <c r="Y174" s="225">
        <v>171</v>
      </c>
      <c r="Z174" s="225" t="s">
        <v>98</v>
      </c>
      <c r="AA174" s="225">
        <v>171</v>
      </c>
      <c r="AB174" s="225" t="s">
        <v>68</v>
      </c>
      <c r="AC174" s="225">
        <v>171</v>
      </c>
      <c r="AD174" s="225" t="s">
        <v>32</v>
      </c>
      <c r="AE174" s="225">
        <v>171</v>
      </c>
      <c r="AF174" s="225" t="s">
        <v>111</v>
      </c>
      <c r="AG174" s="225">
        <v>171</v>
      </c>
      <c r="AH174" s="225" t="s">
        <v>262</v>
      </c>
      <c r="AI174" s="225">
        <v>171</v>
      </c>
      <c r="AJ174" s="225" t="s">
        <v>156</v>
      </c>
      <c r="AK174" s="225">
        <v>171</v>
      </c>
      <c r="AL174" s="225" t="s">
        <v>238</v>
      </c>
      <c r="AM174" s="225">
        <v>171</v>
      </c>
      <c r="AN174" s="225" t="s">
        <v>282</v>
      </c>
      <c r="AO174" s="225">
        <v>171</v>
      </c>
      <c r="AP174" s="225" t="s">
        <v>105</v>
      </c>
    </row>
    <row r="175" spans="1:42" x14ac:dyDescent="0.25">
      <c r="A175" s="225">
        <v>172</v>
      </c>
      <c r="B175" s="293" t="s">
        <v>221</v>
      </c>
      <c r="C175" s="225">
        <v>172</v>
      </c>
      <c r="D175" s="225" t="s">
        <v>194</v>
      </c>
      <c r="E175" s="225">
        <v>172</v>
      </c>
      <c r="F175" s="225" t="s">
        <v>123</v>
      </c>
      <c r="G175" s="79">
        <v>172</v>
      </c>
      <c r="H175" s="110" t="s">
        <v>334</v>
      </c>
      <c r="I175" s="225">
        <v>172</v>
      </c>
      <c r="J175" s="225" t="s">
        <v>236</v>
      </c>
      <c r="K175" s="225">
        <v>172</v>
      </c>
      <c r="L175" s="225" t="s">
        <v>91</v>
      </c>
      <c r="M175" s="225">
        <v>172</v>
      </c>
      <c r="N175" s="225" t="s">
        <v>132</v>
      </c>
      <c r="O175" s="225">
        <v>172</v>
      </c>
      <c r="P175" s="225" t="s">
        <v>246</v>
      </c>
      <c r="Q175" s="225">
        <v>172</v>
      </c>
      <c r="R175" s="225" t="s">
        <v>93</v>
      </c>
      <c r="S175" s="225">
        <v>172</v>
      </c>
      <c r="T175" s="225" t="s">
        <v>76</v>
      </c>
      <c r="U175" s="225">
        <v>172</v>
      </c>
      <c r="V175" s="225" t="s">
        <v>308</v>
      </c>
      <c r="W175" s="225">
        <v>172</v>
      </c>
      <c r="X175" s="225" t="s">
        <v>335</v>
      </c>
      <c r="Y175" s="225">
        <v>172</v>
      </c>
      <c r="Z175" s="225" t="s">
        <v>55</v>
      </c>
      <c r="AA175" s="225">
        <v>172</v>
      </c>
      <c r="AB175" s="225" t="s">
        <v>165</v>
      </c>
      <c r="AC175" s="225">
        <v>172</v>
      </c>
      <c r="AD175" s="225" t="s">
        <v>309</v>
      </c>
      <c r="AE175" s="225">
        <v>172</v>
      </c>
      <c r="AF175" s="225" t="s">
        <v>255</v>
      </c>
      <c r="AG175" s="225">
        <v>172</v>
      </c>
      <c r="AH175" s="225" t="s">
        <v>63</v>
      </c>
      <c r="AI175" s="225">
        <v>172</v>
      </c>
      <c r="AJ175" s="225" t="s">
        <v>163</v>
      </c>
      <c r="AK175" s="225">
        <v>172</v>
      </c>
      <c r="AL175" s="225" t="s">
        <v>131</v>
      </c>
      <c r="AM175" s="225">
        <v>172</v>
      </c>
      <c r="AN175" s="225" t="s">
        <v>234</v>
      </c>
      <c r="AO175" s="225">
        <v>172</v>
      </c>
      <c r="AP175" s="225" t="s">
        <v>336</v>
      </c>
    </row>
    <row r="176" spans="1:42" x14ac:dyDescent="0.25">
      <c r="A176" s="225">
        <v>173</v>
      </c>
      <c r="B176" s="293" t="s">
        <v>163</v>
      </c>
      <c r="C176" s="225">
        <v>173</v>
      </c>
      <c r="D176" s="225" t="s">
        <v>192</v>
      </c>
      <c r="E176" s="225">
        <v>173</v>
      </c>
      <c r="F176" s="225" t="s">
        <v>296</v>
      </c>
      <c r="G176" s="79">
        <v>173</v>
      </c>
      <c r="H176" s="110" t="s">
        <v>239</v>
      </c>
      <c r="I176" s="225">
        <v>173</v>
      </c>
      <c r="J176" s="225" t="s">
        <v>156</v>
      </c>
      <c r="K176" s="225">
        <v>173</v>
      </c>
      <c r="L176" s="225" t="s">
        <v>164</v>
      </c>
      <c r="M176" s="225">
        <v>173</v>
      </c>
      <c r="N176" s="225" t="s">
        <v>279</v>
      </c>
      <c r="O176" s="225">
        <v>173</v>
      </c>
      <c r="P176" s="225" t="s">
        <v>271</v>
      </c>
      <c r="Q176" s="225">
        <v>173</v>
      </c>
      <c r="R176" s="225" t="s">
        <v>212</v>
      </c>
      <c r="S176" s="225">
        <v>173</v>
      </c>
      <c r="T176" s="225" t="s">
        <v>34</v>
      </c>
      <c r="U176" s="225">
        <v>173</v>
      </c>
      <c r="V176" s="225" t="s">
        <v>311</v>
      </c>
      <c r="W176" s="225">
        <v>173</v>
      </c>
      <c r="X176" s="225" t="s">
        <v>316</v>
      </c>
      <c r="Y176" s="225">
        <v>173</v>
      </c>
      <c r="Z176" s="225" t="s">
        <v>27</v>
      </c>
      <c r="AA176" s="225">
        <v>173</v>
      </c>
      <c r="AB176" s="225" t="s">
        <v>255</v>
      </c>
      <c r="AC176" s="225">
        <v>173</v>
      </c>
      <c r="AD176" s="225" t="s">
        <v>234</v>
      </c>
      <c r="AE176" s="225">
        <v>173</v>
      </c>
      <c r="AF176" s="225" t="s">
        <v>330</v>
      </c>
      <c r="AG176" s="225">
        <v>173</v>
      </c>
      <c r="AH176" s="225" t="s">
        <v>78</v>
      </c>
      <c r="AI176" s="225">
        <v>173</v>
      </c>
      <c r="AJ176" s="225" t="s">
        <v>242</v>
      </c>
      <c r="AK176" s="225">
        <v>173</v>
      </c>
      <c r="AL176" s="225" t="s">
        <v>233</v>
      </c>
      <c r="AM176" s="225">
        <v>173</v>
      </c>
      <c r="AN176" s="225" t="s">
        <v>154</v>
      </c>
      <c r="AO176" s="225">
        <v>173</v>
      </c>
      <c r="AP176" s="225" t="s">
        <v>238</v>
      </c>
    </row>
    <row r="177" spans="1:42" x14ac:dyDescent="0.25">
      <c r="A177" s="225">
        <v>174</v>
      </c>
      <c r="B177" s="293" t="s">
        <v>144</v>
      </c>
      <c r="C177" s="225">
        <v>174</v>
      </c>
      <c r="D177" s="225" t="s">
        <v>251</v>
      </c>
      <c r="E177" s="225">
        <v>174</v>
      </c>
      <c r="F177" s="225" t="s">
        <v>263</v>
      </c>
      <c r="G177" s="79">
        <v>174</v>
      </c>
      <c r="H177" s="110" t="s">
        <v>197</v>
      </c>
      <c r="I177" s="225">
        <v>174</v>
      </c>
      <c r="J177" s="225" t="s">
        <v>234</v>
      </c>
      <c r="K177" s="225">
        <v>174</v>
      </c>
      <c r="L177" s="225" t="s">
        <v>110</v>
      </c>
      <c r="M177" s="225">
        <v>174</v>
      </c>
      <c r="N177" s="225" t="s">
        <v>221</v>
      </c>
      <c r="O177" s="225">
        <v>174</v>
      </c>
      <c r="P177" s="225" t="s">
        <v>315</v>
      </c>
      <c r="Q177" s="225">
        <v>174</v>
      </c>
      <c r="R177" s="225" t="s">
        <v>31</v>
      </c>
      <c r="S177" s="225">
        <v>174</v>
      </c>
      <c r="T177" s="225" t="s">
        <v>18</v>
      </c>
      <c r="U177" s="225">
        <v>174</v>
      </c>
      <c r="V177" s="225" t="s">
        <v>234</v>
      </c>
      <c r="W177" s="225">
        <v>174</v>
      </c>
      <c r="X177" s="225" t="s">
        <v>198</v>
      </c>
      <c r="Y177" s="225">
        <v>174</v>
      </c>
      <c r="Z177" s="225" t="s">
        <v>172</v>
      </c>
      <c r="AA177" s="225">
        <v>174</v>
      </c>
      <c r="AB177" s="225" t="s">
        <v>142</v>
      </c>
      <c r="AC177" s="225">
        <v>174</v>
      </c>
      <c r="AD177" s="225" t="s">
        <v>62</v>
      </c>
      <c r="AE177" s="225">
        <v>174</v>
      </c>
      <c r="AF177" s="225" t="s">
        <v>145</v>
      </c>
      <c r="AG177" s="225">
        <v>174</v>
      </c>
      <c r="AH177" s="225" t="s">
        <v>143</v>
      </c>
      <c r="AI177" s="225">
        <v>174</v>
      </c>
      <c r="AJ177" s="225" t="s">
        <v>32</v>
      </c>
      <c r="AK177" s="225">
        <v>174</v>
      </c>
      <c r="AL177" s="225" t="s">
        <v>285</v>
      </c>
      <c r="AM177" s="225">
        <v>174</v>
      </c>
      <c r="AN177" s="225" t="s">
        <v>214</v>
      </c>
      <c r="AO177" s="225">
        <v>174</v>
      </c>
      <c r="AP177" s="225" t="s">
        <v>148</v>
      </c>
    </row>
    <row r="178" spans="1:42" x14ac:dyDescent="0.25">
      <c r="A178" s="225">
        <v>175</v>
      </c>
      <c r="B178" s="293" t="s">
        <v>108</v>
      </c>
      <c r="C178" s="225">
        <v>175</v>
      </c>
      <c r="D178" s="225" t="s">
        <v>209</v>
      </c>
      <c r="E178" s="225">
        <v>175</v>
      </c>
      <c r="F178" s="225" t="s">
        <v>265</v>
      </c>
      <c r="G178" s="79">
        <v>175</v>
      </c>
      <c r="H178" s="110" t="s">
        <v>30</v>
      </c>
      <c r="I178" s="225">
        <v>175</v>
      </c>
      <c r="J178" s="225" t="s">
        <v>212</v>
      </c>
      <c r="K178" s="225">
        <v>175</v>
      </c>
      <c r="L178" s="225" t="s">
        <v>340</v>
      </c>
      <c r="M178" s="225">
        <v>175</v>
      </c>
      <c r="N178" s="225" t="s">
        <v>126</v>
      </c>
      <c r="O178" s="225">
        <v>175</v>
      </c>
      <c r="P178" s="225" t="s">
        <v>201</v>
      </c>
      <c r="Q178" s="225">
        <v>175</v>
      </c>
      <c r="R178" s="225" t="s">
        <v>86</v>
      </c>
      <c r="S178" s="225">
        <v>175</v>
      </c>
      <c r="T178" s="225" t="s">
        <v>169</v>
      </c>
      <c r="U178" s="225">
        <v>175</v>
      </c>
      <c r="V178" s="225" t="s">
        <v>339</v>
      </c>
      <c r="W178" s="225">
        <v>175</v>
      </c>
      <c r="X178" s="225" t="s">
        <v>162</v>
      </c>
      <c r="Y178" s="225">
        <v>175</v>
      </c>
      <c r="Z178" s="225" t="s">
        <v>259</v>
      </c>
      <c r="AA178" s="225">
        <v>175</v>
      </c>
      <c r="AB178" s="225" t="s">
        <v>193</v>
      </c>
      <c r="AC178" s="225">
        <v>175</v>
      </c>
      <c r="AD178" s="225" t="s">
        <v>239</v>
      </c>
      <c r="AE178" s="225">
        <v>175</v>
      </c>
      <c r="AF178" s="225" t="s">
        <v>328</v>
      </c>
      <c r="AG178" s="225">
        <v>175</v>
      </c>
      <c r="AH178" s="225" t="s">
        <v>285</v>
      </c>
      <c r="AI178" s="225">
        <v>175</v>
      </c>
      <c r="AJ178" s="225" t="s">
        <v>52</v>
      </c>
      <c r="AK178" s="225">
        <v>175</v>
      </c>
      <c r="AL178" s="225" t="s">
        <v>236</v>
      </c>
      <c r="AM178" s="225">
        <v>175</v>
      </c>
      <c r="AN178" s="225" t="s">
        <v>255</v>
      </c>
      <c r="AO178" s="225">
        <v>175</v>
      </c>
      <c r="AP178" s="225" t="s">
        <v>309</v>
      </c>
    </row>
    <row r="179" spans="1:42" x14ac:dyDescent="0.25">
      <c r="A179" s="225">
        <v>176</v>
      </c>
      <c r="B179" s="293" t="s">
        <v>162</v>
      </c>
      <c r="C179" s="225">
        <v>176</v>
      </c>
      <c r="D179" s="225" t="s">
        <v>171</v>
      </c>
      <c r="E179" s="225">
        <v>176</v>
      </c>
      <c r="F179" s="225" t="s">
        <v>180</v>
      </c>
      <c r="G179" s="79">
        <v>175</v>
      </c>
      <c r="H179" s="110" t="s">
        <v>171</v>
      </c>
      <c r="I179" s="225">
        <v>176</v>
      </c>
      <c r="J179" s="225" t="s">
        <v>49</v>
      </c>
      <c r="K179" s="225">
        <v>176</v>
      </c>
      <c r="L179" s="225" t="s">
        <v>141</v>
      </c>
      <c r="M179" s="225">
        <v>176</v>
      </c>
      <c r="N179" s="225" t="s">
        <v>225</v>
      </c>
      <c r="O179" s="225">
        <v>176</v>
      </c>
      <c r="P179" s="225" t="s">
        <v>58</v>
      </c>
      <c r="Q179" s="225">
        <v>176</v>
      </c>
      <c r="R179" s="225" t="s">
        <v>332</v>
      </c>
      <c r="S179" s="225">
        <v>176</v>
      </c>
      <c r="T179" s="225" t="s">
        <v>162</v>
      </c>
      <c r="U179" s="225">
        <v>176</v>
      </c>
      <c r="V179" s="225" t="s">
        <v>55</v>
      </c>
      <c r="W179" s="225">
        <v>176</v>
      </c>
      <c r="X179" s="225" t="s">
        <v>305</v>
      </c>
      <c r="Y179" s="225">
        <v>176</v>
      </c>
      <c r="Z179" s="225" t="s">
        <v>33</v>
      </c>
      <c r="AA179" s="225">
        <v>176</v>
      </c>
      <c r="AB179" s="225" t="s">
        <v>293</v>
      </c>
      <c r="AC179" s="225">
        <v>176</v>
      </c>
      <c r="AD179" s="225" t="s">
        <v>158</v>
      </c>
      <c r="AE179" s="225">
        <v>176</v>
      </c>
      <c r="AF179" s="225" t="s">
        <v>200</v>
      </c>
      <c r="AG179" s="225">
        <v>176</v>
      </c>
      <c r="AH179" s="225" t="s">
        <v>83</v>
      </c>
      <c r="AI179" s="225">
        <v>176</v>
      </c>
      <c r="AJ179" s="225" t="s">
        <v>109</v>
      </c>
      <c r="AK179" s="225">
        <v>176</v>
      </c>
      <c r="AL179" s="225" t="s">
        <v>165</v>
      </c>
      <c r="AM179" s="225">
        <v>176</v>
      </c>
      <c r="AN179" s="225" t="s">
        <v>312</v>
      </c>
      <c r="AO179" s="225">
        <v>176</v>
      </c>
      <c r="AP179" s="225" t="s">
        <v>24</v>
      </c>
    </row>
    <row r="180" spans="1:42" x14ac:dyDescent="0.25">
      <c r="A180" s="225">
        <v>177</v>
      </c>
      <c r="B180" s="293" t="s">
        <v>240</v>
      </c>
      <c r="C180" s="225">
        <v>177</v>
      </c>
      <c r="D180" s="225" t="s">
        <v>152</v>
      </c>
      <c r="E180" s="225">
        <v>177</v>
      </c>
      <c r="F180" s="225" t="s">
        <v>193</v>
      </c>
      <c r="G180" s="79">
        <v>175</v>
      </c>
      <c r="H180" s="110" t="s">
        <v>305</v>
      </c>
      <c r="I180" s="225">
        <v>177</v>
      </c>
      <c r="J180" s="225" t="s">
        <v>289</v>
      </c>
      <c r="K180" s="225">
        <v>177</v>
      </c>
      <c r="L180" s="225" t="s">
        <v>163</v>
      </c>
      <c r="M180" s="225">
        <v>177</v>
      </c>
      <c r="N180" s="225" t="s">
        <v>40</v>
      </c>
      <c r="O180" s="225">
        <v>177</v>
      </c>
      <c r="P180" s="225" t="s">
        <v>51</v>
      </c>
      <c r="Q180" s="225">
        <v>177</v>
      </c>
      <c r="R180" s="225" t="s">
        <v>305</v>
      </c>
      <c r="S180" s="225">
        <v>177</v>
      </c>
      <c r="T180" s="225" t="s">
        <v>277</v>
      </c>
      <c r="U180" s="225">
        <v>177</v>
      </c>
      <c r="V180" s="225" t="s">
        <v>83</v>
      </c>
      <c r="W180" s="225">
        <v>177</v>
      </c>
      <c r="X180" s="225" t="s">
        <v>341</v>
      </c>
      <c r="Y180" s="225">
        <v>177</v>
      </c>
      <c r="Z180" s="225" t="s">
        <v>177</v>
      </c>
      <c r="AA180" s="225">
        <v>177</v>
      </c>
      <c r="AB180" s="225" t="s">
        <v>339</v>
      </c>
      <c r="AC180" s="225">
        <v>177</v>
      </c>
      <c r="AD180" s="225" t="s">
        <v>282</v>
      </c>
      <c r="AE180" s="225">
        <v>177</v>
      </c>
      <c r="AF180" s="225" t="s">
        <v>267</v>
      </c>
      <c r="AG180" s="225">
        <v>177</v>
      </c>
      <c r="AH180" s="225" t="s">
        <v>199</v>
      </c>
      <c r="AI180" s="225">
        <v>177</v>
      </c>
      <c r="AJ180" s="225" t="s">
        <v>311</v>
      </c>
      <c r="AK180" s="225">
        <v>177</v>
      </c>
      <c r="AL180" s="225" t="s">
        <v>84</v>
      </c>
      <c r="AM180" s="225">
        <v>177</v>
      </c>
      <c r="AN180" s="225" t="s">
        <v>230</v>
      </c>
      <c r="AO180" s="225">
        <v>177</v>
      </c>
      <c r="AP180" s="225" t="s">
        <v>134</v>
      </c>
    </row>
    <row r="181" spans="1:42" x14ac:dyDescent="0.25">
      <c r="A181" s="225">
        <v>178</v>
      </c>
      <c r="B181" s="293" t="s">
        <v>167</v>
      </c>
      <c r="C181" s="225">
        <v>178</v>
      </c>
      <c r="D181" s="225" t="s">
        <v>169</v>
      </c>
      <c r="E181" s="225">
        <v>178</v>
      </c>
      <c r="F181" s="225" t="s">
        <v>227</v>
      </c>
      <c r="G181" s="79">
        <v>178</v>
      </c>
      <c r="H181" s="110" t="s">
        <v>261</v>
      </c>
      <c r="I181" s="225">
        <v>178</v>
      </c>
      <c r="J181" s="225" t="s">
        <v>200</v>
      </c>
      <c r="K181" s="225">
        <v>178</v>
      </c>
      <c r="L181" s="225" t="s">
        <v>115</v>
      </c>
      <c r="M181" s="225">
        <v>178</v>
      </c>
      <c r="N181" s="225" t="s">
        <v>320</v>
      </c>
      <c r="O181" s="225">
        <v>178</v>
      </c>
      <c r="P181" s="225" t="s">
        <v>19</v>
      </c>
      <c r="Q181" s="225">
        <v>178</v>
      </c>
      <c r="R181" s="225" t="s">
        <v>155</v>
      </c>
      <c r="S181" s="225">
        <v>178</v>
      </c>
      <c r="T181" s="225" t="s">
        <v>57</v>
      </c>
      <c r="U181" s="225">
        <v>178</v>
      </c>
      <c r="V181" s="225" t="s">
        <v>202</v>
      </c>
      <c r="W181" s="225">
        <v>178</v>
      </c>
      <c r="X181" s="225" t="s">
        <v>309</v>
      </c>
      <c r="Y181" s="225">
        <v>178</v>
      </c>
      <c r="Z181" s="225" t="s">
        <v>164</v>
      </c>
      <c r="AA181" s="225">
        <v>178</v>
      </c>
      <c r="AB181" s="225" t="s">
        <v>317</v>
      </c>
      <c r="AC181" s="225">
        <v>178</v>
      </c>
      <c r="AD181" s="225" t="s">
        <v>261</v>
      </c>
      <c r="AE181" s="225">
        <v>178</v>
      </c>
      <c r="AF181" s="225" t="s">
        <v>319</v>
      </c>
      <c r="AG181" s="225">
        <v>178</v>
      </c>
      <c r="AH181" s="225" t="s">
        <v>158</v>
      </c>
      <c r="AI181" s="225">
        <v>178</v>
      </c>
      <c r="AJ181" s="225" t="s">
        <v>68</v>
      </c>
      <c r="AK181" s="225">
        <v>178</v>
      </c>
      <c r="AL181" s="225" t="s">
        <v>323</v>
      </c>
      <c r="AM181" s="225">
        <v>178</v>
      </c>
      <c r="AN181" s="225" t="s">
        <v>305</v>
      </c>
      <c r="AO181" s="225">
        <v>178</v>
      </c>
      <c r="AP181" s="225" t="s">
        <v>56</v>
      </c>
    </row>
    <row r="182" spans="1:42" x14ac:dyDescent="0.25">
      <c r="A182" s="225">
        <v>179</v>
      </c>
      <c r="B182" s="293" t="s">
        <v>110</v>
      </c>
      <c r="C182" s="225">
        <v>179</v>
      </c>
      <c r="D182" s="225" t="s">
        <v>283</v>
      </c>
      <c r="E182" s="225">
        <v>179</v>
      </c>
      <c r="F182" s="225" t="s">
        <v>101</v>
      </c>
      <c r="G182" s="79">
        <v>178</v>
      </c>
      <c r="H182" s="110" t="s">
        <v>120</v>
      </c>
      <c r="I182" s="225">
        <v>179</v>
      </c>
      <c r="J182" s="225" t="s">
        <v>137</v>
      </c>
      <c r="K182" s="225">
        <v>179</v>
      </c>
      <c r="L182" s="225" t="s">
        <v>120</v>
      </c>
      <c r="M182" s="225">
        <v>179</v>
      </c>
      <c r="N182" s="225" t="s">
        <v>261</v>
      </c>
      <c r="O182" s="225">
        <v>179</v>
      </c>
      <c r="P182" s="225" t="s">
        <v>53</v>
      </c>
      <c r="Q182" s="225">
        <v>179</v>
      </c>
      <c r="R182" s="225" t="s">
        <v>207</v>
      </c>
      <c r="S182" s="225">
        <v>179</v>
      </c>
      <c r="T182" s="225" t="s">
        <v>86</v>
      </c>
      <c r="U182" s="225">
        <v>179</v>
      </c>
      <c r="V182" s="225" t="s">
        <v>340</v>
      </c>
      <c r="W182" s="225">
        <v>179</v>
      </c>
      <c r="X182" s="225" t="s">
        <v>256</v>
      </c>
      <c r="Y182" s="225">
        <v>179</v>
      </c>
      <c r="Z182" s="225" t="s">
        <v>336</v>
      </c>
      <c r="AA182" s="225">
        <v>179</v>
      </c>
      <c r="AB182" s="225" t="s">
        <v>135</v>
      </c>
      <c r="AC182" s="225">
        <v>179</v>
      </c>
      <c r="AD182" s="225" t="s">
        <v>269</v>
      </c>
      <c r="AE182" s="225">
        <v>179</v>
      </c>
      <c r="AF182" s="225" t="s">
        <v>95</v>
      </c>
      <c r="AG182" s="225">
        <v>179</v>
      </c>
      <c r="AH182" s="225" t="s">
        <v>338</v>
      </c>
      <c r="AI182" s="225">
        <v>179</v>
      </c>
      <c r="AJ182" s="225" t="s">
        <v>29</v>
      </c>
      <c r="AK182" s="225">
        <v>179</v>
      </c>
      <c r="AL182" s="225" t="s">
        <v>205</v>
      </c>
      <c r="AM182" s="225">
        <v>179</v>
      </c>
      <c r="AN182" s="225" t="s">
        <v>202</v>
      </c>
      <c r="AO182" s="225">
        <v>179</v>
      </c>
      <c r="AP182" s="225" t="s">
        <v>262</v>
      </c>
    </row>
    <row r="183" spans="1:42" x14ac:dyDescent="0.25">
      <c r="A183" s="225">
        <v>180</v>
      </c>
      <c r="B183" s="293" t="s">
        <v>243</v>
      </c>
      <c r="C183" s="225">
        <v>180</v>
      </c>
      <c r="D183" s="225" t="s">
        <v>162</v>
      </c>
      <c r="E183" s="225">
        <v>180</v>
      </c>
      <c r="F183" s="225" t="s">
        <v>137</v>
      </c>
      <c r="G183" s="79">
        <v>180</v>
      </c>
      <c r="H183" s="110" t="s">
        <v>264</v>
      </c>
      <c r="I183" s="225">
        <v>180</v>
      </c>
      <c r="J183" s="225" t="s">
        <v>308</v>
      </c>
      <c r="K183" s="225">
        <v>180</v>
      </c>
      <c r="L183" s="225" t="s">
        <v>296</v>
      </c>
      <c r="M183" s="225">
        <v>180</v>
      </c>
      <c r="N183" s="225" t="s">
        <v>339</v>
      </c>
      <c r="O183" s="225">
        <v>180</v>
      </c>
      <c r="P183" s="225" t="s">
        <v>185</v>
      </c>
      <c r="Q183" s="225">
        <v>180</v>
      </c>
      <c r="R183" s="225" t="s">
        <v>291</v>
      </c>
      <c r="S183" s="225">
        <v>180</v>
      </c>
      <c r="T183" s="225" t="s">
        <v>300</v>
      </c>
      <c r="U183" s="225">
        <v>180</v>
      </c>
      <c r="V183" s="225" t="s">
        <v>229</v>
      </c>
      <c r="W183" s="225">
        <v>180</v>
      </c>
      <c r="X183" s="225" t="s">
        <v>288</v>
      </c>
      <c r="Y183" s="225">
        <v>180</v>
      </c>
      <c r="Z183" s="225" t="s">
        <v>318</v>
      </c>
      <c r="AA183" s="225">
        <v>180</v>
      </c>
      <c r="AB183" s="225" t="s">
        <v>77</v>
      </c>
      <c r="AC183" s="225">
        <v>180</v>
      </c>
      <c r="AD183" s="225" t="s">
        <v>86</v>
      </c>
      <c r="AE183" s="225">
        <v>180</v>
      </c>
      <c r="AF183" s="225" t="s">
        <v>176</v>
      </c>
      <c r="AG183" s="225">
        <v>180</v>
      </c>
      <c r="AH183" s="225" t="s">
        <v>22</v>
      </c>
      <c r="AI183" s="225">
        <v>180</v>
      </c>
      <c r="AJ183" s="225" t="s">
        <v>336</v>
      </c>
      <c r="AK183" s="225">
        <v>180</v>
      </c>
      <c r="AL183" s="225" t="s">
        <v>335</v>
      </c>
      <c r="AM183" s="225">
        <v>180</v>
      </c>
      <c r="AN183" s="225" t="s">
        <v>69</v>
      </c>
      <c r="AO183" s="225">
        <v>180</v>
      </c>
      <c r="AP183" s="225" t="s">
        <v>143</v>
      </c>
    </row>
    <row r="184" spans="1:42" x14ac:dyDescent="0.25">
      <c r="A184" s="225">
        <v>181</v>
      </c>
      <c r="B184" s="293" t="s">
        <v>224</v>
      </c>
      <c r="C184" s="225">
        <v>181</v>
      </c>
      <c r="D184" s="225" t="s">
        <v>131</v>
      </c>
      <c r="E184" s="225">
        <v>181</v>
      </c>
      <c r="F184" s="225" t="s">
        <v>131</v>
      </c>
      <c r="G184" s="79">
        <v>180</v>
      </c>
      <c r="H184" s="110" t="s">
        <v>278</v>
      </c>
      <c r="I184" s="225">
        <v>181</v>
      </c>
      <c r="J184" s="225" t="s">
        <v>90</v>
      </c>
      <c r="K184" s="225">
        <v>181</v>
      </c>
      <c r="L184" s="225" t="s">
        <v>295</v>
      </c>
      <c r="M184" s="225">
        <v>181</v>
      </c>
      <c r="N184" s="225" t="s">
        <v>198</v>
      </c>
      <c r="O184" s="225">
        <v>181</v>
      </c>
      <c r="P184" s="225" t="s">
        <v>311</v>
      </c>
      <c r="Q184" s="225">
        <v>181</v>
      </c>
      <c r="R184" s="225" t="s">
        <v>172</v>
      </c>
      <c r="S184" s="225">
        <v>181</v>
      </c>
      <c r="T184" s="225" t="s">
        <v>117</v>
      </c>
      <c r="U184" s="225">
        <v>181</v>
      </c>
      <c r="V184" s="225" t="s">
        <v>327</v>
      </c>
      <c r="W184" s="225">
        <v>181</v>
      </c>
      <c r="X184" s="225" t="s">
        <v>302</v>
      </c>
      <c r="Y184" s="225">
        <v>181</v>
      </c>
      <c r="Z184" s="225" t="s">
        <v>152</v>
      </c>
      <c r="AA184" s="225">
        <v>181</v>
      </c>
      <c r="AB184" s="225" t="s">
        <v>304</v>
      </c>
      <c r="AC184" s="225">
        <v>181</v>
      </c>
      <c r="AD184" s="225" t="s">
        <v>243</v>
      </c>
      <c r="AE184" s="225">
        <v>181</v>
      </c>
      <c r="AF184" s="225" t="s">
        <v>270</v>
      </c>
      <c r="AG184" s="225">
        <v>181</v>
      </c>
      <c r="AH184" s="225" t="s">
        <v>283</v>
      </c>
      <c r="AI184" s="225">
        <v>181</v>
      </c>
      <c r="AJ184" s="225" t="s">
        <v>239</v>
      </c>
      <c r="AK184" s="225">
        <v>181</v>
      </c>
      <c r="AL184" s="225" t="s">
        <v>326</v>
      </c>
      <c r="AM184" s="225">
        <v>181</v>
      </c>
      <c r="AN184" s="225" t="s">
        <v>259</v>
      </c>
      <c r="AO184" s="225">
        <v>181</v>
      </c>
      <c r="AP184" s="225" t="s">
        <v>332</v>
      </c>
    </row>
    <row r="185" spans="1:42" x14ac:dyDescent="0.25">
      <c r="A185" s="225">
        <v>182</v>
      </c>
      <c r="B185" s="293" t="s">
        <v>72</v>
      </c>
      <c r="C185" s="225">
        <v>182</v>
      </c>
      <c r="D185" s="225" t="s">
        <v>269</v>
      </c>
      <c r="E185" s="225">
        <v>182</v>
      </c>
      <c r="F185" s="225" t="s">
        <v>106</v>
      </c>
      <c r="G185" s="79">
        <v>182</v>
      </c>
      <c r="H185" s="110" t="s">
        <v>259</v>
      </c>
      <c r="I185" s="225">
        <v>182</v>
      </c>
      <c r="J185" s="225" t="s">
        <v>239</v>
      </c>
      <c r="K185" s="225">
        <v>182</v>
      </c>
      <c r="L185" s="225" t="s">
        <v>92</v>
      </c>
      <c r="M185" s="225">
        <v>182</v>
      </c>
      <c r="N185" s="225" t="s">
        <v>309</v>
      </c>
      <c r="O185" s="225">
        <v>182</v>
      </c>
      <c r="P185" s="225" t="s">
        <v>73</v>
      </c>
      <c r="Q185" s="225">
        <v>182</v>
      </c>
      <c r="R185" s="225" t="s">
        <v>300</v>
      </c>
      <c r="S185" s="225">
        <v>182</v>
      </c>
      <c r="T185" s="225" t="s">
        <v>321</v>
      </c>
      <c r="U185" s="225">
        <v>182</v>
      </c>
      <c r="V185" s="225" t="s">
        <v>293</v>
      </c>
      <c r="W185" s="225">
        <v>182</v>
      </c>
      <c r="X185" s="225" t="s">
        <v>96</v>
      </c>
      <c r="Y185" s="225">
        <v>182</v>
      </c>
      <c r="Z185" s="225" t="s">
        <v>138</v>
      </c>
      <c r="AA185" s="225">
        <v>182</v>
      </c>
      <c r="AB185" s="225" t="s">
        <v>201</v>
      </c>
      <c r="AC185" s="225">
        <v>182</v>
      </c>
      <c r="AD185" s="225" t="s">
        <v>332</v>
      </c>
      <c r="AE185" s="225">
        <v>182</v>
      </c>
      <c r="AF185" s="225" t="s">
        <v>142</v>
      </c>
      <c r="AG185" s="225">
        <v>182</v>
      </c>
      <c r="AH185" s="225" t="s">
        <v>123</v>
      </c>
      <c r="AI185" s="225">
        <v>182</v>
      </c>
      <c r="AJ185" s="225" t="s">
        <v>155</v>
      </c>
      <c r="AK185" s="225">
        <v>182</v>
      </c>
      <c r="AL185" s="225" t="s">
        <v>73</v>
      </c>
      <c r="AM185" s="225">
        <v>182</v>
      </c>
      <c r="AN185" s="225" t="s">
        <v>32</v>
      </c>
      <c r="AO185" s="225">
        <v>182</v>
      </c>
      <c r="AP185" s="225" t="s">
        <v>198</v>
      </c>
    </row>
    <row r="186" spans="1:42" x14ac:dyDescent="0.25">
      <c r="A186" s="225">
        <v>183</v>
      </c>
      <c r="B186" s="293" t="s">
        <v>265</v>
      </c>
      <c r="C186" s="225">
        <v>183</v>
      </c>
      <c r="D186" s="225" t="s">
        <v>289</v>
      </c>
      <c r="E186" s="225">
        <v>183</v>
      </c>
      <c r="F186" s="225" t="s">
        <v>303</v>
      </c>
      <c r="G186" s="79">
        <v>182</v>
      </c>
      <c r="H186" s="110" t="s">
        <v>80</v>
      </c>
      <c r="I186" s="225">
        <v>183</v>
      </c>
      <c r="J186" s="225" t="s">
        <v>134</v>
      </c>
      <c r="K186" s="225">
        <v>183</v>
      </c>
      <c r="L186" s="225" t="s">
        <v>97</v>
      </c>
      <c r="M186" s="225">
        <v>183</v>
      </c>
      <c r="N186" s="225" t="s">
        <v>150</v>
      </c>
      <c r="O186" s="225">
        <v>183</v>
      </c>
      <c r="P186" s="225" t="s">
        <v>292</v>
      </c>
      <c r="Q186" s="225">
        <v>183</v>
      </c>
      <c r="R186" s="225" t="s">
        <v>111</v>
      </c>
      <c r="S186" s="225">
        <v>183</v>
      </c>
      <c r="T186" s="225" t="s">
        <v>265</v>
      </c>
      <c r="U186" s="225">
        <v>183</v>
      </c>
      <c r="V186" s="225" t="s">
        <v>131</v>
      </c>
      <c r="W186" s="225">
        <v>183</v>
      </c>
      <c r="X186" s="225" t="s">
        <v>104</v>
      </c>
      <c r="Y186" s="225">
        <v>183</v>
      </c>
      <c r="Z186" s="225" t="s">
        <v>250</v>
      </c>
      <c r="AA186" s="225">
        <v>183</v>
      </c>
      <c r="AB186" s="225" t="s">
        <v>127</v>
      </c>
      <c r="AC186" s="225">
        <v>183</v>
      </c>
      <c r="AD186" s="225" t="s">
        <v>341</v>
      </c>
      <c r="AE186" s="225">
        <v>183</v>
      </c>
      <c r="AF186" s="225" t="s">
        <v>329</v>
      </c>
      <c r="AG186" s="225">
        <v>183</v>
      </c>
      <c r="AH186" s="225" t="s">
        <v>335</v>
      </c>
      <c r="AI186" s="225">
        <v>183</v>
      </c>
      <c r="AJ186" s="225" t="s">
        <v>317</v>
      </c>
      <c r="AK186" s="225">
        <v>183</v>
      </c>
      <c r="AL186" s="225" t="s">
        <v>83</v>
      </c>
      <c r="AM186" s="225">
        <v>183</v>
      </c>
      <c r="AN186" s="225" t="s">
        <v>207</v>
      </c>
      <c r="AO186" s="225">
        <v>183</v>
      </c>
      <c r="AP186" s="225" t="s">
        <v>125</v>
      </c>
    </row>
    <row r="187" spans="1:42" x14ac:dyDescent="0.25">
      <c r="A187" s="225">
        <v>184</v>
      </c>
      <c r="B187" s="293" t="s">
        <v>288</v>
      </c>
      <c r="C187" s="225">
        <v>184</v>
      </c>
      <c r="D187" s="225" t="s">
        <v>198</v>
      </c>
      <c r="E187" s="225">
        <v>184</v>
      </c>
      <c r="F187" s="225" t="s">
        <v>259</v>
      </c>
      <c r="G187" s="79">
        <v>182</v>
      </c>
      <c r="H187" s="110" t="s">
        <v>234</v>
      </c>
      <c r="I187" s="225">
        <v>184</v>
      </c>
      <c r="J187" s="225" t="s">
        <v>251</v>
      </c>
      <c r="K187" s="225">
        <v>184</v>
      </c>
      <c r="L187" s="225" t="s">
        <v>25</v>
      </c>
      <c r="M187" s="225">
        <v>184</v>
      </c>
      <c r="N187" s="225" t="s">
        <v>275</v>
      </c>
      <c r="O187" s="225">
        <v>184</v>
      </c>
      <c r="P187" s="225" t="s">
        <v>177</v>
      </c>
      <c r="Q187" s="225">
        <v>184</v>
      </c>
      <c r="R187" s="225" t="s">
        <v>97</v>
      </c>
      <c r="S187" s="225">
        <v>184</v>
      </c>
      <c r="T187" s="225" t="s">
        <v>240</v>
      </c>
      <c r="U187" s="225">
        <v>184</v>
      </c>
      <c r="V187" s="225" t="s">
        <v>46</v>
      </c>
      <c r="W187" s="225">
        <v>184</v>
      </c>
      <c r="X187" s="225" t="s">
        <v>240</v>
      </c>
      <c r="Y187" s="225">
        <v>184</v>
      </c>
      <c r="Z187" s="225" t="s">
        <v>299</v>
      </c>
      <c r="AA187" s="225">
        <v>184</v>
      </c>
      <c r="AB187" s="225" t="s">
        <v>47</v>
      </c>
      <c r="AC187" s="225">
        <v>184</v>
      </c>
      <c r="AD187" s="225" t="s">
        <v>216</v>
      </c>
      <c r="AE187" s="225">
        <v>184</v>
      </c>
      <c r="AF187" s="225" t="s">
        <v>289</v>
      </c>
      <c r="AG187" s="225">
        <v>184</v>
      </c>
      <c r="AH187" s="225" t="s">
        <v>299</v>
      </c>
      <c r="AI187" s="225">
        <v>184</v>
      </c>
      <c r="AJ187" s="225" t="s">
        <v>291</v>
      </c>
      <c r="AK187" s="225">
        <v>184</v>
      </c>
      <c r="AL187" s="225" t="s">
        <v>203</v>
      </c>
      <c r="AM187" s="225">
        <v>184</v>
      </c>
      <c r="AN187" s="225" t="s">
        <v>251</v>
      </c>
      <c r="AO187" s="225">
        <v>184</v>
      </c>
      <c r="AP187" s="225" t="s">
        <v>165</v>
      </c>
    </row>
    <row r="188" spans="1:42" x14ac:dyDescent="0.25">
      <c r="A188" s="225">
        <v>185</v>
      </c>
      <c r="B188" s="293" t="s">
        <v>205</v>
      </c>
      <c r="C188" s="225">
        <v>185</v>
      </c>
      <c r="D188" s="225" t="s">
        <v>211</v>
      </c>
      <c r="E188" s="225">
        <v>185</v>
      </c>
      <c r="F188" s="225" t="s">
        <v>224</v>
      </c>
      <c r="G188" s="79">
        <v>185</v>
      </c>
      <c r="H188" s="110" t="s">
        <v>188</v>
      </c>
      <c r="I188" s="225">
        <v>185</v>
      </c>
      <c r="J188" s="225" t="s">
        <v>237</v>
      </c>
      <c r="K188" s="225">
        <v>185</v>
      </c>
      <c r="L188" s="225" t="s">
        <v>165</v>
      </c>
      <c r="M188" s="225">
        <v>185</v>
      </c>
      <c r="N188" s="225" t="s">
        <v>251</v>
      </c>
      <c r="O188" s="225">
        <v>185</v>
      </c>
      <c r="P188" s="225" t="s">
        <v>24</v>
      </c>
      <c r="Q188" s="225">
        <v>185</v>
      </c>
      <c r="R188" s="225" t="s">
        <v>225</v>
      </c>
      <c r="S188" s="225">
        <v>185</v>
      </c>
      <c r="T188" s="225" t="s">
        <v>36</v>
      </c>
      <c r="U188" s="225">
        <v>185</v>
      </c>
      <c r="V188" s="225" t="s">
        <v>292</v>
      </c>
      <c r="W188" s="225">
        <v>185</v>
      </c>
      <c r="X188" s="225" t="s">
        <v>297</v>
      </c>
      <c r="Y188" s="225">
        <v>185</v>
      </c>
      <c r="Z188" s="225" t="s">
        <v>182</v>
      </c>
      <c r="AA188" s="225">
        <v>185</v>
      </c>
      <c r="AB188" s="225" t="s">
        <v>217</v>
      </c>
      <c r="AC188" s="225">
        <v>185</v>
      </c>
      <c r="AD188" s="225" t="s">
        <v>42</v>
      </c>
      <c r="AE188" s="225">
        <v>185</v>
      </c>
      <c r="AF188" s="225" t="s">
        <v>100</v>
      </c>
      <c r="AG188" s="225">
        <v>185</v>
      </c>
      <c r="AH188" s="225" t="s">
        <v>42</v>
      </c>
      <c r="AI188" s="225">
        <v>185</v>
      </c>
      <c r="AJ188" s="225" t="s">
        <v>81</v>
      </c>
      <c r="AK188" s="225">
        <v>185</v>
      </c>
      <c r="AL188" s="225" t="s">
        <v>259</v>
      </c>
      <c r="AM188" s="225">
        <v>185</v>
      </c>
      <c r="AN188" s="225" t="s">
        <v>294</v>
      </c>
      <c r="AO188" s="225">
        <v>185</v>
      </c>
      <c r="AP188" s="225" t="s">
        <v>88</v>
      </c>
    </row>
    <row r="189" spans="1:42" x14ac:dyDescent="0.25">
      <c r="A189" s="225">
        <v>186</v>
      </c>
      <c r="B189" s="293" t="s">
        <v>191</v>
      </c>
      <c r="C189" s="225">
        <v>186</v>
      </c>
      <c r="D189" s="225" t="s">
        <v>88</v>
      </c>
      <c r="E189" s="225">
        <v>186</v>
      </c>
      <c r="F189" s="225" t="s">
        <v>104</v>
      </c>
      <c r="G189" s="79">
        <v>186</v>
      </c>
      <c r="H189" s="110" t="s">
        <v>157</v>
      </c>
      <c r="I189" s="225">
        <v>186</v>
      </c>
      <c r="J189" s="225" t="s">
        <v>301</v>
      </c>
      <c r="K189" s="225">
        <v>186</v>
      </c>
      <c r="L189" s="225" t="s">
        <v>117</v>
      </c>
      <c r="M189" s="225">
        <v>186</v>
      </c>
      <c r="N189" s="225" t="s">
        <v>90</v>
      </c>
      <c r="O189" s="225">
        <v>186</v>
      </c>
      <c r="P189" s="225" t="s">
        <v>113</v>
      </c>
      <c r="Q189" s="225">
        <v>186</v>
      </c>
      <c r="R189" s="225" t="s">
        <v>171</v>
      </c>
      <c r="S189" s="225">
        <v>186</v>
      </c>
      <c r="T189" s="225" t="s">
        <v>305</v>
      </c>
      <c r="U189" s="225">
        <v>186</v>
      </c>
      <c r="V189" s="225" t="s">
        <v>60</v>
      </c>
      <c r="W189" s="225">
        <v>186</v>
      </c>
      <c r="X189" s="225" t="s">
        <v>136</v>
      </c>
      <c r="Y189" s="225">
        <v>186</v>
      </c>
      <c r="Z189" s="225" t="s">
        <v>188</v>
      </c>
      <c r="AA189" s="225">
        <v>186</v>
      </c>
      <c r="AB189" s="225" t="s">
        <v>148</v>
      </c>
      <c r="AC189" s="225">
        <v>186</v>
      </c>
      <c r="AD189" s="225" t="s">
        <v>207</v>
      </c>
      <c r="AE189" s="225">
        <v>186</v>
      </c>
      <c r="AF189" s="225" t="s">
        <v>184</v>
      </c>
      <c r="AG189" s="225">
        <v>186</v>
      </c>
      <c r="AH189" s="225" t="s">
        <v>250</v>
      </c>
      <c r="AI189" s="225">
        <v>186</v>
      </c>
      <c r="AJ189" s="225" t="s">
        <v>88</v>
      </c>
      <c r="AK189" s="225">
        <v>186</v>
      </c>
      <c r="AL189" s="225" t="s">
        <v>226</v>
      </c>
      <c r="AM189" s="225">
        <v>186</v>
      </c>
      <c r="AN189" s="225" t="s">
        <v>89</v>
      </c>
      <c r="AO189" s="225">
        <v>186</v>
      </c>
      <c r="AP189" s="225" t="s">
        <v>208</v>
      </c>
    </row>
    <row r="190" spans="1:42" x14ac:dyDescent="0.25">
      <c r="A190" s="225">
        <v>187</v>
      </c>
      <c r="B190" s="293" t="s">
        <v>225</v>
      </c>
      <c r="C190" s="225">
        <v>187</v>
      </c>
      <c r="D190" s="225" t="s">
        <v>41</v>
      </c>
      <c r="E190" s="225">
        <v>187</v>
      </c>
      <c r="F190" s="225" t="s">
        <v>291</v>
      </c>
      <c r="G190" s="79">
        <v>187</v>
      </c>
      <c r="H190" s="110" t="s">
        <v>319</v>
      </c>
      <c r="I190" s="225">
        <v>187</v>
      </c>
      <c r="J190" s="225" t="s">
        <v>153</v>
      </c>
      <c r="K190" s="225">
        <v>187</v>
      </c>
      <c r="L190" s="225" t="s">
        <v>332</v>
      </c>
      <c r="M190" s="225">
        <v>187</v>
      </c>
      <c r="N190" s="225" t="s">
        <v>266</v>
      </c>
      <c r="O190" s="225">
        <v>187</v>
      </c>
      <c r="P190" s="225" t="s">
        <v>34</v>
      </c>
      <c r="Q190" s="225">
        <v>187</v>
      </c>
      <c r="R190" s="225" t="s">
        <v>127</v>
      </c>
      <c r="S190" s="225">
        <v>187</v>
      </c>
      <c r="T190" s="225" t="s">
        <v>329</v>
      </c>
      <c r="U190" s="225">
        <v>187</v>
      </c>
      <c r="V190" s="225" t="s">
        <v>64</v>
      </c>
      <c r="W190" s="225">
        <v>187</v>
      </c>
      <c r="X190" s="225" t="s">
        <v>325</v>
      </c>
      <c r="Y190" s="225">
        <v>187</v>
      </c>
      <c r="Z190" s="225" t="s">
        <v>217</v>
      </c>
      <c r="AA190" s="225">
        <v>187</v>
      </c>
      <c r="AB190" s="225" t="s">
        <v>223</v>
      </c>
      <c r="AC190" s="225">
        <v>187</v>
      </c>
      <c r="AD190" s="225" t="s">
        <v>57</v>
      </c>
      <c r="AE190" s="225">
        <v>187</v>
      </c>
      <c r="AF190" s="225" t="s">
        <v>228</v>
      </c>
      <c r="AG190" s="225">
        <v>187</v>
      </c>
      <c r="AH190" s="225" t="s">
        <v>326</v>
      </c>
      <c r="AI190" s="225">
        <v>187</v>
      </c>
      <c r="AJ190" s="225" t="s">
        <v>66</v>
      </c>
      <c r="AK190" s="225">
        <v>187</v>
      </c>
      <c r="AL190" s="225" t="s">
        <v>188</v>
      </c>
      <c r="AM190" s="225">
        <v>187</v>
      </c>
      <c r="AN190" s="225" t="s">
        <v>223</v>
      </c>
      <c r="AO190" s="225">
        <v>187</v>
      </c>
      <c r="AP190" s="225" t="s">
        <v>194</v>
      </c>
    </row>
    <row r="191" spans="1:42" x14ac:dyDescent="0.25">
      <c r="A191" s="225">
        <v>188</v>
      </c>
      <c r="B191" s="293" t="s">
        <v>83</v>
      </c>
      <c r="C191" s="225">
        <v>188</v>
      </c>
      <c r="D191" s="225" t="s">
        <v>60</v>
      </c>
      <c r="E191" s="225">
        <v>188</v>
      </c>
      <c r="F191" s="225" t="s">
        <v>144</v>
      </c>
      <c r="G191" s="79">
        <v>188</v>
      </c>
      <c r="H191" s="110" t="s">
        <v>323</v>
      </c>
      <c r="I191" s="225">
        <v>188</v>
      </c>
      <c r="J191" s="225" t="s">
        <v>117</v>
      </c>
      <c r="K191" s="225">
        <v>188</v>
      </c>
      <c r="L191" s="225" t="s">
        <v>124</v>
      </c>
      <c r="M191" s="225">
        <v>188</v>
      </c>
      <c r="N191" s="225" t="s">
        <v>283</v>
      </c>
      <c r="O191" s="225">
        <v>188</v>
      </c>
      <c r="P191" s="225" t="s">
        <v>151</v>
      </c>
      <c r="Q191" s="225">
        <v>188</v>
      </c>
      <c r="R191" s="225" t="s">
        <v>309</v>
      </c>
      <c r="S191" s="225">
        <v>188</v>
      </c>
      <c r="T191" s="225" t="s">
        <v>282</v>
      </c>
      <c r="U191" s="225">
        <v>188</v>
      </c>
      <c r="V191" s="225" t="s">
        <v>263</v>
      </c>
      <c r="W191" s="225">
        <v>188</v>
      </c>
      <c r="X191" s="225" t="s">
        <v>224</v>
      </c>
      <c r="Y191" s="225">
        <v>188</v>
      </c>
      <c r="Z191" s="225" t="s">
        <v>140</v>
      </c>
      <c r="AA191" s="225">
        <v>188</v>
      </c>
      <c r="AB191" s="225" t="s">
        <v>56</v>
      </c>
      <c r="AC191" s="225">
        <v>188</v>
      </c>
      <c r="AD191" s="225" t="s">
        <v>113</v>
      </c>
      <c r="AE191" s="225">
        <v>188</v>
      </c>
      <c r="AF191" s="225" t="s">
        <v>88</v>
      </c>
      <c r="AG191" s="225">
        <v>188</v>
      </c>
      <c r="AH191" s="225" t="s">
        <v>226</v>
      </c>
      <c r="AI191" s="225">
        <v>188</v>
      </c>
      <c r="AJ191" s="225" t="s">
        <v>301</v>
      </c>
      <c r="AK191" s="225">
        <v>188</v>
      </c>
      <c r="AL191" s="225" t="s">
        <v>181</v>
      </c>
      <c r="AM191" s="225">
        <v>188</v>
      </c>
      <c r="AN191" s="225" t="s">
        <v>196</v>
      </c>
      <c r="AO191" s="225">
        <v>188</v>
      </c>
      <c r="AP191" s="225" t="s">
        <v>289</v>
      </c>
    </row>
    <row r="192" spans="1:42" x14ac:dyDescent="0.25">
      <c r="A192" s="225">
        <v>189</v>
      </c>
      <c r="B192" s="293" t="s">
        <v>275</v>
      </c>
      <c r="C192" s="225">
        <v>189</v>
      </c>
      <c r="D192" s="225" t="s">
        <v>320</v>
      </c>
      <c r="E192" s="225">
        <v>189</v>
      </c>
      <c r="F192" s="225" t="s">
        <v>69</v>
      </c>
      <c r="G192" s="79">
        <v>188</v>
      </c>
      <c r="H192" s="110" t="s">
        <v>190</v>
      </c>
      <c r="I192" s="225">
        <v>189</v>
      </c>
      <c r="J192" s="225" t="s">
        <v>182</v>
      </c>
      <c r="K192" s="225">
        <v>189</v>
      </c>
      <c r="L192" s="225" t="s">
        <v>328</v>
      </c>
      <c r="M192" s="225">
        <v>189</v>
      </c>
      <c r="N192" s="225" t="s">
        <v>247</v>
      </c>
      <c r="O192" s="225">
        <v>189</v>
      </c>
      <c r="P192" s="225" t="s">
        <v>186</v>
      </c>
      <c r="Q192" s="225">
        <v>189</v>
      </c>
      <c r="R192" s="225" t="s">
        <v>53</v>
      </c>
      <c r="S192" s="225">
        <v>189</v>
      </c>
      <c r="T192" s="225" t="s">
        <v>313</v>
      </c>
      <c r="U192" s="225">
        <v>189</v>
      </c>
      <c r="V192" s="225" t="s">
        <v>122</v>
      </c>
      <c r="W192" s="225">
        <v>189</v>
      </c>
      <c r="X192" s="225" t="s">
        <v>339</v>
      </c>
      <c r="Y192" s="225">
        <v>189</v>
      </c>
      <c r="Z192" s="225" t="s">
        <v>289</v>
      </c>
      <c r="AA192" s="225">
        <v>189</v>
      </c>
      <c r="AB192" s="225" t="s">
        <v>203</v>
      </c>
      <c r="AC192" s="225">
        <v>189</v>
      </c>
      <c r="AD192" s="225" t="s">
        <v>288</v>
      </c>
      <c r="AE192" s="225">
        <v>189</v>
      </c>
      <c r="AF192" s="225" t="s">
        <v>92</v>
      </c>
      <c r="AG192" s="225">
        <v>189</v>
      </c>
      <c r="AH192" s="225" t="s">
        <v>203</v>
      </c>
      <c r="AI192" s="225">
        <v>189</v>
      </c>
      <c r="AJ192" s="225" t="s">
        <v>189</v>
      </c>
      <c r="AK192" s="225">
        <v>189</v>
      </c>
      <c r="AL192" s="225" t="s">
        <v>37</v>
      </c>
      <c r="AM192" s="225">
        <v>189</v>
      </c>
      <c r="AN192" s="225" t="s">
        <v>315</v>
      </c>
      <c r="AO192" s="225">
        <v>189</v>
      </c>
      <c r="AP192" s="225" t="s">
        <v>159</v>
      </c>
    </row>
    <row r="193" spans="1:42" x14ac:dyDescent="0.25">
      <c r="A193" s="225">
        <v>190</v>
      </c>
      <c r="B193" s="293" t="s">
        <v>257</v>
      </c>
      <c r="C193" s="225">
        <v>190</v>
      </c>
      <c r="D193" s="225" t="s">
        <v>140</v>
      </c>
      <c r="E193" s="225">
        <v>190</v>
      </c>
      <c r="F193" s="225" t="s">
        <v>68</v>
      </c>
      <c r="G193" s="79">
        <v>188</v>
      </c>
      <c r="H193" s="110" t="s">
        <v>292</v>
      </c>
      <c r="I193" s="225">
        <v>190</v>
      </c>
      <c r="J193" s="225" t="s">
        <v>169</v>
      </c>
      <c r="K193" s="225">
        <v>190</v>
      </c>
      <c r="L193" s="225" t="s">
        <v>291</v>
      </c>
      <c r="M193" s="225">
        <v>190</v>
      </c>
      <c r="N193" s="225" t="s">
        <v>102</v>
      </c>
      <c r="O193" s="225">
        <v>190</v>
      </c>
      <c r="P193" s="225" t="s">
        <v>249</v>
      </c>
      <c r="Q193" s="225">
        <v>190</v>
      </c>
      <c r="R193" s="225" t="s">
        <v>143</v>
      </c>
      <c r="S193" s="225">
        <v>190</v>
      </c>
      <c r="T193" s="225" t="s">
        <v>186</v>
      </c>
      <c r="U193" s="225">
        <v>190</v>
      </c>
      <c r="V193" s="225" t="s">
        <v>172</v>
      </c>
      <c r="W193" s="225">
        <v>190</v>
      </c>
      <c r="X193" s="225" t="s">
        <v>281</v>
      </c>
      <c r="Y193" s="225">
        <v>190</v>
      </c>
      <c r="Z193" s="225" t="s">
        <v>263</v>
      </c>
      <c r="AA193" s="225">
        <v>190</v>
      </c>
      <c r="AB193" s="225" t="s">
        <v>248</v>
      </c>
      <c r="AC193" s="225">
        <v>190</v>
      </c>
      <c r="AD193" s="225" t="s">
        <v>217</v>
      </c>
      <c r="AE193" s="225">
        <v>190</v>
      </c>
      <c r="AF193" s="225" t="s">
        <v>163</v>
      </c>
      <c r="AG193" s="225">
        <v>190</v>
      </c>
      <c r="AH193" s="225" t="s">
        <v>284</v>
      </c>
      <c r="AI193" s="225">
        <v>190</v>
      </c>
      <c r="AJ193" s="225" t="s">
        <v>115</v>
      </c>
      <c r="AK193" s="225">
        <v>190</v>
      </c>
      <c r="AL193" s="225" t="s">
        <v>239</v>
      </c>
      <c r="AM193" s="225">
        <v>190</v>
      </c>
      <c r="AN193" s="225" t="s">
        <v>217</v>
      </c>
      <c r="AO193" s="225">
        <v>190</v>
      </c>
      <c r="AP193" s="225" t="s">
        <v>310</v>
      </c>
    </row>
    <row r="194" spans="1:42" x14ac:dyDescent="0.25">
      <c r="A194" s="225">
        <v>191</v>
      </c>
      <c r="B194" s="293" t="s">
        <v>187</v>
      </c>
      <c r="C194" s="225">
        <v>191</v>
      </c>
      <c r="D194" s="225" t="s">
        <v>224</v>
      </c>
      <c r="E194" s="225">
        <v>191</v>
      </c>
      <c r="F194" s="225" t="s">
        <v>115</v>
      </c>
      <c r="G194" s="79">
        <v>191</v>
      </c>
      <c r="H194" s="110" t="s">
        <v>255</v>
      </c>
      <c r="I194" s="225">
        <v>191</v>
      </c>
      <c r="J194" s="225" t="s">
        <v>107</v>
      </c>
      <c r="K194" s="225">
        <v>191</v>
      </c>
      <c r="L194" s="225" t="s">
        <v>116</v>
      </c>
      <c r="M194" s="225">
        <v>191</v>
      </c>
      <c r="N194" s="225" t="s">
        <v>186</v>
      </c>
      <c r="O194" s="225">
        <v>191</v>
      </c>
      <c r="P194" s="225" t="s">
        <v>101</v>
      </c>
      <c r="Q194" s="225">
        <v>191</v>
      </c>
      <c r="R194" s="225" t="s">
        <v>100</v>
      </c>
      <c r="S194" s="225">
        <v>191</v>
      </c>
      <c r="T194" s="225" t="s">
        <v>221</v>
      </c>
      <c r="U194" s="225">
        <v>191</v>
      </c>
      <c r="V194" s="225" t="s">
        <v>44</v>
      </c>
      <c r="W194" s="225">
        <v>191</v>
      </c>
      <c r="X194" s="225" t="s">
        <v>42</v>
      </c>
      <c r="Y194" s="225">
        <v>191</v>
      </c>
      <c r="Z194" s="225" t="s">
        <v>104</v>
      </c>
      <c r="AA194" s="225">
        <v>191</v>
      </c>
      <c r="AB194" s="225" t="s">
        <v>328</v>
      </c>
      <c r="AC194" s="225">
        <v>191</v>
      </c>
      <c r="AD194" s="225" t="s">
        <v>36</v>
      </c>
      <c r="AE194" s="225">
        <v>191</v>
      </c>
      <c r="AF194" s="225" t="s">
        <v>202</v>
      </c>
      <c r="AG194" s="225">
        <v>191</v>
      </c>
      <c r="AH194" s="225" t="s">
        <v>131</v>
      </c>
      <c r="AI194" s="225">
        <v>191</v>
      </c>
      <c r="AJ194" s="225" t="s">
        <v>338</v>
      </c>
      <c r="AK194" s="225">
        <v>191</v>
      </c>
      <c r="AL194" s="225" t="s">
        <v>158</v>
      </c>
      <c r="AM194" s="225">
        <v>191</v>
      </c>
      <c r="AN194" s="225" t="s">
        <v>72</v>
      </c>
      <c r="AO194" s="225">
        <v>191</v>
      </c>
      <c r="AP194" s="225" t="s">
        <v>205</v>
      </c>
    </row>
    <row r="195" spans="1:42" x14ac:dyDescent="0.25">
      <c r="A195" s="225">
        <v>192</v>
      </c>
      <c r="B195" s="293" t="s">
        <v>195</v>
      </c>
      <c r="C195" s="225">
        <v>192</v>
      </c>
      <c r="D195" s="225" t="s">
        <v>276</v>
      </c>
      <c r="E195" s="225">
        <v>192</v>
      </c>
      <c r="F195" s="225" t="s">
        <v>203</v>
      </c>
      <c r="G195" s="79">
        <v>192</v>
      </c>
      <c r="H195" s="110" t="s">
        <v>187</v>
      </c>
      <c r="I195" s="225">
        <v>192</v>
      </c>
      <c r="J195" s="225" t="s">
        <v>109</v>
      </c>
      <c r="K195" s="225">
        <v>192</v>
      </c>
      <c r="L195" s="225" t="s">
        <v>329</v>
      </c>
      <c r="M195" s="225">
        <v>192</v>
      </c>
      <c r="N195" s="225" t="s">
        <v>297</v>
      </c>
      <c r="O195" s="225">
        <v>192</v>
      </c>
      <c r="P195" s="225" t="s">
        <v>183</v>
      </c>
      <c r="Q195" s="225">
        <v>192</v>
      </c>
      <c r="R195" s="225" t="s">
        <v>337</v>
      </c>
      <c r="S195" s="225">
        <v>192</v>
      </c>
      <c r="T195" s="225" t="s">
        <v>63</v>
      </c>
      <c r="U195" s="225">
        <v>192</v>
      </c>
      <c r="V195" s="225" t="s">
        <v>257</v>
      </c>
      <c r="W195" s="225">
        <v>192</v>
      </c>
      <c r="X195" s="225" t="s">
        <v>105</v>
      </c>
      <c r="Y195" s="225">
        <v>192</v>
      </c>
      <c r="Z195" s="225" t="s">
        <v>193</v>
      </c>
      <c r="AA195" s="225">
        <v>192</v>
      </c>
      <c r="AB195" s="225" t="s">
        <v>265</v>
      </c>
      <c r="AC195" s="225">
        <v>192</v>
      </c>
      <c r="AD195" s="225" t="s">
        <v>192</v>
      </c>
      <c r="AE195" s="225">
        <v>192</v>
      </c>
      <c r="AF195" s="225" t="s">
        <v>167</v>
      </c>
      <c r="AG195" s="225">
        <v>192</v>
      </c>
      <c r="AH195" s="225" t="s">
        <v>319</v>
      </c>
      <c r="AI195" s="225">
        <v>192</v>
      </c>
      <c r="AJ195" s="225" t="s">
        <v>106</v>
      </c>
      <c r="AK195" s="225">
        <v>192</v>
      </c>
      <c r="AL195" s="225" t="s">
        <v>204</v>
      </c>
      <c r="AM195" s="225">
        <v>192</v>
      </c>
      <c r="AN195" s="225" t="s">
        <v>339</v>
      </c>
      <c r="AO195" s="225">
        <v>192</v>
      </c>
      <c r="AP195" s="225" t="s">
        <v>162</v>
      </c>
    </row>
    <row r="196" spans="1:42" x14ac:dyDescent="0.25">
      <c r="A196" s="225">
        <v>193</v>
      </c>
      <c r="B196" s="293" t="s">
        <v>168</v>
      </c>
      <c r="C196" s="225">
        <v>193</v>
      </c>
      <c r="D196" s="225" t="s">
        <v>324</v>
      </c>
      <c r="E196" s="225">
        <v>193</v>
      </c>
      <c r="F196" s="225" t="s">
        <v>225</v>
      </c>
      <c r="G196" s="79">
        <v>192</v>
      </c>
      <c r="H196" s="110" t="s">
        <v>331</v>
      </c>
      <c r="I196" s="225">
        <v>193</v>
      </c>
      <c r="J196" s="225" t="s">
        <v>129</v>
      </c>
      <c r="K196" s="225">
        <v>193</v>
      </c>
      <c r="L196" s="225" t="s">
        <v>307</v>
      </c>
      <c r="M196" s="225">
        <v>193</v>
      </c>
      <c r="N196" s="225" t="s">
        <v>264</v>
      </c>
      <c r="O196" s="225">
        <v>193</v>
      </c>
      <c r="P196" s="225" t="s">
        <v>209</v>
      </c>
      <c r="Q196" s="225">
        <v>193</v>
      </c>
      <c r="R196" s="225" t="s">
        <v>245</v>
      </c>
      <c r="S196" s="225">
        <v>193</v>
      </c>
      <c r="T196" s="225" t="s">
        <v>58</v>
      </c>
      <c r="U196" s="225">
        <v>193</v>
      </c>
      <c r="V196" s="225" t="s">
        <v>110</v>
      </c>
      <c r="W196" s="225">
        <v>193</v>
      </c>
      <c r="X196" s="225" t="s">
        <v>221</v>
      </c>
      <c r="Y196" s="225">
        <v>193</v>
      </c>
      <c r="Z196" s="225" t="s">
        <v>60</v>
      </c>
      <c r="AA196" s="225">
        <v>193</v>
      </c>
      <c r="AB196" s="225" t="s">
        <v>305</v>
      </c>
      <c r="AC196" s="225">
        <v>193</v>
      </c>
      <c r="AD196" s="225" t="s">
        <v>254</v>
      </c>
      <c r="AE196" s="225">
        <v>193</v>
      </c>
      <c r="AF196" s="225" t="s">
        <v>72</v>
      </c>
      <c r="AG196" s="225">
        <v>193</v>
      </c>
      <c r="AH196" s="225" t="s">
        <v>265</v>
      </c>
      <c r="AI196" s="225">
        <v>193</v>
      </c>
      <c r="AJ196" s="225" t="s">
        <v>261</v>
      </c>
      <c r="AK196" s="225">
        <v>193</v>
      </c>
      <c r="AL196" s="225" t="s">
        <v>74</v>
      </c>
      <c r="AM196" s="225">
        <v>193</v>
      </c>
      <c r="AN196" s="225" t="s">
        <v>287</v>
      </c>
      <c r="AO196" s="225">
        <v>193</v>
      </c>
      <c r="AP196" s="225" t="s">
        <v>112</v>
      </c>
    </row>
    <row r="197" spans="1:42" x14ac:dyDescent="0.25">
      <c r="A197" s="225">
        <v>194</v>
      </c>
      <c r="B197" s="293" t="s">
        <v>262</v>
      </c>
      <c r="C197" s="225">
        <v>194</v>
      </c>
      <c r="D197" s="225" t="s">
        <v>90</v>
      </c>
      <c r="E197" s="225">
        <v>194</v>
      </c>
      <c r="F197" s="225" t="s">
        <v>326</v>
      </c>
      <c r="G197" s="79">
        <v>194</v>
      </c>
      <c r="H197" s="110" t="s">
        <v>253</v>
      </c>
      <c r="I197" s="225">
        <v>194</v>
      </c>
      <c r="J197" s="225" t="s">
        <v>207</v>
      </c>
      <c r="K197" s="225">
        <v>194</v>
      </c>
      <c r="L197" s="225" t="s">
        <v>137</v>
      </c>
      <c r="M197" s="225">
        <v>194</v>
      </c>
      <c r="N197" s="225" t="s">
        <v>282</v>
      </c>
      <c r="O197" s="225">
        <v>194</v>
      </c>
      <c r="P197" s="225" t="s">
        <v>68</v>
      </c>
      <c r="Q197" s="225">
        <v>194</v>
      </c>
      <c r="R197" s="225" t="s">
        <v>188</v>
      </c>
      <c r="S197" s="225">
        <v>194</v>
      </c>
      <c r="T197" s="225" t="s">
        <v>203</v>
      </c>
      <c r="U197" s="225">
        <v>194</v>
      </c>
      <c r="V197" s="225" t="s">
        <v>274</v>
      </c>
      <c r="W197" s="225">
        <v>194</v>
      </c>
      <c r="X197" s="225" t="s">
        <v>283</v>
      </c>
      <c r="Y197" s="225">
        <v>194</v>
      </c>
      <c r="Z197" s="225" t="s">
        <v>280</v>
      </c>
      <c r="AA197" s="225">
        <v>194</v>
      </c>
      <c r="AB197" s="225" t="s">
        <v>28</v>
      </c>
      <c r="AC197" s="225">
        <v>194</v>
      </c>
      <c r="AD197" s="225" t="s">
        <v>169</v>
      </c>
      <c r="AE197" s="225">
        <v>194</v>
      </c>
      <c r="AF197" s="225" t="s">
        <v>110</v>
      </c>
      <c r="AG197" s="225">
        <v>194</v>
      </c>
      <c r="AH197" s="225" t="s">
        <v>316</v>
      </c>
      <c r="AI197" s="225">
        <v>194</v>
      </c>
      <c r="AJ197" s="225" t="s">
        <v>328</v>
      </c>
      <c r="AK197" s="225">
        <v>194</v>
      </c>
      <c r="AL197" s="225" t="s">
        <v>221</v>
      </c>
      <c r="AM197" s="225">
        <v>194</v>
      </c>
      <c r="AN197" s="225" t="s">
        <v>245</v>
      </c>
      <c r="AO197" s="225">
        <v>194</v>
      </c>
      <c r="AP197" s="225" t="s">
        <v>110</v>
      </c>
    </row>
    <row r="198" spans="1:42" x14ac:dyDescent="0.25">
      <c r="A198" s="225">
        <v>195</v>
      </c>
      <c r="B198" s="293" t="s">
        <v>279</v>
      </c>
      <c r="C198" s="225">
        <v>195</v>
      </c>
      <c r="D198" s="225" t="s">
        <v>281</v>
      </c>
      <c r="E198" s="225">
        <v>195</v>
      </c>
      <c r="F198" s="225" t="s">
        <v>172</v>
      </c>
      <c r="G198" s="79">
        <v>195</v>
      </c>
      <c r="H198" s="110" t="s">
        <v>217</v>
      </c>
      <c r="I198" s="225">
        <v>195</v>
      </c>
      <c r="J198" s="225" t="s">
        <v>142</v>
      </c>
      <c r="K198" s="225">
        <v>195</v>
      </c>
      <c r="L198" s="225" t="s">
        <v>152</v>
      </c>
      <c r="M198" s="225">
        <v>195</v>
      </c>
      <c r="N198" s="225" t="s">
        <v>252</v>
      </c>
      <c r="O198" s="225">
        <v>195</v>
      </c>
      <c r="P198" s="225" t="s">
        <v>234</v>
      </c>
      <c r="Q198" s="225">
        <v>195</v>
      </c>
      <c r="R198" s="225" t="s">
        <v>334</v>
      </c>
      <c r="S198" s="225">
        <v>195</v>
      </c>
      <c r="T198" s="225" t="s">
        <v>274</v>
      </c>
      <c r="U198" s="225">
        <v>195</v>
      </c>
      <c r="V198" s="225" t="s">
        <v>140</v>
      </c>
      <c r="W198" s="225">
        <v>195</v>
      </c>
      <c r="X198" s="225" t="s">
        <v>231</v>
      </c>
      <c r="Y198" s="225">
        <v>195</v>
      </c>
      <c r="Z198" s="225" t="s">
        <v>129</v>
      </c>
      <c r="AA198" s="225">
        <v>195</v>
      </c>
      <c r="AB198" s="225" t="s">
        <v>147</v>
      </c>
      <c r="AC198" s="225">
        <v>195</v>
      </c>
      <c r="AD198" s="225" t="s">
        <v>281</v>
      </c>
      <c r="AE198" s="225">
        <v>195</v>
      </c>
      <c r="AF198" s="225" t="s">
        <v>220</v>
      </c>
      <c r="AG198" s="225">
        <v>195</v>
      </c>
      <c r="AH198" s="225" t="s">
        <v>92</v>
      </c>
      <c r="AI198" s="225">
        <v>195</v>
      </c>
      <c r="AJ198" s="225" t="s">
        <v>244</v>
      </c>
      <c r="AK198" s="225">
        <v>195</v>
      </c>
      <c r="AL198" s="225" t="s">
        <v>33</v>
      </c>
      <c r="AM198" s="225">
        <v>195</v>
      </c>
      <c r="AN198" s="225" t="s">
        <v>126</v>
      </c>
      <c r="AO198" s="225">
        <v>195</v>
      </c>
      <c r="AP198" s="225" t="s">
        <v>142</v>
      </c>
    </row>
    <row r="199" spans="1:42" x14ac:dyDescent="0.25">
      <c r="A199" s="225">
        <v>196</v>
      </c>
      <c r="B199" s="293" t="s">
        <v>293</v>
      </c>
      <c r="C199" s="225">
        <v>196</v>
      </c>
      <c r="D199" s="225" t="s">
        <v>208</v>
      </c>
      <c r="E199" s="225">
        <v>196</v>
      </c>
      <c r="F199" s="225" t="s">
        <v>321</v>
      </c>
      <c r="G199" s="79">
        <v>195</v>
      </c>
      <c r="H199" s="110" t="s">
        <v>126</v>
      </c>
      <c r="I199" s="225">
        <v>196</v>
      </c>
      <c r="J199" s="225" t="s">
        <v>27</v>
      </c>
      <c r="K199" s="225">
        <v>196</v>
      </c>
      <c r="L199" s="225" t="s">
        <v>82</v>
      </c>
      <c r="M199" s="225">
        <v>196</v>
      </c>
      <c r="N199" s="225" t="s">
        <v>164</v>
      </c>
      <c r="O199" s="225">
        <v>196</v>
      </c>
      <c r="P199" s="225" t="s">
        <v>97</v>
      </c>
      <c r="Q199" s="225">
        <v>196</v>
      </c>
      <c r="R199" s="225" t="s">
        <v>285</v>
      </c>
      <c r="S199" s="225">
        <v>196</v>
      </c>
      <c r="T199" s="225" t="s">
        <v>177</v>
      </c>
      <c r="U199" s="225">
        <v>196</v>
      </c>
      <c r="V199" s="225" t="s">
        <v>92</v>
      </c>
      <c r="W199" s="225">
        <v>196</v>
      </c>
      <c r="X199" s="225" t="s">
        <v>192</v>
      </c>
      <c r="Y199" s="225">
        <v>196</v>
      </c>
      <c r="Z199" s="225" t="s">
        <v>179</v>
      </c>
      <c r="AA199" s="225">
        <v>196</v>
      </c>
      <c r="AB199" s="225" t="s">
        <v>91</v>
      </c>
      <c r="AC199" s="225">
        <v>196</v>
      </c>
      <c r="AD199" s="225" t="s">
        <v>141</v>
      </c>
      <c r="AE199" s="225">
        <v>196</v>
      </c>
      <c r="AF199" s="225" t="s">
        <v>43</v>
      </c>
      <c r="AG199" s="225">
        <v>196</v>
      </c>
      <c r="AH199" s="225" t="s">
        <v>52</v>
      </c>
      <c r="AI199" s="225">
        <v>196</v>
      </c>
      <c r="AJ199" s="225" t="s">
        <v>233</v>
      </c>
      <c r="AK199" s="225">
        <v>196</v>
      </c>
      <c r="AL199" s="225" t="s">
        <v>231</v>
      </c>
      <c r="AM199" s="225">
        <v>196</v>
      </c>
      <c r="AN199" s="225" t="s">
        <v>165</v>
      </c>
      <c r="AO199" s="225">
        <v>196</v>
      </c>
      <c r="AP199" s="225" t="s">
        <v>247</v>
      </c>
    </row>
    <row r="200" spans="1:42" x14ac:dyDescent="0.25">
      <c r="A200" s="225">
        <v>197</v>
      </c>
      <c r="B200" s="293" t="s">
        <v>192</v>
      </c>
      <c r="C200" s="225">
        <v>197</v>
      </c>
      <c r="D200" s="225" t="s">
        <v>272</v>
      </c>
      <c r="E200" s="225">
        <v>197</v>
      </c>
      <c r="F200" s="225" t="s">
        <v>247</v>
      </c>
      <c r="G200" s="79">
        <v>197</v>
      </c>
      <c r="H200" s="110" t="s">
        <v>106</v>
      </c>
      <c r="I200" s="225">
        <v>197</v>
      </c>
      <c r="J200" s="225" t="s">
        <v>230</v>
      </c>
      <c r="K200" s="225">
        <v>197</v>
      </c>
      <c r="L200" s="225" t="s">
        <v>325</v>
      </c>
      <c r="M200" s="225">
        <v>197</v>
      </c>
      <c r="N200" s="225" t="s">
        <v>155</v>
      </c>
      <c r="O200" s="225">
        <v>197</v>
      </c>
      <c r="P200" s="225" t="s">
        <v>118</v>
      </c>
      <c r="Q200" s="225">
        <v>197</v>
      </c>
      <c r="R200" s="225" t="s">
        <v>101</v>
      </c>
      <c r="S200" s="225">
        <v>197</v>
      </c>
      <c r="T200" s="225" t="s">
        <v>197</v>
      </c>
      <c r="U200" s="225">
        <v>197</v>
      </c>
      <c r="V200" s="225" t="s">
        <v>333</v>
      </c>
      <c r="W200" s="225">
        <v>197</v>
      </c>
      <c r="X200" s="225" t="s">
        <v>250</v>
      </c>
      <c r="Y200" s="225">
        <v>197</v>
      </c>
      <c r="Z200" s="225" t="s">
        <v>279</v>
      </c>
      <c r="AA200" s="225">
        <v>197</v>
      </c>
      <c r="AB200" s="225" t="s">
        <v>312</v>
      </c>
      <c r="AC200" s="225">
        <v>197</v>
      </c>
      <c r="AD200" s="225" t="s">
        <v>28</v>
      </c>
      <c r="AE200" s="225">
        <v>197</v>
      </c>
      <c r="AF200" s="225" t="s">
        <v>272</v>
      </c>
      <c r="AG200" s="225">
        <v>197</v>
      </c>
      <c r="AH200" s="225" t="s">
        <v>62</v>
      </c>
      <c r="AI200" s="225">
        <v>197</v>
      </c>
      <c r="AJ200" s="225" t="s">
        <v>73</v>
      </c>
      <c r="AK200" s="225">
        <v>197</v>
      </c>
      <c r="AL200" s="225" t="s">
        <v>134</v>
      </c>
      <c r="AM200" s="225">
        <v>197</v>
      </c>
      <c r="AN200" s="225" t="s">
        <v>271</v>
      </c>
      <c r="AO200" s="225">
        <v>197</v>
      </c>
      <c r="AP200" s="225" t="s">
        <v>260</v>
      </c>
    </row>
    <row r="201" spans="1:42" x14ac:dyDescent="0.25">
      <c r="A201" s="225">
        <v>198</v>
      </c>
      <c r="B201" s="293" t="s">
        <v>218</v>
      </c>
      <c r="C201" s="225">
        <v>198</v>
      </c>
      <c r="D201" s="225" t="s">
        <v>219</v>
      </c>
      <c r="E201" s="225">
        <v>198</v>
      </c>
      <c r="F201" s="225" t="s">
        <v>196</v>
      </c>
      <c r="G201" s="79">
        <v>197</v>
      </c>
      <c r="H201" s="110" t="s">
        <v>325</v>
      </c>
      <c r="I201" s="225">
        <v>198</v>
      </c>
      <c r="J201" s="225" t="s">
        <v>150</v>
      </c>
      <c r="K201" s="225">
        <v>198</v>
      </c>
      <c r="L201" s="225" t="s">
        <v>266</v>
      </c>
      <c r="M201" s="225">
        <v>198</v>
      </c>
      <c r="N201" s="225" t="s">
        <v>37</v>
      </c>
      <c r="O201" s="225">
        <v>198</v>
      </c>
      <c r="P201" s="225" t="s">
        <v>260</v>
      </c>
      <c r="Q201" s="225">
        <v>198</v>
      </c>
      <c r="R201" s="225" t="s">
        <v>115</v>
      </c>
      <c r="S201" s="225">
        <v>198</v>
      </c>
      <c r="T201" s="225" t="s">
        <v>238</v>
      </c>
      <c r="U201" s="225">
        <v>198</v>
      </c>
      <c r="V201" s="225" t="s">
        <v>167</v>
      </c>
      <c r="W201" s="225">
        <v>198</v>
      </c>
      <c r="X201" s="225" t="s">
        <v>202</v>
      </c>
      <c r="Y201" s="225">
        <v>198</v>
      </c>
      <c r="Z201" s="225" t="s">
        <v>339</v>
      </c>
      <c r="AA201" s="225">
        <v>198</v>
      </c>
      <c r="AB201" s="225" t="s">
        <v>173</v>
      </c>
      <c r="AC201" s="225">
        <v>198</v>
      </c>
      <c r="AD201" s="225" t="s">
        <v>337</v>
      </c>
      <c r="AE201" s="225">
        <v>198</v>
      </c>
      <c r="AF201" s="225" t="s">
        <v>317</v>
      </c>
      <c r="AG201" s="225">
        <v>198</v>
      </c>
      <c r="AH201" s="225" t="s">
        <v>119</v>
      </c>
      <c r="AI201" s="225">
        <v>198</v>
      </c>
      <c r="AJ201" s="225" t="s">
        <v>176</v>
      </c>
      <c r="AK201" s="225">
        <v>198</v>
      </c>
      <c r="AL201" s="225" t="s">
        <v>280</v>
      </c>
      <c r="AM201" s="225">
        <v>198</v>
      </c>
      <c r="AN201" s="225" t="s">
        <v>341</v>
      </c>
      <c r="AO201" s="225">
        <v>198</v>
      </c>
      <c r="AP201" s="225" t="s">
        <v>95</v>
      </c>
    </row>
    <row r="202" spans="1:42" x14ac:dyDescent="0.25">
      <c r="A202" s="225">
        <v>199</v>
      </c>
      <c r="B202" s="293" t="s">
        <v>289</v>
      </c>
      <c r="C202" s="225">
        <v>199</v>
      </c>
      <c r="D202" s="225" t="s">
        <v>142</v>
      </c>
      <c r="E202" s="225">
        <v>199</v>
      </c>
      <c r="F202" s="225" t="s">
        <v>278</v>
      </c>
      <c r="G202" s="79">
        <v>199</v>
      </c>
      <c r="H202" s="110" t="s">
        <v>326</v>
      </c>
      <c r="I202" s="225">
        <v>199</v>
      </c>
      <c r="J202" s="225" t="s">
        <v>173</v>
      </c>
      <c r="K202" s="225">
        <v>199</v>
      </c>
      <c r="L202" s="225" t="s">
        <v>312</v>
      </c>
      <c r="M202" s="225">
        <v>199</v>
      </c>
      <c r="N202" s="225" t="s">
        <v>298</v>
      </c>
      <c r="O202" s="225">
        <v>199</v>
      </c>
      <c r="P202" s="225" t="s">
        <v>308</v>
      </c>
      <c r="Q202" s="225">
        <v>199</v>
      </c>
      <c r="R202" s="225" t="s">
        <v>75</v>
      </c>
      <c r="S202" s="225">
        <v>199</v>
      </c>
      <c r="T202" s="225" t="s">
        <v>299</v>
      </c>
      <c r="U202" s="225">
        <v>199</v>
      </c>
      <c r="V202" s="225" t="s">
        <v>203</v>
      </c>
      <c r="W202" s="225">
        <v>199</v>
      </c>
      <c r="X202" s="225" t="s">
        <v>249</v>
      </c>
      <c r="Y202" s="225">
        <v>199</v>
      </c>
      <c r="Z202" s="225" t="s">
        <v>332</v>
      </c>
      <c r="AA202" s="225">
        <v>199</v>
      </c>
      <c r="AB202" s="225" t="s">
        <v>273</v>
      </c>
      <c r="AC202" s="225">
        <v>199</v>
      </c>
      <c r="AD202" s="225" t="s">
        <v>227</v>
      </c>
      <c r="AE202" s="225">
        <v>199</v>
      </c>
      <c r="AF202" s="225" t="s">
        <v>94</v>
      </c>
      <c r="AG202" s="225">
        <v>199</v>
      </c>
      <c r="AH202" s="225" t="s">
        <v>231</v>
      </c>
      <c r="AI202" s="225">
        <v>199</v>
      </c>
      <c r="AJ202" s="225" t="s">
        <v>319</v>
      </c>
      <c r="AK202" s="225">
        <v>199</v>
      </c>
      <c r="AL202" s="225" t="s">
        <v>152</v>
      </c>
      <c r="AM202" s="225">
        <v>199</v>
      </c>
      <c r="AN202" s="225" t="s">
        <v>238</v>
      </c>
      <c r="AO202" s="225">
        <v>199</v>
      </c>
      <c r="AP202" s="225" t="s">
        <v>237</v>
      </c>
    </row>
    <row r="203" spans="1:42" x14ac:dyDescent="0.25">
      <c r="A203" s="225">
        <v>200</v>
      </c>
      <c r="B203" s="293" t="s">
        <v>238</v>
      </c>
      <c r="C203" s="225">
        <v>200</v>
      </c>
      <c r="D203" s="225" t="s">
        <v>238</v>
      </c>
      <c r="E203" s="225">
        <v>200</v>
      </c>
      <c r="F203" s="225" t="s">
        <v>55</v>
      </c>
      <c r="G203" s="79">
        <v>200</v>
      </c>
      <c r="H203" s="110" t="s">
        <v>266</v>
      </c>
      <c r="I203" s="225">
        <v>200</v>
      </c>
      <c r="J203" s="225" t="s">
        <v>76</v>
      </c>
      <c r="K203" s="225">
        <v>200</v>
      </c>
      <c r="L203" s="225" t="s">
        <v>289</v>
      </c>
      <c r="M203" s="225">
        <v>200</v>
      </c>
      <c r="N203" s="225" t="s">
        <v>48</v>
      </c>
      <c r="O203" s="225">
        <v>200</v>
      </c>
      <c r="P203" s="225" t="s">
        <v>320</v>
      </c>
      <c r="Q203" s="225">
        <v>200</v>
      </c>
      <c r="R203" s="225" t="s">
        <v>277</v>
      </c>
      <c r="S203" s="225">
        <v>200</v>
      </c>
      <c r="T203" s="225" t="s">
        <v>226</v>
      </c>
      <c r="U203" s="225">
        <v>200</v>
      </c>
      <c r="V203" s="225" t="s">
        <v>301</v>
      </c>
      <c r="W203" s="225">
        <v>200</v>
      </c>
      <c r="X203" s="225" t="s">
        <v>338</v>
      </c>
      <c r="Y203" s="225">
        <v>200</v>
      </c>
      <c r="Z203" s="225" t="s">
        <v>122</v>
      </c>
      <c r="AA203" s="225">
        <v>200</v>
      </c>
      <c r="AB203" s="225" t="s">
        <v>61</v>
      </c>
      <c r="AC203" s="225">
        <v>200</v>
      </c>
      <c r="AD203" s="225" t="s">
        <v>238</v>
      </c>
      <c r="AE203" s="225">
        <v>200</v>
      </c>
      <c r="AF203" s="225" t="s">
        <v>214</v>
      </c>
      <c r="AG203" s="225">
        <v>200</v>
      </c>
      <c r="AH203" s="225" t="s">
        <v>161</v>
      </c>
      <c r="AI203" s="225">
        <v>200</v>
      </c>
      <c r="AJ203" s="225" t="s">
        <v>305</v>
      </c>
      <c r="AK203" s="225">
        <v>200</v>
      </c>
      <c r="AL203" s="225" t="s">
        <v>178</v>
      </c>
      <c r="AM203" s="225">
        <v>200</v>
      </c>
      <c r="AN203" s="225" t="s">
        <v>216</v>
      </c>
      <c r="AO203" s="225">
        <v>200</v>
      </c>
      <c r="AP203" s="225" t="s">
        <v>227</v>
      </c>
    </row>
    <row r="204" spans="1:42" x14ac:dyDescent="0.25">
      <c r="A204" s="225">
        <v>201</v>
      </c>
      <c r="B204" s="293" t="s">
        <v>171</v>
      </c>
      <c r="C204" s="225">
        <v>201</v>
      </c>
      <c r="D204" s="225" t="s">
        <v>259</v>
      </c>
      <c r="E204" s="225">
        <v>201</v>
      </c>
      <c r="F204" s="225" t="s">
        <v>305</v>
      </c>
      <c r="G204" s="79">
        <v>201</v>
      </c>
      <c r="H204" s="110" t="s">
        <v>47</v>
      </c>
      <c r="I204" s="225">
        <v>201</v>
      </c>
      <c r="J204" s="225" t="s">
        <v>223</v>
      </c>
      <c r="K204" s="225">
        <v>201</v>
      </c>
      <c r="L204" s="225" t="s">
        <v>107</v>
      </c>
      <c r="M204" s="225">
        <v>201</v>
      </c>
      <c r="N204" s="225" t="s">
        <v>273</v>
      </c>
      <c r="O204" s="225">
        <v>201</v>
      </c>
      <c r="P204" s="225" t="s">
        <v>272</v>
      </c>
      <c r="Q204" s="225">
        <v>201</v>
      </c>
      <c r="R204" s="225" t="s">
        <v>145</v>
      </c>
      <c r="S204" s="225">
        <v>201</v>
      </c>
      <c r="T204" s="225" t="s">
        <v>145</v>
      </c>
      <c r="U204" s="225">
        <v>201</v>
      </c>
      <c r="V204" s="225" t="s">
        <v>205</v>
      </c>
      <c r="W204" s="225">
        <v>201</v>
      </c>
      <c r="X204" s="225" t="s">
        <v>252</v>
      </c>
      <c r="Y204" s="225">
        <v>201</v>
      </c>
      <c r="Z204" s="225" t="s">
        <v>282</v>
      </c>
      <c r="AA204" s="225">
        <v>201</v>
      </c>
      <c r="AB204" s="225" t="s">
        <v>209</v>
      </c>
      <c r="AC204" s="225">
        <v>201</v>
      </c>
      <c r="AD204" s="225" t="s">
        <v>35</v>
      </c>
      <c r="AE204" s="225">
        <v>201</v>
      </c>
      <c r="AF204" s="225" t="s">
        <v>69</v>
      </c>
      <c r="AG204" s="225">
        <v>201</v>
      </c>
      <c r="AH204" s="225" t="s">
        <v>282</v>
      </c>
      <c r="AI204" s="225">
        <v>201</v>
      </c>
      <c r="AJ204" s="225" t="s">
        <v>303</v>
      </c>
      <c r="AK204" s="225">
        <v>201</v>
      </c>
      <c r="AL204" s="225" t="s">
        <v>324</v>
      </c>
      <c r="AM204" s="225">
        <v>201</v>
      </c>
      <c r="AN204" s="225" t="s">
        <v>75</v>
      </c>
      <c r="AO204" s="225">
        <v>201</v>
      </c>
      <c r="AP204" s="225" t="s">
        <v>311</v>
      </c>
    </row>
    <row r="205" spans="1:42" x14ac:dyDescent="0.25">
      <c r="A205" s="225">
        <v>202</v>
      </c>
      <c r="B205" s="293" t="s">
        <v>280</v>
      </c>
      <c r="C205" s="225">
        <v>202</v>
      </c>
      <c r="D205" s="225" t="s">
        <v>185</v>
      </c>
      <c r="E205" s="225">
        <v>202</v>
      </c>
      <c r="F205" s="225" t="s">
        <v>135</v>
      </c>
      <c r="G205" s="79">
        <v>202</v>
      </c>
      <c r="H205" s="110" t="s">
        <v>340</v>
      </c>
      <c r="I205" s="225">
        <v>202</v>
      </c>
      <c r="J205" s="225" t="s">
        <v>113</v>
      </c>
      <c r="K205" s="225">
        <v>202</v>
      </c>
      <c r="L205" s="225" t="s">
        <v>319</v>
      </c>
      <c r="M205" s="225">
        <v>202</v>
      </c>
      <c r="N205" s="225" t="s">
        <v>74</v>
      </c>
      <c r="O205" s="225">
        <v>202</v>
      </c>
      <c r="P205" s="225" t="s">
        <v>310</v>
      </c>
      <c r="Q205" s="225">
        <v>202</v>
      </c>
      <c r="R205" s="225" t="s">
        <v>221</v>
      </c>
      <c r="S205" s="225">
        <v>202</v>
      </c>
      <c r="T205" s="225" t="s">
        <v>209</v>
      </c>
      <c r="U205" s="225">
        <v>202</v>
      </c>
      <c r="V205" s="225" t="s">
        <v>182</v>
      </c>
      <c r="W205" s="225">
        <v>202</v>
      </c>
      <c r="X205" s="225" t="s">
        <v>93</v>
      </c>
      <c r="Y205" s="225">
        <v>202</v>
      </c>
      <c r="Z205" s="225" t="s">
        <v>209</v>
      </c>
      <c r="AA205" s="225">
        <v>202</v>
      </c>
      <c r="AB205" s="225" t="s">
        <v>126</v>
      </c>
      <c r="AC205" s="225">
        <v>202</v>
      </c>
      <c r="AD205" s="225" t="s">
        <v>202</v>
      </c>
      <c r="AE205" s="225">
        <v>202</v>
      </c>
      <c r="AF205" s="225" t="s">
        <v>105</v>
      </c>
      <c r="AG205" s="225">
        <v>202</v>
      </c>
      <c r="AH205" s="225" t="s">
        <v>178</v>
      </c>
      <c r="AI205" s="225">
        <v>202</v>
      </c>
      <c r="AJ205" s="225" t="s">
        <v>310</v>
      </c>
      <c r="AK205" s="225">
        <v>202</v>
      </c>
      <c r="AL205" s="225" t="s">
        <v>55</v>
      </c>
      <c r="AM205" s="225">
        <v>202</v>
      </c>
      <c r="AN205" s="225" t="s">
        <v>285</v>
      </c>
      <c r="AO205" s="225">
        <v>202</v>
      </c>
      <c r="AP205" s="225" t="s">
        <v>157</v>
      </c>
    </row>
    <row r="206" spans="1:42" x14ac:dyDescent="0.25">
      <c r="A206" s="225">
        <v>203</v>
      </c>
      <c r="B206" s="293" t="s">
        <v>297</v>
      </c>
      <c r="C206" s="225">
        <v>203</v>
      </c>
      <c r="D206" s="225" t="s">
        <v>173</v>
      </c>
      <c r="E206" s="225">
        <v>203</v>
      </c>
      <c r="F206" s="225" t="s">
        <v>231</v>
      </c>
      <c r="G206" s="79">
        <v>203</v>
      </c>
      <c r="H206" s="110" t="s">
        <v>67</v>
      </c>
      <c r="I206" s="225">
        <v>203</v>
      </c>
      <c r="J206" s="225" t="s">
        <v>126</v>
      </c>
      <c r="K206" s="225">
        <v>203</v>
      </c>
      <c r="L206" s="225" t="s">
        <v>314</v>
      </c>
      <c r="M206" s="225">
        <v>203</v>
      </c>
      <c r="N206" s="225" t="s">
        <v>335</v>
      </c>
      <c r="O206" s="225">
        <v>203</v>
      </c>
      <c r="P206" s="225" t="s">
        <v>87</v>
      </c>
      <c r="Q206" s="225">
        <v>203</v>
      </c>
      <c r="R206" s="225" t="s">
        <v>313</v>
      </c>
      <c r="S206" s="225">
        <v>203</v>
      </c>
      <c r="T206" s="225" t="s">
        <v>148</v>
      </c>
      <c r="U206" s="225">
        <v>203</v>
      </c>
      <c r="V206" s="225" t="s">
        <v>329</v>
      </c>
      <c r="W206" s="225">
        <v>203</v>
      </c>
      <c r="X206" s="225" t="s">
        <v>108</v>
      </c>
      <c r="Y206" s="225">
        <v>203</v>
      </c>
      <c r="Z206" s="225" t="s">
        <v>228</v>
      </c>
      <c r="AA206" s="225">
        <v>203</v>
      </c>
      <c r="AB206" s="225" t="s">
        <v>123</v>
      </c>
      <c r="AC206" s="225">
        <v>203</v>
      </c>
      <c r="AD206" s="225" t="s">
        <v>188</v>
      </c>
      <c r="AE206" s="225">
        <v>203</v>
      </c>
      <c r="AF206" s="225" t="s">
        <v>135</v>
      </c>
      <c r="AG206" s="225">
        <v>203</v>
      </c>
      <c r="AH206" s="225" t="s">
        <v>213</v>
      </c>
      <c r="AI206" s="225">
        <v>203</v>
      </c>
      <c r="AJ206" s="225" t="s">
        <v>215</v>
      </c>
      <c r="AK206" s="225">
        <v>203</v>
      </c>
      <c r="AL206" s="225" t="s">
        <v>287</v>
      </c>
      <c r="AM206" s="225">
        <v>203</v>
      </c>
      <c r="AN206" s="225" t="s">
        <v>182</v>
      </c>
      <c r="AO206" s="225">
        <v>203</v>
      </c>
      <c r="AP206" s="225" t="s">
        <v>223</v>
      </c>
    </row>
    <row r="207" spans="1:42" x14ac:dyDescent="0.25">
      <c r="A207" s="225">
        <v>204</v>
      </c>
      <c r="B207" s="293" t="s">
        <v>231</v>
      </c>
      <c r="C207" s="225">
        <v>204</v>
      </c>
      <c r="D207" s="225" t="s">
        <v>204</v>
      </c>
      <c r="E207" s="225">
        <v>204</v>
      </c>
      <c r="F207" s="225" t="s">
        <v>208</v>
      </c>
      <c r="G207" s="79">
        <v>203</v>
      </c>
      <c r="H207" s="110" t="s">
        <v>216</v>
      </c>
      <c r="I207" s="225">
        <v>204</v>
      </c>
      <c r="J207" s="225" t="s">
        <v>227</v>
      </c>
      <c r="K207" s="225">
        <v>204</v>
      </c>
      <c r="L207" s="225" t="s">
        <v>212</v>
      </c>
      <c r="M207" s="225">
        <v>204</v>
      </c>
      <c r="N207" s="225" t="s">
        <v>326</v>
      </c>
      <c r="O207" s="225">
        <v>204</v>
      </c>
      <c r="P207" s="225" t="s">
        <v>117</v>
      </c>
      <c r="Q207" s="225">
        <v>204</v>
      </c>
      <c r="R207" s="225" t="s">
        <v>57</v>
      </c>
      <c r="S207" s="225">
        <v>204</v>
      </c>
      <c r="T207" s="225" t="s">
        <v>310</v>
      </c>
      <c r="U207" s="225">
        <v>204</v>
      </c>
      <c r="V207" s="225" t="s">
        <v>321</v>
      </c>
      <c r="W207" s="225">
        <v>204</v>
      </c>
      <c r="X207" s="225" t="s">
        <v>272</v>
      </c>
      <c r="Y207" s="225">
        <v>204</v>
      </c>
      <c r="Z207" s="225" t="s">
        <v>308</v>
      </c>
      <c r="AA207" s="225">
        <v>204</v>
      </c>
      <c r="AB207" s="225" t="s">
        <v>67</v>
      </c>
      <c r="AC207" s="225">
        <v>204</v>
      </c>
      <c r="AD207" s="225" t="s">
        <v>164</v>
      </c>
      <c r="AE207" s="225">
        <v>204</v>
      </c>
      <c r="AF207" s="225" t="s">
        <v>248</v>
      </c>
      <c r="AG207" s="225">
        <v>204</v>
      </c>
      <c r="AH207" s="225" t="s">
        <v>20</v>
      </c>
      <c r="AI207" s="225">
        <v>204</v>
      </c>
      <c r="AJ207" s="225" t="s">
        <v>339</v>
      </c>
      <c r="AK207" s="225">
        <v>204</v>
      </c>
      <c r="AL207" s="225" t="s">
        <v>328</v>
      </c>
      <c r="AM207" s="225">
        <v>204</v>
      </c>
      <c r="AN207" s="225" t="s">
        <v>134</v>
      </c>
      <c r="AO207" s="225">
        <v>204</v>
      </c>
      <c r="AP207" s="225" t="s">
        <v>232</v>
      </c>
    </row>
    <row r="208" spans="1:42" x14ac:dyDescent="0.25">
      <c r="A208" s="225">
        <v>205</v>
      </c>
      <c r="B208" s="293" t="s">
        <v>74</v>
      </c>
      <c r="C208" s="225">
        <v>205</v>
      </c>
      <c r="D208" s="225" t="s">
        <v>205</v>
      </c>
      <c r="E208" s="225">
        <v>205</v>
      </c>
      <c r="F208" s="225" t="s">
        <v>213</v>
      </c>
      <c r="G208" s="79">
        <v>205</v>
      </c>
      <c r="H208" s="110" t="s">
        <v>20</v>
      </c>
      <c r="I208" s="225">
        <v>205</v>
      </c>
      <c r="J208" s="225" t="s">
        <v>255</v>
      </c>
      <c r="K208" s="225">
        <v>205</v>
      </c>
      <c r="L208" s="225" t="s">
        <v>108</v>
      </c>
      <c r="M208" s="225">
        <v>205</v>
      </c>
      <c r="N208" s="225" t="s">
        <v>329</v>
      </c>
      <c r="O208" s="225">
        <v>205</v>
      </c>
      <c r="P208" s="225" t="s">
        <v>231</v>
      </c>
      <c r="Q208" s="225">
        <v>205</v>
      </c>
      <c r="R208" s="225" t="s">
        <v>148</v>
      </c>
      <c r="S208" s="225">
        <v>205</v>
      </c>
      <c r="T208" s="225" t="s">
        <v>252</v>
      </c>
      <c r="U208" s="225">
        <v>205</v>
      </c>
      <c r="V208" s="225" t="s">
        <v>201</v>
      </c>
      <c r="W208" s="225">
        <v>205</v>
      </c>
      <c r="X208" s="225" t="s">
        <v>123</v>
      </c>
      <c r="Y208" s="225">
        <v>205</v>
      </c>
      <c r="Z208" s="225" t="s">
        <v>203</v>
      </c>
      <c r="AA208" s="225">
        <v>205</v>
      </c>
      <c r="AB208" s="225" t="s">
        <v>319</v>
      </c>
      <c r="AC208" s="225">
        <v>205</v>
      </c>
      <c r="AD208" s="225" t="s">
        <v>312</v>
      </c>
      <c r="AE208" s="225">
        <v>205</v>
      </c>
      <c r="AF208" s="225" t="s">
        <v>236</v>
      </c>
      <c r="AG208" s="225">
        <v>205</v>
      </c>
      <c r="AH208" s="225" t="s">
        <v>72</v>
      </c>
      <c r="AI208" s="225">
        <v>205</v>
      </c>
      <c r="AJ208" s="225" t="s">
        <v>105</v>
      </c>
      <c r="AK208" s="225">
        <v>205</v>
      </c>
      <c r="AL208" s="225" t="s">
        <v>338</v>
      </c>
      <c r="AM208" s="225">
        <v>205</v>
      </c>
      <c r="AN208" s="225" t="s">
        <v>171</v>
      </c>
      <c r="AO208" s="225">
        <v>205</v>
      </c>
      <c r="AP208" s="225" t="s">
        <v>217</v>
      </c>
    </row>
    <row r="209" spans="1:42" x14ac:dyDescent="0.25">
      <c r="A209" s="225">
        <v>206</v>
      </c>
      <c r="B209" s="293" t="s">
        <v>226</v>
      </c>
      <c r="C209" s="225">
        <v>206</v>
      </c>
      <c r="D209" s="225" t="s">
        <v>147</v>
      </c>
      <c r="E209" s="225">
        <v>206</v>
      </c>
      <c r="F209" s="225" t="s">
        <v>288</v>
      </c>
      <c r="G209" s="79">
        <v>206</v>
      </c>
      <c r="H209" s="110" t="s">
        <v>170</v>
      </c>
      <c r="I209" s="225">
        <v>206</v>
      </c>
      <c r="J209" s="225" t="s">
        <v>183</v>
      </c>
      <c r="K209" s="225">
        <v>206</v>
      </c>
      <c r="L209" s="225" t="s">
        <v>283</v>
      </c>
      <c r="M209" s="225">
        <v>206</v>
      </c>
      <c r="N209" s="225" t="s">
        <v>101</v>
      </c>
      <c r="O209" s="225">
        <v>206</v>
      </c>
      <c r="P209" s="225" t="s">
        <v>77</v>
      </c>
      <c r="Q209" s="225">
        <v>206</v>
      </c>
      <c r="R209" s="225" t="s">
        <v>286</v>
      </c>
      <c r="S209" s="225">
        <v>206</v>
      </c>
      <c r="T209" s="225" t="s">
        <v>295</v>
      </c>
      <c r="U209" s="225">
        <v>206</v>
      </c>
      <c r="V209" s="225" t="s">
        <v>307</v>
      </c>
      <c r="W209" s="225">
        <v>206</v>
      </c>
      <c r="X209" s="225" t="s">
        <v>332</v>
      </c>
      <c r="Y209" s="225">
        <v>206</v>
      </c>
      <c r="Z209" s="225" t="s">
        <v>300</v>
      </c>
      <c r="AA209" s="225">
        <v>206</v>
      </c>
      <c r="AB209" s="225" t="s">
        <v>134</v>
      </c>
      <c r="AC209" s="225">
        <v>206</v>
      </c>
      <c r="AD209" s="225" t="s">
        <v>166</v>
      </c>
      <c r="AE209" s="225">
        <v>206</v>
      </c>
      <c r="AF209" s="225" t="s">
        <v>259</v>
      </c>
      <c r="AG209" s="225">
        <v>206</v>
      </c>
      <c r="AH209" s="225" t="s">
        <v>219</v>
      </c>
      <c r="AI209" s="225">
        <v>206</v>
      </c>
      <c r="AJ209" s="225" t="s">
        <v>304</v>
      </c>
      <c r="AK209" s="225">
        <v>206</v>
      </c>
      <c r="AL209" s="225" t="s">
        <v>119</v>
      </c>
      <c r="AM209" s="225">
        <v>206</v>
      </c>
      <c r="AN209" s="225" t="s">
        <v>301</v>
      </c>
      <c r="AO209" s="225">
        <v>206</v>
      </c>
      <c r="AP209" s="225" t="s">
        <v>193</v>
      </c>
    </row>
    <row r="210" spans="1:42" x14ac:dyDescent="0.25">
      <c r="A210" s="225">
        <v>207</v>
      </c>
      <c r="B210" s="293" t="s">
        <v>326</v>
      </c>
      <c r="C210" s="225">
        <v>207</v>
      </c>
      <c r="D210" s="225" t="s">
        <v>254</v>
      </c>
      <c r="E210" s="225">
        <v>207</v>
      </c>
      <c r="F210" s="225" t="s">
        <v>252</v>
      </c>
      <c r="G210" s="79">
        <v>206</v>
      </c>
      <c r="H210" s="110" t="s">
        <v>335</v>
      </c>
      <c r="I210" s="225">
        <v>207</v>
      </c>
      <c r="J210" s="225" t="s">
        <v>145</v>
      </c>
      <c r="K210" s="225">
        <v>207</v>
      </c>
      <c r="L210" s="225" t="s">
        <v>121</v>
      </c>
      <c r="M210" s="225">
        <v>207</v>
      </c>
      <c r="N210" s="225" t="s">
        <v>67</v>
      </c>
      <c r="O210" s="225">
        <v>207</v>
      </c>
      <c r="P210" s="225" t="s">
        <v>245</v>
      </c>
      <c r="Q210" s="225">
        <v>207</v>
      </c>
      <c r="R210" s="225" t="s">
        <v>199</v>
      </c>
      <c r="S210" s="225">
        <v>207</v>
      </c>
      <c r="T210" s="225" t="s">
        <v>319</v>
      </c>
      <c r="U210" s="225">
        <v>207</v>
      </c>
      <c r="V210" s="225" t="s">
        <v>121</v>
      </c>
      <c r="W210" s="225">
        <v>207</v>
      </c>
      <c r="X210" s="225" t="s">
        <v>237</v>
      </c>
      <c r="Y210" s="225">
        <v>207</v>
      </c>
      <c r="Z210" s="225" t="s">
        <v>202</v>
      </c>
      <c r="AA210" s="225">
        <v>207</v>
      </c>
      <c r="AB210" s="225" t="s">
        <v>300</v>
      </c>
      <c r="AC210" s="225">
        <v>207</v>
      </c>
      <c r="AD210" s="225" t="s">
        <v>100</v>
      </c>
      <c r="AE210" s="225">
        <v>207</v>
      </c>
      <c r="AF210" s="225" t="s">
        <v>48</v>
      </c>
      <c r="AG210" s="225">
        <v>207</v>
      </c>
      <c r="AH210" s="225" t="s">
        <v>195</v>
      </c>
      <c r="AI210" s="225">
        <v>207</v>
      </c>
      <c r="AJ210" s="225" t="s">
        <v>94</v>
      </c>
      <c r="AK210" s="225">
        <v>207</v>
      </c>
      <c r="AL210" s="225" t="s">
        <v>60</v>
      </c>
      <c r="AM210" s="225">
        <v>207</v>
      </c>
      <c r="AN210" s="225" t="s">
        <v>97</v>
      </c>
      <c r="AO210" s="225">
        <v>207</v>
      </c>
      <c r="AP210" s="225" t="s">
        <v>35</v>
      </c>
    </row>
    <row r="211" spans="1:42" x14ac:dyDescent="0.25">
      <c r="A211" s="225">
        <v>208</v>
      </c>
      <c r="B211" s="293" t="s">
        <v>101</v>
      </c>
      <c r="C211" s="225">
        <v>208</v>
      </c>
      <c r="D211" s="225" t="s">
        <v>248</v>
      </c>
      <c r="E211" s="225">
        <v>208</v>
      </c>
      <c r="F211" s="225" t="s">
        <v>132</v>
      </c>
      <c r="G211" s="79">
        <v>206</v>
      </c>
      <c r="H211" s="110" t="s">
        <v>336</v>
      </c>
      <c r="I211" s="225">
        <v>208</v>
      </c>
      <c r="J211" s="225" t="s">
        <v>275</v>
      </c>
      <c r="K211" s="225">
        <v>208</v>
      </c>
      <c r="L211" s="225" t="s">
        <v>45</v>
      </c>
      <c r="M211" s="225">
        <v>208</v>
      </c>
      <c r="N211" s="225" t="s">
        <v>333</v>
      </c>
      <c r="O211" s="225">
        <v>208</v>
      </c>
      <c r="P211" s="225" t="s">
        <v>262</v>
      </c>
      <c r="Q211" s="225">
        <v>208</v>
      </c>
      <c r="R211" s="225" t="s">
        <v>104</v>
      </c>
      <c r="S211" s="225">
        <v>208</v>
      </c>
      <c r="T211" s="225" t="s">
        <v>53</v>
      </c>
      <c r="U211" s="225">
        <v>208</v>
      </c>
      <c r="V211" s="225" t="s">
        <v>289</v>
      </c>
      <c r="W211" s="225">
        <v>208</v>
      </c>
      <c r="X211" s="225" t="s">
        <v>63</v>
      </c>
      <c r="Y211" s="225">
        <v>208</v>
      </c>
      <c r="Z211" s="225" t="s">
        <v>92</v>
      </c>
      <c r="AA211" s="225">
        <v>208</v>
      </c>
      <c r="AB211" s="225" t="s">
        <v>306</v>
      </c>
      <c r="AC211" s="225">
        <v>208</v>
      </c>
      <c r="AD211" s="225" t="s">
        <v>51</v>
      </c>
      <c r="AE211" s="225">
        <v>208</v>
      </c>
      <c r="AF211" s="225" t="s">
        <v>143</v>
      </c>
      <c r="AG211" s="225">
        <v>208</v>
      </c>
      <c r="AH211" s="225" t="s">
        <v>291</v>
      </c>
      <c r="AI211" s="225">
        <v>208</v>
      </c>
      <c r="AJ211" s="225" t="s">
        <v>107</v>
      </c>
      <c r="AK211" s="225">
        <v>208</v>
      </c>
      <c r="AL211" s="225" t="s">
        <v>52</v>
      </c>
      <c r="AM211" s="225">
        <v>208</v>
      </c>
      <c r="AN211" s="225" t="s">
        <v>112</v>
      </c>
      <c r="AO211" s="225">
        <v>208</v>
      </c>
      <c r="AP211" s="225" t="s">
        <v>151</v>
      </c>
    </row>
    <row r="212" spans="1:42" x14ac:dyDescent="0.25">
      <c r="A212" s="225">
        <v>209</v>
      </c>
      <c r="B212" s="293" t="s">
        <v>251</v>
      </c>
      <c r="C212" s="225">
        <v>209</v>
      </c>
      <c r="D212" s="225" t="s">
        <v>317</v>
      </c>
      <c r="E212" s="225">
        <v>209</v>
      </c>
      <c r="F212" s="225" t="s">
        <v>220</v>
      </c>
      <c r="G212" s="79">
        <v>209</v>
      </c>
      <c r="H212" s="110" t="s">
        <v>328</v>
      </c>
      <c r="I212" s="225">
        <v>209</v>
      </c>
      <c r="J212" s="225" t="s">
        <v>167</v>
      </c>
      <c r="K212" s="225">
        <v>209</v>
      </c>
      <c r="L212" s="225" t="s">
        <v>222</v>
      </c>
      <c r="M212" s="225">
        <v>209</v>
      </c>
      <c r="N212" s="225" t="s">
        <v>144</v>
      </c>
      <c r="O212" s="225">
        <v>209</v>
      </c>
      <c r="P212" s="225" t="s">
        <v>91</v>
      </c>
      <c r="Q212" s="225">
        <v>209</v>
      </c>
      <c r="R212" s="225" t="s">
        <v>49</v>
      </c>
      <c r="S212" s="225">
        <v>209</v>
      </c>
      <c r="T212" s="225" t="s">
        <v>146</v>
      </c>
      <c r="U212" s="225">
        <v>209</v>
      </c>
      <c r="V212" s="225" t="s">
        <v>338</v>
      </c>
      <c r="W212" s="225">
        <v>209</v>
      </c>
      <c r="X212" s="225" t="s">
        <v>194</v>
      </c>
      <c r="Y212" s="225">
        <v>209</v>
      </c>
      <c r="Z212" s="225" t="s">
        <v>151</v>
      </c>
      <c r="AA212" s="225">
        <v>209</v>
      </c>
      <c r="AB212" s="225" t="s">
        <v>337</v>
      </c>
      <c r="AC212" s="225">
        <v>209</v>
      </c>
      <c r="AD212" s="225" t="s">
        <v>96</v>
      </c>
      <c r="AE212" s="225">
        <v>209</v>
      </c>
      <c r="AF212" s="225" t="s">
        <v>314</v>
      </c>
      <c r="AG212" s="225">
        <v>209</v>
      </c>
      <c r="AH212" s="225" t="s">
        <v>311</v>
      </c>
      <c r="AI212" s="225">
        <v>209</v>
      </c>
      <c r="AJ212" s="225" t="s">
        <v>19</v>
      </c>
      <c r="AK212" s="225">
        <v>209</v>
      </c>
      <c r="AL212" s="225" t="s">
        <v>47</v>
      </c>
      <c r="AM212" s="225">
        <v>209</v>
      </c>
      <c r="AN212" s="225" t="s">
        <v>232</v>
      </c>
      <c r="AO212" s="225">
        <v>209</v>
      </c>
      <c r="AP212" s="225" t="s">
        <v>158</v>
      </c>
    </row>
    <row r="213" spans="1:42" x14ac:dyDescent="0.25">
      <c r="A213" s="225">
        <v>210</v>
      </c>
      <c r="B213" s="293" t="s">
        <v>222</v>
      </c>
      <c r="C213" s="225">
        <v>210</v>
      </c>
      <c r="D213" s="225" t="s">
        <v>220</v>
      </c>
      <c r="E213" s="225">
        <v>210</v>
      </c>
      <c r="F213" s="225" t="s">
        <v>152</v>
      </c>
      <c r="G213" s="79">
        <v>210</v>
      </c>
      <c r="H213" s="110" t="s">
        <v>183</v>
      </c>
      <c r="I213" s="225">
        <v>210</v>
      </c>
      <c r="J213" s="225" t="s">
        <v>209</v>
      </c>
      <c r="K213" s="225">
        <v>210</v>
      </c>
      <c r="L213" s="225" t="s">
        <v>59</v>
      </c>
      <c r="M213" s="225">
        <v>210</v>
      </c>
      <c r="N213" s="225" t="s">
        <v>161</v>
      </c>
      <c r="O213" s="225">
        <v>210</v>
      </c>
      <c r="P213" s="225" t="s">
        <v>170</v>
      </c>
      <c r="Q213" s="225">
        <v>210</v>
      </c>
      <c r="R213" s="225" t="s">
        <v>333</v>
      </c>
      <c r="S213" s="225">
        <v>210</v>
      </c>
      <c r="T213" s="225" t="s">
        <v>134</v>
      </c>
      <c r="U213" s="225">
        <v>210</v>
      </c>
      <c r="V213" s="225" t="s">
        <v>237</v>
      </c>
      <c r="W213" s="225">
        <v>210</v>
      </c>
      <c r="X213" s="225" t="s">
        <v>244</v>
      </c>
      <c r="Y213" s="225">
        <v>210</v>
      </c>
      <c r="Z213" s="225" t="s">
        <v>223</v>
      </c>
      <c r="AA213" s="225">
        <v>210</v>
      </c>
      <c r="AB213" s="225" t="s">
        <v>226</v>
      </c>
      <c r="AC213" s="225">
        <v>210</v>
      </c>
      <c r="AD213" s="225" t="s">
        <v>161</v>
      </c>
      <c r="AE213" s="225">
        <v>210</v>
      </c>
      <c r="AF213" s="225" t="s">
        <v>172</v>
      </c>
      <c r="AG213" s="225">
        <v>210</v>
      </c>
      <c r="AH213" s="225" t="s">
        <v>339</v>
      </c>
      <c r="AI213" s="225">
        <v>210</v>
      </c>
      <c r="AJ213" s="225" t="s">
        <v>93</v>
      </c>
      <c r="AK213" s="225">
        <v>210</v>
      </c>
      <c r="AL213" s="225" t="s">
        <v>104</v>
      </c>
      <c r="AM213" s="225">
        <v>210</v>
      </c>
      <c r="AN213" s="225" t="s">
        <v>177</v>
      </c>
      <c r="AO213" s="225">
        <v>210</v>
      </c>
      <c r="AP213" s="225" t="s">
        <v>128</v>
      </c>
    </row>
    <row r="214" spans="1:42" x14ac:dyDescent="0.25">
      <c r="A214" s="225">
        <v>211</v>
      </c>
      <c r="B214" s="293" t="s">
        <v>272</v>
      </c>
      <c r="C214" s="225">
        <v>211</v>
      </c>
      <c r="D214" s="225" t="s">
        <v>106</v>
      </c>
      <c r="E214" s="225">
        <v>211</v>
      </c>
      <c r="F214" s="225" t="s">
        <v>50</v>
      </c>
      <c r="G214" s="79">
        <v>210</v>
      </c>
      <c r="H214" s="110" t="s">
        <v>272</v>
      </c>
      <c r="I214" s="225">
        <v>211</v>
      </c>
      <c r="J214" s="225" t="s">
        <v>296</v>
      </c>
      <c r="K214" s="225">
        <v>211</v>
      </c>
      <c r="L214" s="225" t="s">
        <v>317</v>
      </c>
      <c r="M214" s="225">
        <v>211</v>
      </c>
      <c r="N214" s="225" t="s">
        <v>108</v>
      </c>
      <c r="O214" s="225">
        <v>211</v>
      </c>
      <c r="P214" s="225" t="s">
        <v>337</v>
      </c>
      <c r="Q214" s="225">
        <v>211</v>
      </c>
      <c r="R214" s="225" t="s">
        <v>336</v>
      </c>
      <c r="S214" s="225">
        <v>211</v>
      </c>
      <c r="T214" s="225" t="s">
        <v>154</v>
      </c>
      <c r="U214" s="225">
        <v>211</v>
      </c>
      <c r="V214" s="225" t="s">
        <v>166</v>
      </c>
      <c r="W214" s="225">
        <v>211</v>
      </c>
      <c r="X214" s="225" t="s">
        <v>199</v>
      </c>
      <c r="Y214" s="225">
        <v>211</v>
      </c>
      <c r="Z214" s="225" t="s">
        <v>51</v>
      </c>
      <c r="AA214" s="225">
        <v>211</v>
      </c>
      <c r="AB214" s="225" t="s">
        <v>220</v>
      </c>
      <c r="AC214" s="225">
        <v>211</v>
      </c>
      <c r="AD214" s="225" t="s">
        <v>244</v>
      </c>
      <c r="AE214" s="225">
        <v>211</v>
      </c>
      <c r="AF214" s="225" t="s">
        <v>323</v>
      </c>
      <c r="AG214" s="225">
        <v>211</v>
      </c>
      <c r="AH214" s="225" t="s">
        <v>201</v>
      </c>
      <c r="AI214" s="225">
        <v>211</v>
      </c>
      <c r="AJ214" s="225" t="s">
        <v>281</v>
      </c>
      <c r="AK214" s="225">
        <v>211</v>
      </c>
      <c r="AL214" s="225" t="s">
        <v>24</v>
      </c>
      <c r="AM214" s="225">
        <v>211</v>
      </c>
      <c r="AN214" s="225" t="s">
        <v>168</v>
      </c>
      <c r="AO214" s="225">
        <v>211</v>
      </c>
      <c r="AP214" s="225" t="s">
        <v>93</v>
      </c>
    </row>
    <row r="215" spans="1:42" x14ac:dyDescent="0.25">
      <c r="A215" s="225">
        <v>212</v>
      </c>
      <c r="B215" s="293" t="s">
        <v>148</v>
      </c>
      <c r="C215" s="225">
        <v>212</v>
      </c>
      <c r="D215" s="225" t="s">
        <v>305</v>
      </c>
      <c r="E215" s="225">
        <v>212</v>
      </c>
      <c r="F215" s="225" t="s">
        <v>254</v>
      </c>
      <c r="G215" s="79">
        <v>210</v>
      </c>
      <c r="H215" s="110" t="s">
        <v>315</v>
      </c>
      <c r="I215" s="225">
        <v>212</v>
      </c>
      <c r="J215" s="225" t="s">
        <v>242</v>
      </c>
      <c r="K215" s="225">
        <v>212</v>
      </c>
      <c r="L215" s="225" t="s">
        <v>217</v>
      </c>
      <c r="M215" s="225">
        <v>212</v>
      </c>
      <c r="N215" s="225" t="s">
        <v>47</v>
      </c>
      <c r="O215" s="225">
        <v>212</v>
      </c>
      <c r="P215" s="225" t="s">
        <v>324</v>
      </c>
      <c r="Q215" s="225">
        <v>212</v>
      </c>
      <c r="R215" s="225" t="s">
        <v>327</v>
      </c>
      <c r="S215" s="225">
        <v>212</v>
      </c>
      <c r="T215" s="225" t="s">
        <v>288</v>
      </c>
      <c r="U215" s="225">
        <v>212</v>
      </c>
      <c r="V215" s="225" t="s">
        <v>222</v>
      </c>
      <c r="W215" s="225">
        <v>212</v>
      </c>
      <c r="X215" s="225" t="s">
        <v>318</v>
      </c>
      <c r="Y215" s="225">
        <v>212</v>
      </c>
      <c r="Z215" s="225" t="s">
        <v>248</v>
      </c>
      <c r="AA215" s="225">
        <v>212</v>
      </c>
      <c r="AB215" s="225" t="s">
        <v>200</v>
      </c>
      <c r="AC215" s="225">
        <v>212</v>
      </c>
      <c r="AD215" s="225" t="s">
        <v>272</v>
      </c>
      <c r="AE215" s="225">
        <v>212</v>
      </c>
      <c r="AF215" s="225" t="s">
        <v>134</v>
      </c>
      <c r="AG215" s="225">
        <v>212</v>
      </c>
      <c r="AH215" s="225" t="s">
        <v>269</v>
      </c>
      <c r="AI215" s="225">
        <v>212</v>
      </c>
      <c r="AJ215" s="225" t="s">
        <v>56</v>
      </c>
      <c r="AK215" s="225">
        <v>212</v>
      </c>
      <c r="AL215" s="225" t="s">
        <v>78</v>
      </c>
      <c r="AM215" s="225">
        <v>212</v>
      </c>
      <c r="AN215" s="225" t="s">
        <v>323</v>
      </c>
      <c r="AO215" s="225">
        <v>212</v>
      </c>
      <c r="AP215" s="225" t="s">
        <v>216</v>
      </c>
    </row>
    <row r="216" spans="1:42" x14ac:dyDescent="0.25">
      <c r="A216" s="225">
        <v>213</v>
      </c>
      <c r="B216" s="293" t="s">
        <v>282</v>
      </c>
      <c r="C216" s="225">
        <v>213</v>
      </c>
      <c r="D216" s="225" t="s">
        <v>43</v>
      </c>
      <c r="E216" s="225">
        <v>213</v>
      </c>
      <c r="F216" s="225" t="s">
        <v>309</v>
      </c>
      <c r="G216" s="79">
        <v>213</v>
      </c>
      <c r="H216" s="110" t="s">
        <v>300</v>
      </c>
      <c r="I216" s="225">
        <v>213</v>
      </c>
      <c r="J216" s="225" t="s">
        <v>328</v>
      </c>
      <c r="K216" s="225">
        <v>213</v>
      </c>
      <c r="L216" s="225" t="s">
        <v>101</v>
      </c>
      <c r="M216" s="225">
        <v>213</v>
      </c>
      <c r="N216" s="225" t="s">
        <v>242</v>
      </c>
      <c r="O216" s="225">
        <v>213</v>
      </c>
      <c r="P216" s="225" t="s">
        <v>312</v>
      </c>
      <c r="Q216" s="225">
        <v>213</v>
      </c>
      <c r="R216" s="225" t="s">
        <v>125</v>
      </c>
      <c r="S216" s="225">
        <v>213</v>
      </c>
      <c r="T216" s="225" t="s">
        <v>68</v>
      </c>
      <c r="U216" s="225">
        <v>213</v>
      </c>
      <c r="V216" s="225" t="s">
        <v>160</v>
      </c>
      <c r="W216" s="225">
        <v>213</v>
      </c>
      <c r="X216" s="225" t="s">
        <v>340</v>
      </c>
      <c r="Y216" s="225">
        <v>213</v>
      </c>
      <c r="Z216" s="225" t="s">
        <v>337</v>
      </c>
      <c r="AA216" s="225">
        <v>213</v>
      </c>
      <c r="AB216" s="225" t="s">
        <v>24</v>
      </c>
      <c r="AC216" s="225">
        <v>213</v>
      </c>
      <c r="AD216" s="225" t="s">
        <v>233</v>
      </c>
      <c r="AE216" s="225">
        <v>213</v>
      </c>
      <c r="AF216" s="225" t="s">
        <v>150</v>
      </c>
      <c r="AG216" s="225">
        <v>213</v>
      </c>
      <c r="AH216" s="225" t="s">
        <v>122</v>
      </c>
      <c r="AI216" s="225">
        <v>213</v>
      </c>
      <c r="AJ216" s="225" t="s">
        <v>82</v>
      </c>
      <c r="AK216" s="225">
        <v>213</v>
      </c>
      <c r="AL216" s="225" t="s">
        <v>229</v>
      </c>
      <c r="AM216" s="225">
        <v>213</v>
      </c>
      <c r="AN216" s="225" t="s">
        <v>321</v>
      </c>
      <c r="AO216" s="225">
        <v>213</v>
      </c>
      <c r="AP216" s="225" t="s">
        <v>186</v>
      </c>
    </row>
    <row r="217" spans="1:42" x14ac:dyDescent="0.25">
      <c r="A217" s="225">
        <v>214</v>
      </c>
      <c r="B217" s="293" t="s">
        <v>106</v>
      </c>
      <c r="C217" s="225">
        <v>214</v>
      </c>
      <c r="D217" s="225" t="s">
        <v>278</v>
      </c>
      <c r="E217" s="225">
        <v>214</v>
      </c>
      <c r="F217" s="225" t="s">
        <v>217</v>
      </c>
      <c r="G217" s="79">
        <v>213</v>
      </c>
      <c r="H217" s="110" t="s">
        <v>241</v>
      </c>
      <c r="I217" s="225">
        <v>214</v>
      </c>
      <c r="J217" s="225" t="s">
        <v>303</v>
      </c>
      <c r="K217" s="225">
        <v>214</v>
      </c>
      <c r="L217" s="225" t="s">
        <v>95</v>
      </c>
      <c r="M217" s="225">
        <v>214</v>
      </c>
      <c r="N217" s="225" t="s">
        <v>83</v>
      </c>
      <c r="O217" s="225">
        <v>214</v>
      </c>
      <c r="P217" s="225" t="s">
        <v>227</v>
      </c>
      <c r="Q217" s="225">
        <v>214</v>
      </c>
      <c r="R217" s="225" t="s">
        <v>185</v>
      </c>
      <c r="S217" s="225">
        <v>214</v>
      </c>
      <c r="T217" s="225" t="s">
        <v>256</v>
      </c>
      <c r="U217" s="225">
        <v>214</v>
      </c>
      <c r="V217" s="225" t="s">
        <v>116</v>
      </c>
      <c r="W217" s="225">
        <v>214</v>
      </c>
      <c r="X217" s="225" t="s">
        <v>173</v>
      </c>
      <c r="Y217" s="225">
        <v>214</v>
      </c>
      <c r="Z217" s="225" t="s">
        <v>146</v>
      </c>
      <c r="AA217" s="225">
        <v>214</v>
      </c>
      <c r="AB217" s="225" t="s">
        <v>151</v>
      </c>
      <c r="AC217" s="225">
        <v>214</v>
      </c>
      <c r="AD217" s="225" t="s">
        <v>279</v>
      </c>
      <c r="AE217" s="225">
        <v>214</v>
      </c>
      <c r="AF217" s="225" t="s">
        <v>232</v>
      </c>
      <c r="AG217" s="225">
        <v>214</v>
      </c>
      <c r="AH217" s="225" t="s">
        <v>110</v>
      </c>
      <c r="AI217" s="225">
        <v>214</v>
      </c>
      <c r="AJ217" s="225" t="s">
        <v>78</v>
      </c>
      <c r="AK217" s="225">
        <v>214</v>
      </c>
      <c r="AL217" s="225" t="s">
        <v>295</v>
      </c>
      <c r="AM217" s="225">
        <v>214</v>
      </c>
      <c r="AN217" s="225" t="s">
        <v>101</v>
      </c>
      <c r="AO217" s="225">
        <v>214</v>
      </c>
      <c r="AP217" s="225" t="s">
        <v>303</v>
      </c>
    </row>
    <row r="218" spans="1:42" x14ac:dyDescent="0.25">
      <c r="A218" s="225">
        <v>215</v>
      </c>
      <c r="B218" s="293" t="s">
        <v>236</v>
      </c>
      <c r="C218" s="225">
        <v>215</v>
      </c>
      <c r="D218" s="225" t="s">
        <v>298</v>
      </c>
      <c r="E218" s="225">
        <v>215</v>
      </c>
      <c r="F218" s="225" t="s">
        <v>308</v>
      </c>
      <c r="G218" s="79">
        <v>215</v>
      </c>
      <c r="H218" s="110" t="s">
        <v>268</v>
      </c>
      <c r="I218" s="225">
        <v>215</v>
      </c>
      <c r="J218" s="225" t="s">
        <v>41</v>
      </c>
      <c r="K218" s="225">
        <v>215</v>
      </c>
      <c r="L218" s="225" t="s">
        <v>62</v>
      </c>
      <c r="M218" s="225">
        <v>215</v>
      </c>
      <c r="N218" s="225" t="s">
        <v>241</v>
      </c>
      <c r="O218" s="225">
        <v>215</v>
      </c>
      <c r="P218" s="225" t="s">
        <v>115</v>
      </c>
      <c r="Q218" s="225">
        <v>215</v>
      </c>
      <c r="R218" s="225" t="s">
        <v>301</v>
      </c>
      <c r="S218" s="225">
        <v>215</v>
      </c>
      <c r="T218" s="225" t="s">
        <v>283</v>
      </c>
      <c r="U218" s="225">
        <v>215</v>
      </c>
      <c r="V218" s="225" t="s">
        <v>271</v>
      </c>
      <c r="W218" s="225">
        <v>215</v>
      </c>
      <c r="X218" s="225" t="s">
        <v>321</v>
      </c>
      <c r="Y218" s="225">
        <v>215</v>
      </c>
      <c r="Z218" s="225" t="s">
        <v>340</v>
      </c>
      <c r="AA218" s="225">
        <v>215</v>
      </c>
      <c r="AB218" s="225" t="s">
        <v>308</v>
      </c>
      <c r="AC218" s="225">
        <v>215</v>
      </c>
      <c r="AD218" s="225" t="s">
        <v>253</v>
      </c>
      <c r="AE218" s="225">
        <v>215</v>
      </c>
      <c r="AF218" s="225" t="s">
        <v>205</v>
      </c>
      <c r="AG218" s="225">
        <v>215</v>
      </c>
      <c r="AH218" s="225" t="s">
        <v>306</v>
      </c>
      <c r="AI218" s="225">
        <v>215</v>
      </c>
      <c r="AJ218" s="225" t="s">
        <v>288</v>
      </c>
      <c r="AK218" s="225">
        <v>215</v>
      </c>
      <c r="AL218" s="225" t="s">
        <v>252</v>
      </c>
      <c r="AM218" s="225">
        <v>215</v>
      </c>
      <c r="AN218" s="225" t="s">
        <v>96</v>
      </c>
      <c r="AO218" s="225">
        <v>215</v>
      </c>
      <c r="AP218" s="225" t="s">
        <v>36</v>
      </c>
    </row>
    <row r="219" spans="1:42" x14ac:dyDescent="0.25">
      <c r="A219" s="225">
        <v>216</v>
      </c>
      <c r="B219" s="293" t="s">
        <v>242</v>
      </c>
      <c r="C219" s="225">
        <v>216</v>
      </c>
      <c r="D219" s="225" t="s">
        <v>286</v>
      </c>
      <c r="E219" s="225">
        <v>216</v>
      </c>
      <c r="F219" s="225" t="s">
        <v>319</v>
      </c>
      <c r="G219" s="79">
        <v>215</v>
      </c>
      <c r="H219" s="110" t="s">
        <v>52</v>
      </c>
      <c r="I219" s="225">
        <v>216</v>
      </c>
      <c r="J219" s="225" t="s">
        <v>215</v>
      </c>
      <c r="K219" s="225">
        <v>216</v>
      </c>
      <c r="L219" s="225" t="s">
        <v>315</v>
      </c>
      <c r="M219" s="225">
        <v>216</v>
      </c>
      <c r="N219" s="225" t="s">
        <v>137</v>
      </c>
      <c r="O219" s="225">
        <v>216</v>
      </c>
      <c r="P219" s="225" t="s">
        <v>182</v>
      </c>
      <c r="Q219" s="225">
        <v>216</v>
      </c>
      <c r="R219" s="225" t="s">
        <v>341</v>
      </c>
      <c r="S219" s="225">
        <v>216</v>
      </c>
      <c r="T219" s="225" t="s">
        <v>271</v>
      </c>
      <c r="U219" s="225">
        <v>216</v>
      </c>
      <c r="V219" s="225" t="s">
        <v>45</v>
      </c>
      <c r="W219" s="225">
        <v>216</v>
      </c>
      <c r="X219" s="225" t="s">
        <v>166</v>
      </c>
      <c r="Y219" s="225">
        <v>216</v>
      </c>
      <c r="Z219" s="225" t="s">
        <v>159</v>
      </c>
      <c r="AA219" s="225">
        <v>216</v>
      </c>
      <c r="AB219" s="225" t="s">
        <v>228</v>
      </c>
      <c r="AC219" s="225">
        <v>216</v>
      </c>
      <c r="AD219" s="225" t="s">
        <v>183</v>
      </c>
      <c r="AE219" s="225">
        <v>216</v>
      </c>
      <c r="AF219" s="225" t="s">
        <v>50</v>
      </c>
      <c r="AG219" s="225">
        <v>216</v>
      </c>
      <c r="AH219" s="225" t="s">
        <v>171</v>
      </c>
      <c r="AI219" s="225">
        <v>216</v>
      </c>
      <c r="AJ219" s="225" t="s">
        <v>307</v>
      </c>
      <c r="AK219" s="225">
        <v>216</v>
      </c>
      <c r="AL219" s="225" t="s">
        <v>237</v>
      </c>
      <c r="AM219" s="225">
        <v>216</v>
      </c>
      <c r="AN219" s="225" t="s">
        <v>283</v>
      </c>
      <c r="AO219" s="225">
        <v>216</v>
      </c>
      <c r="AP219" s="225" t="s">
        <v>338</v>
      </c>
    </row>
    <row r="220" spans="1:42" x14ac:dyDescent="0.25">
      <c r="A220" s="225">
        <v>217</v>
      </c>
      <c r="B220" s="293" t="s">
        <v>121</v>
      </c>
      <c r="C220" s="225">
        <v>217</v>
      </c>
      <c r="D220" s="225" t="s">
        <v>318</v>
      </c>
      <c r="E220" s="225">
        <v>217</v>
      </c>
      <c r="F220" s="225" t="s">
        <v>310</v>
      </c>
      <c r="G220" s="79">
        <v>217</v>
      </c>
      <c r="H220" s="110" t="s">
        <v>34</v>
      </c>
      <c r="I220" s="225">
        <v>217</v>
      </c>
      <c r="J220" s="225" t="s">
        <v>162</v>
      </c>
      <c r="K220" s="225">
        <v>217</v>
      </c>
      <c r="L220" s="225" t="s">
        <v>73</v>
      </c>
      <c r="M220" s="225">
        <v>217</v>
      </c>
      <c r="N220" s="225" t="s">
        <v>117</v>
      </c>
      <c r="O220" s="225">
        <v>217</v>
      </c>
      <c r="P220" s="225" t="s">
        <v>283</v>
      </c>
      <c r="Q220" s="225">
        <v>217</v>
      </c>
      <c r="R220" s="225" t="s">
        <v>322</v>
      </c>
      <c r="S220" s="225">
        <v>217</v>
      </c>
      <c r="T220" s="225" t="s">
        <v>167</v>
      </c>
      <c r="U220" s="225">
        <v>217</v>
      </c>
      <c r="V220" s="225" t="s">
        <v>176</v>
      </c>
      <c r="W220" s="225">
        <v>217</v>
      </c>
      <c r="X220" s="225" t="s">
        <v>270</v>
      </c>
      <c r="Y220" s="225">
        <v>217</v>
      </c>
      <c r="Z220" s="225" t="s">
        <v>293</v>
      </c>
      <c r="AA220" s="225">
        <v>217</v>
      </c>
      <c r="AB220" s="225" t="s">
        <v>167</v>
      </c>
      <c r="AC220" s="225">
        <v>217</v>
      </c>
      <c r="AD220" s="225" t="s">
        <v>26</v>
      </c>
      <c r="AE220" s="225">
        <v>217</v>
      </c>
      <c r="AF220" s="225" t="s">
        <v>284</v>
      </c>
      <c r="AG220" s="225">
        <v>217</v>
      </c>
      <c r="AH220" s="225" t="s">
        <v>215</v>
      </c>
      <c r="AI220" s="225">
        <v>217</v>
      </c>
      <c r="AJ220" s="225" t="s">
        <v>60</v>
      </c>
      <c r="AK220" s="225">
        <v>217</v>
      </c>
      <c r="AL220" s="225" t="s">
        <v>330</v>
      </c>
      <c r="AM220" s="225">
        <v>217</v>
      </c>
      <c r="AN220" s="225" t="s">
        <v>116</v>
      </c>
      <c r="AO220" s="225">
        <v>217</v>
      </c>
      <c r="AP220" s="225" t="s">
        <v>267</v>
      </c>
    </row>
    <row r="221" spans="1:42" x14ac:dyDescent="0.25">
      <c r="A221" s="225">
        <v>218</v>
      </c>
      <c r="B221" s="293" t="s">
        <v>209</v>
      </c>
      <c r="C221" s="225">
        <v>218</v>
      </c>
      <c r="D221" s="225" t="s">
        <v>175</v>
      </c>
      <c r="E221" s="225">
        <v>218</v>
      </c>
      <c r="F221" s="225" t="s">
        <v>238</v>
      </c>
      <c r="G221" s="79">
        <v>218</v>
      </c>
      <c r="H221" s="110" t="s">
        <v>111</v>
      </c>
      <c r="I221" s="225">
        <v>218</v>
      </c>
      <c r="J221" s="225" t="s">
        <v>144</v>
      </c>
      <c r="K221" s="225">
        <v>218</v>
      </c>
      <c r="L221" s="225" t="s">
        <v>276</v>
      </c>
      <c r="M221" s="225">
        <v>218</v>
      </c>
      <c r="N221" s="225" t="s">
        <v>176</v>
      </c>
      <c r="O221" s="225">
        <v>218</v>
      </c>
      <c r="P221" s="225" t="s">
        <v>206</v>
      </c>
      <c r="Q221" s="225">
        <v>218</v>
      </c>
      <c r="R221" s="225" t="s">
        <v>162</v>
      </c>
      <c r="S221" s="225">
        <v>218</v>
      </c>
      <c r="T221" s="225" t="s">
        <v>97</v>
      </c>
      <c r="U221" s="225">
        <v>218</v>
      </c>
      <c r="V221" s="225" t="s">
        <v>156</v>
      </c>
      <c r="W221" s="225">
        <v>218</v>
      </c>
      <c r="X221" s="225" t="s">
        <v>141</v>
      </c>
      <c r="Y221" s="225">
        <v>218</v>
      </c>
      <c r="Z221" s="225" t="s">
        <v>311</v>
      </c>
      <c r="AA221" s="225">
        <v>218</v>
      </c>
      <c r="AB221" s="225" t="s">
        <v>326</v>
      </c>
      <c r="AC221" s="225">
        <v>218</v>
      </c>
      <c r="AD221" s="225" t="s">
        <v>145</v>
      </c>
      <c r="AE221" s="225">
        <v>218</v>
      </c>
      <c r="AF221" s="225" t="s">
        <v>217</v>
      </c>
      <c r="AG221" s="225">
        <v>218</v>
      </c>
      <c r="AH221" s="225" t="s">
        <v>235</v>
      </c>
      <c r="AI221" s="225">
        <v>218</v>
      </c>
      <c r="AJ221" s="225" t="s">
        <v>340</v>
      </c>
      <c r="AK221" s="225">
        <v>218</v>
      </c>
      <c r="AL221" s="225" t="s">
        <v>262</v>
      </c>
      <c r="AM221" s="225">
        <v>218</v>
      </c>
      <c r="AN221" s="225" t="s">
        <v>138</v>
      </c>
      <c r="AO221" s="225">
        <v>218</v>
      </c>
      <c r="AP221" s="225" t="s">
        <v>107</v>
      </c>
    </row>
    <row r="222" spans="1:42" x14ac:dyDescent="0.25">
      <c r="A222" s="225">
        <v>219</v>
      </c>
      <c r="B222" s="293" t="s">
        <v>134</v>
      </c>
      <c r="C222" s="225">
        <v>219</v>
      </c>
      <c r="D222" s="225" t="s">
        <v>322</v>
      </c>
      <c r="E222" s="225">
        <v>219</v>
      </c>
      <c r="F222" s="225" t="s">
        <v>294</v>
      </c>
      <c r="G222" s="79">
        <v>219</v>
      </c>
      <c r="H222" s="110" t="s">
        <v>184</v>
      </c>
      <c r="I222" s="225">
        <v>219</v>
      </c>
      <c r="J222" s="225" t="s">
        <v>39</v>
      </c>
      <c r="K222" s="225">
        <v>219</v>
      </c>
      <c r="L222" s="225" t="s">
        <v>292</v>
      </c>
      <c r="M222" s="225">
        <v>219</v>
      </c>
      <c r="N222" s="225" t="s">
        <v>289</v>
      </c>
      <c r="O222" s="225">
        <v>219</v>
      </c>
      <c r="P222" s="225" t="s">
        <v>338</v>
      </c>
      <c r="Q222" s="225">
        <v>219</v>
      </c>
      <c r="R222" s="225" t="s">
        <v>73</v>
      </c>
      <c r="S222" s="225">
        <v>219</v>
      </c>
      <c r="T222" s="225" t="s">
        <v>239</v>
      </c>
      <c r="U222" s="225">
        <v>219</v>
      </c>
      <c r="V222" s="225" t="s">
        <v>72</v>
      </c>
      <c r="W222" s="225">
        <v>219</v>
      </c>
      <c r="X222" s="225" t="s">
        <v>308</v>
      </c>
      <c r="Y222" s="225">
        <v>219</v>
      </c>
      <c r="Z222" s="225" t="s">
        <v>131</v>
      </c>
      <c r="AA222" s="225">
        <v>219</v>
      </c>
      <c r="AB222" s="225" t="s">
        <v>178</v>
      </c>
      <c r="AC222" s="225">
        <v>219</v>
      </c>
      <c r="AD222" s="225" t="s">
        <v>23</v>
      </c>
      <c r="AE222" s="225">
        <v>219</v>
      </c>
      <c r="AF222" s="225" t="s">
        <v>313</v>
      </c>
      <c r="AG222" s="225">
        <v>219</v>
      </c>
      <c r="AH222" s="225" t="s">
        <v>164</v>
      </c>
      <c r="AI222" s="225">
        <v>219</v>
      </c>
      <c r="AJ222" s="225" t="s">
        <v>175</v>
      </c>
      <c r="AK222" s="225">
        <v>219</v>
      </c>
      <c r="AL222" s="225" t="s">
        <v>298</v>
      </c>
      <c r="AM222" s="225">
        <v>219</v>
      </c>
      <c r="AN222" s="225" t="s">
        <v>156</v>
      </c>
      <c r="AO222" s="225">
        <v>219</v>
      </c>
      <c r="AP222" s="225" t="s">
        <v>224</v>
      </c>
    </row>
    <row r="223" spans="1:42" x14ac:dyDescent="0.25">
      <c r="A223" s="225">
        <v>220</v>
      </c>
      <c r="B223" s="293" t="s">
        <v>296</v>
      </c>
      <c r="C223" s="225">
        <v>220</v>
      </c>
      <c r="D223" s="225" t="s">
        <v>284</v>
      </c>
      <c r="E223" s="225">
        <v>220</v>
      </c>
      <c r="F223" s="225" t="s">
        <v>304</v>
      </c>
      <c r="G223" s="79">
        <v>219</v>
      </c>
      <c r="H223" s="110" t="s">
        <v>77</v>
      </c>
      <c r="I223" s="225">
        <v>220</v>
      </c>
      <c r="J223" s="225" t="s">
        <v>311</v>
      </c>
      <c r="K223" s="225">
        <v>220</v>
      </c>
      <c r="L223" s="225" t="s">
        <v>176</v>
      </c>
      <c r="M223" s="225">
        <v>220</v>
      </c>
      <c r="N223" s="225" t="s">
        <v>212</v>
      </c>
      <c r="O223" s="225">
        <v>220</v>
      </c>
      <c r="P223" s="225" t="s">
        <v>198</v>
      </c>
      <c r="Q223" s="225">
        <v>220</v>
      </c>
      <c r="R223" s="225" t="s">
        <v>37</v>
      </c>
      <c r="S223" s="225">
        <v>220</v>
      </c>
      <c r="T223" s="225" t="s">
        <v>147</v>
      </c>
      <c r="U223" s="225">
        <v>220</v>
      </c>
      <c r="V223" s="225" t="s">
        <v>240</v>
      </c>
      <c r="W223" s="225">
        <v>220</v>
      </c>
      <c r="X223" s="225" t="s">
        <v>49</v>
      </c>
      <c r="Y223" s="225">
        <v>220</v>
      </c>
      <c r="Z223" s="225" t="s">
        <v>239</v>
      </c>
      <c r="AA223" s="225">
        <v>220</v>
      </c>
      <c r="AB223" s="225" t="s">
        <v>318</v>
      </c>
      <c r="AC223" s="225">
        <v>220</v>
      </c>
      <c r="AD223" s="225" t="s">
        <v>191</v>
      </c>
      <c r="AE223" s="225">
        <v>220</v>
      </c>
      <c r="AF223" s="225" t="s">
        <v>302</v>
      </c>
      <c r="AG223" s="225">
        <v>220</v>
      </c>
      <c r="AH223" s="225" t="s">
        <v>317</v>
      </c>
      <c r="AI223" s="225">
        <v>220</v>
      </c>
      <c r="AJ223" s="225" t="s">
        <v>45</v>
      </c>
      <c r="AK223" s="225">
        <v>220</v>
      </c>
      <c r="AL223" s="225" t="s">
        <v>311</v>
      </c>
      <c r="AM223" s="225">
        <v>220</v>
      </c>
      <c r="AN223" s="225" t="s">
        <v>236</v>
      </c>
      <c r="AO223" s="225">
        <v>220</v>
      </c>
      <c r="AP223" s="225" t="s">
        <v>236</v>
      </c>
    </row>
    <row r="224" spans="1:42" x14ac:dyDescent="0.25">
      <c r="A224" s="225">
        <v>221</v>
      </c>
      <c r="B224" s="293" t="s">
        <v>131</v>
      </c>
      <c r="C224" s="225">
        <v>221</v>
      </c>
      <c r="D224" s="225" t="s">
        <v>304</v>
      </c>
      <c r="E224" s="225">
        <v>221</v>
      </c>
      <c r="F224" s="225" t="s">
        <v>325</v>
      </c>
      <c r="G224" s="79">
        <v>221</v>
      </c>
      <c r="H224" s="110" t="s">
        <v>270</v>
      </c>
      <c r="I224" s="225">
        <v>221</v>
      </c>
      <c r="J224" s="225" t="s">
        <v>180</v>
      </c>
      <c r="K224" s="225">
        <v>221</v>
      </c>
      <c r="L224" s="225" t="s">
        <v>273</v>
      </c>
      <c r="M224" s="225">
        <v>221</v>
      </c>
      <c r="N224" s="225" t="s">
        <v>277</v>
      </c>
      <c r="O224" s="225">
        <v>221</v>
      </c>
      <c r="P224" s="225" t="s">
        <v>261</v>
      </c>
      <c r="Q224" s="225">
        <v>221</v>
      </c>
      <c r="R224" s="225" t="s">
        <v>232</v>
      </c>
      <c r="S224" s="225">
        <v>221</v>
      </c>
      <c r="T224" s="225" t="s">
        <v>175</v>
      </c>
      <c r="U224" s="225">
        <v>221</v>
      </c>
      <c r="V224" s="225" t="s">
        <v>228</v>
      </c>
      <c r="W224" s="225">
        <v>221</v>
      </c>
      <c r="X224" s="225" t="s">
        <v>220</v>
      </c>
      <c r="Y224" s="225">
        <v>221</v>
      </c>
      <c r="Z224" s="225" t="s">
        <v>268</v>
      </c>
      <c r="AA224" s="225">
        <v>221</v>
      </c>
      <c r="AB224" s="225" t="s">
        <v>229</v>
      </c>
      <c r="AC224" s="225">
        <v>221</v>
      </c>
      <c r="AD224" s="225" t="s">
        <v>290</v>
      </c>
      <c r="AE224" s="225">
        <v>221</v>
      </c>
      <c r="AF224" s="225" t="s">
        <v>280</v>
      </c>
      <c r="AG224" s="225">
        <v>221</v>
      </c>
      <c r="AH224" s="225" t="s">
        <v>332</v>
      </c>
      <c r="AI224" s="225">
        <v>221</v>
      </c>
      <c r="AJ224" s="225" t="s">
        <v>34</v>
      </c>
      <c r="AK224" s="225">
        <v>221</v>
      </c>
      <c r="AL224" s="225" t="s">
        <v>314</v>
      </c>
      <c r="AM224" s="225">
        <v>221</v>
      </c>
      <c r="AN224" s="225" t="s">
        <v>311</v>
      </c>
      <c r="AO224" s="225">
        <v>221</v>
      </c>
      <c r="AP224" s="225" t="s">
        <v>302</v>
      </c>
    </row>
    <row r="225" spans="1:42" x14ac:dyDescent="0.25">
      <c r="A225" s="225">
        <v>222</v>
      </c>
      <c r="B225" s="293" t="s">
        <v>208</v>
      </c>
      <c r="C225" s="225">
        <v>222</v>
      </c>
      <c r="D225" s="225" t="s">
        <v>295</v>
      </c>
      <c r="E225" s="225">
        <v>222</v>
      </c>
      <c r="F225" s="225" t="s">
        <v>332</v>
      </c>
      <c r="G225" s="79">
        <v>222</v>
      </c>
      <c r="H225" s="110" t="s">
        <v>139</v>
      </c>
      <c r="I225" s="225">
        <v>222</v>
      </c>
      <c r="J225" s="225" t="s">
        <v>292</v>
      </c>
      <c r="K225" s="225">
        <v>222</v>
      </c>
      <c r="L225" s="225" t="s">
        <v>67</v>
      </c>
      <c r="M225" s="225">
        <v>222</v>
      </c>
      <c r="N225" s="225" t="s">
        <v>290</v>
      </c>
      <c r="O225" s="225">
        <v>222</v>
      </c>
      <c r="P225" s="225" t="s">
        <v>332</v>
      </c>
      <c r="Q225" s="225">
        <v>222</v>
      </c>
      <c r="R225" s="225" t="s">
        <v>121</v>
      </c>
      <c r="S225" s="225">
        <v>222</v>
      </c>
      <c r="T225" s="225" t="s">
        <v>190</v>
      </c>
      <c r="U225" s="225">
        <v>222</v>
      </c>
      <c r="V225" s="225" t="s">
        <v>247</v>
      </c>
      <c r="W225" s="225">
        <v>222</v>
      </c>
      <c r="X225" s="225" t="s">
        <v>23</v>
      </c>
      <c r="Y225" s="225">
        <v>222</v>
      </c>
      <c r="Z225" s="225" t="s">
        <v>327</v>
      </c>
      <c r="AA225" s="225">
        <v>222</v>
      </c>
      <c r="AB225" s="225" t="s">
        <v>323</v>
      </c>
      <c r="AC225" s="225">
        <v>222</v>
      </c>
      <c r="AD225" s="225" t="s">
        <v>340</v>
      </c>
      <c r="AE225" s="225">
        <v>222</v>
      </c>
      <c r="AF225" s="225" t="s">
        <v>241</v>
      </c>
      <c r="AG225" s="225">
        <v>222</v>
      </c>
      <c r="AH225" s="225" t="s">
        <v>101</v>
      </c>
      <c r="AI225" s="225">
        <v>222</v>
      </c>
      <c r="AJ225" s="225" t="s">
        <v>92</v>
      </c>
      <c r="AK225" s="225">
        <v>222</v>
      </c>
      <c r="AL225" s="225" t="s">
        <v>218</v>
      </c>
      <c r="AM225" s="225">
        <v>222</v>
      </c>
      <c r="AN225" s="225" t="s">
        <v>244</v>
      </c>
      <c r="AO225" s="225">
        <v>222</v>
      </c>
      <c r="AP225" s="225" t="s">
        <v>206</v>
      </c>
    </row>
    <row r="226" spans="1:42" x14ac:dyDescent="0.25">
      <c r="A226" s="225">
        <v>223</v>
      </c>
      <c r="B226" s="293" t="s">
        <v>186</v>
      </c>
      <c r="C226" s="225">
        <v>223</v>
      </c>
      <c r="D226" s="225" t="s">
        <v>260</v>
      </c>
      <c r="E226" s="225">
        <v>223</v>
      </c>
      <c r="F226" s="225" t="s">
        <v>218</v>
      </c>
      <c r="G226" s="79">
        <v>223</v>
      </c>
      <c r="H226" s="110" t="s">
        <v>341</v>
      </c>
      <c r="I226" s="225">
        <v>223</v>
      </c>
      <c r="J226" s="225" t="s">
        <v>294</v>
      </c>
      <c r="K226" s="225">
        <v>223</v>
      </c>
      <c r="L226" s="225" t="s">
        <v>331</v>
      </c>
      <c r="M226" s="225">
        <v>223</v>
      </c>
      <c r="N226" s="225" t="s">
        <v>327</v>
      </c>
      <c r="O226" s="225">
        <v>223</v>
      </c>
      <c r="P226" s="225" t="s">
        <v>232</v>
      </c>
      <c r="Q226" s="225">
        <v>223</v>
      </c>
      <c r="R226" s="225" t="s">
        <v>26</v>
      </c>
      <c r="S226" s="225">
        <v>223</v>
      </c>
      <c r="T226" s="225" t="s">
        <v>315</v>
      </c>
      <c r="U226" s="225">
        <v>223</v>
      </c>
      <c r="V226" s="225" t="s">
        <v>215</v>
      </c>
      <c r="W226" s="225">
        <v>223</v>
      </c>
      <c r="X226" s="225" t="s">
        <v>298</v>
      </c>
      <c r="Y226" s="225">
        <v>223</v>
      </c>
      <c r="Z226" s="225" t="s">
        <v>291</v>
      </c>
      <c r="AA226" s="225">
        <v>223</v>
      </c>
      <c r="AB226" s="225" t="s">
        <v>175</v>
      </c>
      <c r="AC226" s="225">
        <v>223</v>
      </c>
      <c r="AD226" s="225" t="s">
        <v>101</v>
      </c>
      <c r="AE226" s="225">
        <v>223</v>
      </c>
      <c r="AF226" s="225" t="s">
        <v>174</v>
      </c>
      <c r="AG226" s="225">
        <v>223</v>
      </c>
      <c r="AH226" s="225" t="s">
        <v>165</v>
      </c>
      <c r="AI226" s="225">
        <v>223</v>
      </c>
      <c r="AJ226" s="225" t="s">
        <v>322</v>
      </c>
      <c r="AK226" s="225">
        <v>223</v>
      </c>
      <c r="AL226" s="225" t="s">
        <v>319</v>
      </c>
      <c r="AM226" s="225">
        <v>223</v>
      </c>
      <c r="AN226" s="225" t="s">
        <v>268</v>
      </c>
      <c r="AO226" s="225">
        <v>223</v>
      </c>
      <c r="AP226" s="225" t="s">
        <v>184</v>
      </c>
    </row>
    <row r="227" spans="1:42" x14ac:dyDescent="0.25">
      <c r="A227" s="225">
        <v>224</v>
      </c>
      <c r="B227" s="293" t="s">
        <v>254</v>
      </c>
      <c r="C227" s="225">
        <v>224</v>
      </c>
      <c r="D227" s="225" t="s">
        <v>310</v>
      </c>
      <c r="E227" s="225">
        <v>224</v>
      </c>
      <c r="F227" s="225" t="s">
        <v>223</v>
      </c>
      <c r="G227" s="79">
        <v>224</v>
      </c>
      <c r="H227" s="110" t="s">
        <v>87</v>
      </c>
      <c r="I227" s="225">
        <v>224</v>
      </c>
      <c r="J227" s="225" t="s">
        <v>152</v>
      </c>
      <c r="K227" s="225">
        <v>224</v>
      </c>
      <c r="L227" s="225" t="s">
        <v>93</v>
      </c>
      <c r="M227" s="225">
        <v>224</v>
      </c>
      <c r="N227" s="225" t="s">
        <v>296</v>
      </c>
      <c r="O227" s="225">
        <v>224</v>
      </c>
      <c r="P227" s="225" t="s">
        <v>153</v>
      </c>
      <c r="Q227" s="225">
        <v>224</v>
      </c>
      <c r="R227" s="225" t="s">
        <v>151</v>
      </c>
      <c r="S227" s="225">
        <v>224</v>
      </c>
      <c r="T227" s="225" t="s">
        <v>202</v>
      </c>
      <c r="U227" s="225">
        <v>224</v>
      </c>
      <c r="V227" s="225" t="s">
        <v>85</v>
      </c>
      <c r="W227" s="225">
        <v>224</v>
      </c>
      <c r="X227" s="225" t="s">
        <v>35</v>
      </c>
      <c r="Y227" s="225">
        <v>224</v>
      </c>
      <c r="Z227" s="225" t="s">
        <v>290</v>
      </c>
      <c r="AA227" s="225">
        <v>224</v>
      </c>
      <c r="AB227" s="225" t="s">
        <v>277</v>
      </c>
      <c r="AC227" s="225">
        <v>224</v>
      </c>
      <c r="AD227" s="225" t="s">
        <v>170</v>
      </c>
      <c r="AE227" s="225">
        <v>224</v>
      </c>
      <c r="AF227" s="225" t="s">
        <v>320</v>
      </c>
      <c r="AG227" s="225">
        <v>224</v>
      </c>
      <c r="AH227" s="225" t="s">
        <v>54</v>
      </c>
      <c r="AI227" s="225">
        <v>224</v>
      </c>
      <c r="AJ227" s="225" t="s">
        <v>262</v>
      </c>
      <c r="AK227" s="225">
        <v>224</v>
      </c>
      <c r="AL227" s="225" t="s">
        <v>312</v>
      </c>
      <c r="AM227" s="225">
        <v>224</v>
      </c>
      <c r="AN227" s="225" t="s">
        <v>192</v>
      </c>
      <c r="AO227" s="225">
        <v>224</v>
      </c>
      <c r="AP227" s="225" t="s">
        <v>277</v>
      </c>
    </row>
    <row r="228" spans="1:42" x14ac:dyDescent="0.25">
      <c r="A228" s="225">
        <v>225</v>
      </c>
      <c r="B228" s="293" t="s">
        <v>199</v>
      </c>
      <c r="C228" s="225">
        <v>225</v>
      </c>
      <c r="D228" s="225" t="s">
        <v>267</v>
      </c>
      <c r="E228" s="225">
        <v>225</v>
      </c>
      <c r="F228" s="225" t="s">
        <v>187</v>
      </c>
      <c r="G228" s="79">
        <v>224</v>
      </c>
      <c r="H228" s="110" t="s">
        <v>128</v>
      </c>
      <c r="I228" s="225">
        <v>225</v>
      </c>
      <c r="J228" s="225" t="s">
        <v>210</v>
      </c>
      <c r="K228" s="225">
        <v>225</v>
      </c>
      <c r="L228" s="225" t="s">
        <v>300</v>
      </c>
      <c r="M228" s="225">
        <v>225</v>
      </c>
      <c r="N228" s="225" t="s">
        <v>286</v>
      </c>
      <c r="O228" s="225">
        <v>225</v>
      </c>
      <c r="P228" s="225" t="s">
        <v>175</v>
      </c>
      <c r="Q228" s="225">
        <v>225</v>
      </c>
      <c r="R228" s="225" t="s">
        <v>271</v>
      </c>
      <c r="S228" s="225">
        <v>225</v>
      </c>
      <c r="T228" s="225" t="s">
        <v>261</v>
      </c>
      <c r="U228" s="225">
        <v>225</v>
      </c>
      <c r="V228" s="225" t="s">
        <v>220</v>
      </c>
      <c r="W228" s="225">
        <v>225</v>
      </c>
      <c r="X228" s="225" t="s">
        <v>293</v>
      </c>
      <c r="Y228" s="225">
        <v>225</v>
      </c>
      <c r="Z228" s="225" t="s">
        <v>292</v>
      </c>
      <c r="AA228" s="225">
        <v>225</v>
      </c>
      <c r="AB228" s="225" t="s">
        <v>268</v>
      </c>
      <c r="AC228" s="225">
        <v>225</v>
      </c>
      <c r="AD228" s="225" t="s">
        <v>300</v>
      </c>
      <c r="AE228" s="225">
        <v>225</v>
      </c>
      <c r="AF228" s="225" t="s">
        <v>149</v>
      </c>
      <c r="AG228" s="225">
        <v>225</v>
      </c>
      <c r="AH228" s="225" t="s">
        <v>176</v>
      </c>
      <c r="AI228" s="225">
        <v>225</v>
      </c>
      <c r="AJ228" s="225" t="s">
        <v>186</v>
      </c>
      <c r="AK228" s="225">
        <v>225</v>
      </c>
      <c r="AL228" s="225" t="s">
        <v>291</v>
      </c>
      <c r="AM228" s="225">
        <v>225</v>
      </c>
      <c r="AN228" s="225" t="s">
        <v>320</v>
      </c>
      <c r="AO228" s="225">
        <v>225</v>
      </c>
      <c r="AP228" s="225" t="s">
        <v>241</v>
      </c>
    </row>
    <row r="229" spans="1:42" x14ac:dyDescent="0.25">
      <c r="A229" s="225">
        <v>226</v>
      </c>
      <c r="B229" s="293" t="s">
        <v>248</v>
      </c>
      <c r="C229" s="225">
        <v>226</v>
      </c>
      <c r="D229" s="225" t="s">
        <v>275</v>
      </c>
      <c r="E229" s="225">
        <v>226</v>
      </c>
      <c r="F229" s="225" t="s">
        <v>323</v>
      </c>
      <c r="G229" s="79">
        <v>226</v>
      </c>
      <c r="H229" s="110" t="s">
        <v>138</v>
      </c>
      <c r="I229" s="225">
        <v>226</v>
      </c>
      <c r="J229" s="225" t="s">
        <v>279</v>
      </c>
      <c r="K229" s="225">
        <v>226</v>
      </c>
      <c r="L229" s="225" t="s">
        <v>21</v>
      </c>
      <c r="M229" s="225">
        <v>226</v>
      </c>
      <c r="N229" s="225" t="s">
        <v>323</v>
      </c>
      <c r="O229" s="225">
        <v>226</v>
      </c>
      <c r="P229" s="225" t="s">
        <v>142</v>
      </c>
      <c r="Q229" s="225">
        <v>226</v>
      </c>
      <c r="R229" s="225" t="s">
        <v>325</v>
      </c>
      <c r="S229" s="225">
        <v>226</v>
      </c>
      <c r="T229" s="225" t="s">
        <v>185</v>
      </c>
      <c r="U229" s="225">
        <v>226</v>
      </c>
      <c r="V229" s="225" t="s">
        <v>273</v>
      </c>
      <c r="W229" s="225">
        <v>226</v>
      </c>
      <c r="X229" s="225" t="s">
        <v>131</v>
      </c>
      <c r="Y229" s="225">
        <v>226</v>
      </c>
      <c r="Z229" s="225" t="s">
        <v>174</v>
      </c>
      <c r="AA229" s="225">
        <v>226</v>
      </c>
      <c r="AB229" s="225" t="s">
        <v>237</v>
      </c>
      <c r="AC229" s="225">
        <v>226</v>
      </c>
      <c r="AD229" s="225" t="s">
        <v>292</v>
      </c>
      <c r="AE229" s="225">
        <v>226</v>
      </c>
      <c r="AF229" s="225" t="s">
        <v>318</v>
      </c>
      <c r="AG229" s="225">
        <v>226</v>
      </c>
      <c r="AH229" s="225" t="s">
        <v>135</v>
      </c>
      <c r="AI229" s="225">
        <v>226</v>
      </c>
      <c r="AJ229" s="225" t="s">
        <v>67</v>
      </c>
      <c r="AK229" s="225">
        <v>226</v>
      </c>
      <c r="AL229" s="225" t="s">
        <v>153</v>
      </c>
      <c r="AM229" s="225">
        <v>226</v>
      </c>
      <c r="AN229" s="225" t="s">
        <v>213</v>
      </c>
      <c r="AO229" s="225">
        <v>226</v>
      </c>
      <c r="AP229" s="225" t="s">
        <v>90</v>
      </c>
    </row>
    <row r="230" spans="1:42" x14ac:dyDescent="0.25">
      <c r="A230" s="225">
        <v>227</v>
      </c>
      <c r="B230" s="293" t="s">
        <v>165</v>
      </c>
      <c r="C230" s="225">
        <v>227</v>
      </c>
      <c r="D230" s="225" t="s">
        <v>326</v>
      </c>
      <c r="E230" s="225">
        <v>227</v>
      </c>
      <c r="F230" s="225" t="s">
        <v>331</v>
      </c>
      <c r="G230" s="79">
        <v>227</v>
      </c>
      <c r="H230" s="110" t="s">
        <v>136</v>
      </c>
      <c r="I230" s="225">
        <v>227</v>
      </c>
      <c r="J230" s="225" t="s">
        <v>198</v>
      </c>
      <c r="K230" s="225">
        <v>227</v>
      </c>
      <c r="L230" s="225" t="s">
        <v>114</v>
      </c>
      <c r="M230" s="225">
        <v>227</v>
      </c>
      <c r="N230" s="225" t="s">
        <v>107</v>
      </c>
      <c r="O230" s="225">
        <v>227</v>
      </c>
      <c r="P230" s="225" t="s">
        <v>237</v>
      </c>
      <c r="Q230" s="225">
        <v>227</v>
      </c>
      <c r="R230" s="225" t="s">
        <v>311</v>
      </c>
      <c r="S230" s="225">
        <v>227</v>
      </c>
      <c r="T230" s="225" t="s">
        <v>101</v>
      </c>
      <c r="U230" s="225">
        <v>227</v>
      </c>
      <c r="V230" s="225" t="s">
        <v>179</v>
      </c>
      <c r="W230" s="225">
        <v>227</v>
      </c>
      <c r="X230" s="225" t="s">
        <v>38</v>
      </c>
      <c r="Y230" s="225">
        <v>227</v>
      </c>
      <c r="Z230" s="225" t="s">
        <v>215</v>
      </c>
      <c r="AA230" s="225">
        <v>227</v>
      </c>
      <c r="AB230" s="225" t="s">
        <v>259</v>
      </c>
      <c r="AC230" s="225">
        <v>227</v>
      </c>
      <c r="AD230" s="225" t="s">
        <v>83</v>
      </c>
      <c r="AE230" s="225">
        <v>227</v>
      </c>
      <c r="AF230" s="225" t="s">
        <v>276</v>
      </c>
      <c r="AG230" s="225">
        <v>227</v>
      </c>
      <c r="AH230" s="225" t="s">
        <v>322</v>
      </c>
      <c r="AI230" s="225">
        <v>227</v>
      </c>
      <c r="AJ230" s="225" t="s">
        <v>44</v>
      </c>
      <c r="AK230" s="225">
        <v>227</v>
      </c>
      <c r="AL230" s="225" t="s">
        <v>318</v>
      </c>
      <c r="AM230" s="225">
        <v>227</v>
      </c>
      <c r="AN230" s="225" t="s">
        <v>235</v>
      </c>
      <c r="AO230" s="225">
        <v>227</v>
      </c>
      <c r="AP230" s="225" t="s">
        <v>313</v>
      </c>
    </row>
    <row r="231" spans="1:42" x14ac:dyDescent="0.25">
      <c r="A231" s="225">
        <v>228</v>
      </c>
      <c r="B231" s="293" t="s">
        <v>244</v>
      </c>
      <c r="C231" s="225">
        <v>228</v>
      </c>
      <c r="D231" s="225" t="s">
        <v>92</v>
      </c>
      <c r="E231" s="225">
        <v>228</v>
      </c>
      <c r="F231" s="225" t="s">
        <v>295</v>
      </c>
      <c r="G231" s="79">
        <v>228</v>
      </c>
      <c r="H231" s="110" t="s">
        <v>246</v>
      </c>
      <c r="I231" s="225">
        <v>228</v>
      </c>
      <c r="J231" s="225" t="s">
        <v>293</v>
      </c>
      <c r="K231" s="225">
        <v>228</v>
      </c>
      <c r="L231" s="225" t="s">
        <v>180</v>
      </c>
      <c r="M231" s="225">
        <v>228</v>
      </c>
      <c r="N231" s="225" t="s">
        <v>288</v>
      </c>
      <c r="O231" s="225">
        <v>228</v>
      </c>
      <c r="P231" s="225" t="s">
        <v>329</v>
      </c>
      <c r="Q231" s="225">
        <v>228</v>
      </c>
      <c r="R231" s="225" t="s">
        <v>331</v>
      </c>
      <c r="S231" s="225">
        <v>228</v>
      </c>
      <c r="T231" s="225" t="s">
        <v>88</v>
      </c>
      <c r="U231" s="225">
        <v>228</v>
      </c>
      <c r="V231" s="225" t="s">
        <v>70</v>
      </c>
      <c r="W231" s="225">
        <v>228</v>
      </c>
      <c r="X231" s="225" t="s">
        <v>300</v>
      </c>
      <c r="Y231" s="225">
        <v>228</v>
      </c>
      <c r="Z231" s="225" t="s">
        <v>44</v>
      </c>
      <c r="AA231" s="225">
        <v>228</v>
      </c>
      <c r="AB231" s="225" t="s">
        <v>198</v>
      </c>
      <c r="AC231" s="225">
        <v>228</v>
      </c>
      <c r="AD231" s="225" t="s">
        <v>327</v>
      </c>
      <c r="AE231" s="225">
        <v>228</v>
      </c>
      <c r="AF231" s="225" t="s">
        <v>283</v>
      </c>
      <c r="AG231" s="225">
        <v>228</v>
      </c>
      <c r="AH231" s="225" t="s">
        <v>310</v>
      </c>
      <c r="AI231" s="225">
        <v>228</v>
      </c>
      <c r="AJ231" s="225" t="s">
        <v>306</v>
      </c>
      <c r="AK231" s="225">
        <v>228</v>
      </c>
      <c r="AL231" s="225" t="s">
        <v>217</v>
      </c>
      <c r="AM231" s="225">
        <v>228</v>
      </c>
      <c r="AN231" s="225" t="s">
        <v>142</v>
      </c>
      <c r="AO231" s="225">
        <v>228</v>
      </c>
      <c r="AP231" s="225" t="s">
        <v>305</v>
      </c>
    </row>
    <row r="232" spans="1:42" x14ac:dyDescent="0.25">
      <c r="A232" s="225">
        <v>229</v>
      </c>
      <c r="B232" s="293" t="s">
        <v>198</v>
      </c>
      <c r="C232" s="225">
        <v>229</v>
      </c>
      <c r="D232" s="225" t="s">
        <v>74</v>
      </c>
      <c r="E232" s="225">
        <v>229</v>
      </c>
      <c r="F232" s="225" t="s">
        <v>292</v>
      </c>
      <c r="G232" s="79">
        <v>228</v>
      </c>
      <c r="H232" s="110" t="s">
        <v>89</v>
      </c>
      <c r="I232" s="225">
        <v>229</v>
      </c>
      <c r="J232" s="225" t="s">
        <v>216</v>
      </c>
      <c r="K232" s="225">
        <v>229</v>
      </c>
      <c r="L232" s="225" t="s">
        <v>48</v>
      </c>
      <c r="M232" s="225">
        <v>229</v>
      </c>
      <c r="N232" s="225" t="s">
        <v>100</v>
      </c>
      <c r="O232" s="225">
        <v>229</v>
      </c>
      <c r="P232" s="225" t="s">
        <v>259</v>
      </c>
      <c r="Q232" s="225">
        <v>229</v>
      </c>
      <c r="R232" s="225" t="s">
        <v>168</v>
      </c>
      <c r="S232" s="225">
        <v>229</v>
      </c>
      <c r="T232" s="225" t="s">
        <v>73</v>
      </c>
      <c r="U232" s="225">
        <v>229</v>
      </c>
      <c r="V232" s="225" t="s">
        <v>154</v>
      </c>
      <c r="W232" s="225">
        <v>229</v>
      </c>
      <c r="X232" s="225" t="s">
        <v>208</v>
      </c>
      <c r="Y232" s="225">
        <v>229</v>
      </c>
      <c r="Z232" s="225" t="s">
        <v>102</v>
      </c>
      <c r="AA232" s="225">
        <v>229</v>
      </c>
      <c r="AB232" s="225" t="s">
        <v>183</v>
      </c>
      <c r="AC232" s="225">
        <v>229</v>
      </c>
      <c r="AD232" s="225" t="s">
        <v>293</v>
      </c>
      <c r="AE232" s="225">
        <v>229</v>
      </c>
      <c r="AF232" s="225" t="s">
        <v>293</v>
      </c>
      <c r="AG232" s="225">
        <v>229</v>
      </c>
      <c r="AH232" s="225" t="s">
        <v>224</v>
      </c>
      <c r="AI232" s="225">
        <v>229</v>
      </c>
      <c r="AJ232" s="225" t="s">
        <v>286</v>
      </c>
      <c r="AK232" s="225">
        <v>229</v>
      </c>
      <c r="AL232" s="225" t="s">
        <v>267</v>
      </c>
      <c r="AM232" s="225">
        <v>229</v>
      </c>
      <c r="AN232" s="225" t="s">
        <v>190</v>
      </c>
      <c r="AO232" s="225">
        <v>229</v>
      </c>
      <c r="AP232" s="225" t="s">
        <v>307</v>
      </c>
    </row>
    <row r="233" spans="1:42" x14ac:dyDescent="0.25">
      <c r="A233" s="225">
        <v>230</v>
      </c>
      <c r="B233" s="293" t="s">
        <v>300</v>
      </c>
      <c r="C233" s="225">
        <v>230</v>
      </c>
      <c r="D233" s="225" t="s">
        <v>316</v>
      </c>
      <c r="E233" s="225">
        <v>230</v>
      </c>
      <c r="F233" s="225" t="s">
        <v>327</v>
      </c>
      <c r="G233" s="79">
        <v>228</v>
      </c>
      <c r="H233" s="110" t="s">
        <v>203</v>
      </c>
      <c r="I233" s="225">
        <v>230</v>
      </c>
      <c r="J233" s="225" t="s">
        <v>28</v>
      </c>
      <c r="K233" s="225">
        <v>230</v>
      </c>
      <c r="L233" s="225" t="s">
        <v>235</v>
      </c>
      <c r="M233" s="225">
        <v>230</v>
      </c>
      <c r="N233" s="225" t="s">
        <v>328</v>
      </c>
      <c r="O233" s="225">
        <v>230</v>
      </c>
      <c r="P233" s="225" t="s">
        <v>289</v>
      </c>
      <c r="Q233" s="225">
        <v>230</v>
      </c>
      <c r="R233" s="225" t="s">
        <v>340</v>
      </c>
      <c r="S233" s="225">
        <v>230</v>
      </c>
      <c r="T233" s="225" t="s">
        <v>219</v>
      </c>
      <c r="U233" s="225">
        <v>230</v>
      </c>
      <c r="V233" s="225" t="s">
        <v>51</v>
      </c>
      <c r="W233" s="225">
        <v>230</v>
      </c>
      <c r="X233" s="225" t="s">
        <v>207</v>
      </c>
      <c r="Y233" s="225">
        <v>230</v>
      </c>
      <c r="Z233" s="225" t="s">
        <v>101</v>
      </c>
      <c r="AA233" s="225">
        <v>230</v>
      </c>
      <c r="AB233" s="225" t="s">
        <v>336</v>
      </c>
      <c r="AC233" s="225">
        <v>230</v>
      </c>
      <c r="AD233" s="225" t="s">
        <v>119</v>
      </c>
      <c r="AE233" s="225">
        <v>230</v>
      </c>
      <c r="AF233" s="225" t="s">
        <v>28</v>
      </c>
      <c r="AG233" s="225">
        <v>230</v>
      </c>
      <c r="AH233" s="225" t="s">
        <v>130</v>
      </c>
      <c r="AI233" s="225">
        <v>230</v>
      </c>
      <c r="AJ233" s="225" t="s">
        <v>84</v>
      </c>
      <c r="AK233" s="225">
        <v>230</v>
      </c>
      <c r="AL233" s="225" t="s">
        <v>317</v>
      </c>
      <c r="AM233" s="225">
        <v>230</v>
      </c>
      <c r="AN233" s="225" t="s">
        <v>299</v>
      </c>
      <c r="AO233" s="225">
        <v>230</v>
      </c>
      <c r="AP233" s="225" t="s">
        <v>294</v>
      </c>
    </row>
    <row r="234" spans="1:42" x14ac:dyDescent="0.25">
      <c r="A234" s="225">
        <v>231</v>
      </c>
      <c r="B234" s="293" t="s">
        <v>213</v>
      </c>
      <c r="C234" s="225">
        <v>231</v>
      </c>
      <c r="D234" s="225" t="s">
        <v>110</v>
      </c>
      <c r="E234" s="225">
        <v>231</v>
      </c>
      <c r="F234" s="225" t="s">
        <v>262</v>
      </c>
      <c r="G234" s="79">
        <v>231</v>
      </c>
      <c r="H234" s="110" t="s">
        <v>41</v>
      </c>
      <c r="I234" s="225">
        <v>231</v>
      </c>
      <c r="J234" s="225" t="s">
        <v>340</v>
      </c>
      <c r="K234" s="225">
        <v>231</v>
      </c>
      <c r="L234" s="225" t="s">
        <v>135</v>
      </c>
      <c r="M234" s="225">
        <v>231</v>
      </c>
      <c r="N234" s="225" t="s">
        <v>293</v>
      </c>
      <c r="O234" s="225">
        <v>231</v>
      </c>
      <c r="P234" s="225" t="s">
        <v>279</v>
      </c>
      <c r="Q234" s="225">
        <v>231</v>
      </c>
      <c r="R234" s="225" t="s">
        <v>218</v>
      </c>
      <c r="S234" s="225">
        <v>231</v>
      </c>
      <c r="T234" s="225" t="s">
        <v>206</v>
      </c>
      <c r="U234" s="225">
        <v>231</v>
      </c>
      <c r="V234" s="225" t="s">
        <v>178</v>
      </c>
      <c r="W234" s="225">
        <v>231</v>
      </c>
      <c r="X234" s="225" t="s">
        <v>44</v>
      </c>
      <c r="Y234" s="225">
        <v>231</v>
      </c>
      <c r="Z234" s="225" t="s">
        <v>59</v>
      </c>
      <c r="AA234" s="225">
        <v>231</v>
      </c>
      <c r="AB234" s="225" t="s">
        <v>163</v>
      </c>
      <c r="AC234" s="225">
        <v>231</v>
      </c>
      <c r="AD234" s="225" t="s">
        <v>66</v>
      </c>
      <c r="AE234" s="225">
        <v>231</v>
      </c>
      <c r="AF234" s="225" t="s">
        <v>311</v>
      </c>
      <c r="AG234" s="225">
        <v>231</v>
      </c>
      <c r="AH234" s="225" t="s">
        <v>167</v>
      </c>
      <c r="AI234" s="225">
        <v>231</v>
      </c>
      <c r="AJ234" s="225" t="s">
        <v>95</v>
      </c>
      <c r="AK234" s="225">
        <v>231</v>
      </c>
      <c r="AL234" s="225" t="s">
        <v>331</v>
      </c>
      <c r="AM234" s="225">
        <v>231</v>
      </c>
      <c r="AN234" s="225" t="s">
        <v>172</v>
      </c>
      <c r="AO234" s="225">
        <v>231</v>
      </c>
      <c r="AP234" s="225" t="s">
        <v>209</v>
      </c>
    </row>
    <row r="235" spans="1:42" x14ac:dyDescent="0.25">
      <c r="A235" s="225">
        <v>232</v>
      </c>
      <c r="B235" s="293" t="s">
        <v>320</v>
      </c>
      <c r="C235" s="225">
        <v>232</v>
      </c>
      <c r="D235" s="225" t="s">
        <v>338</v>
      </c>
      <c r="E235" s="225">
        <v>232</v>
      </c>
      <c r="F235" s="225" t="s">
        <v>97</v>
      </c>
      <c r="G235" s="79">
        <v>232</v>
      </c>
      <c r="H235" s="110" t="s">
        <v>25</v>
      </c>
      <c r="I235" s="225">
        <v>232</v>
      </c>
      <c r="J235" s="225" t="s">
        <v>172</v>
      </c>
      <c r="K235" s="225">
        <v>232</v>
      </c>
      <c r="L235" s="225" t="s">
        <v>301</v>
      </c>
      <c r="M235" s="225">
        <v>232</v>
      </c>
      <c r="N235" s="225" t="s">
        <v>270</v>
      </c>
      <c r="O235" s="225">
        <v>232</v>
      </c>
      <c r="P235" s="225" t="s">
        <v>75</v>
      </c>
      <c r="Q235" s="225">
        <v>232</v>
      </c>
      <c r="R235" s="225" t="s">
        <v>169</v>
      </c>
      <c r="S235" s="225">
        <v>232</v>
      </c>
      <c r="T235" s="225" t="s">
        <v>318</v>
      </c>
      <c r="U235" s="225">
        <v>232</v>
      </c>
      <c r="V235" s="225" t="s">
        <v>290</v>
      </c>
      <c r="W235" s="225">
        <v>232</v>
      </c>
      <c r="X235" s="225" t="s">
        <v>54</v>
      </c>
      <c r="Y235" s="225">
        <v>232</v>
      </c>
      <c r="Z235" s="225" t="s">
        <v>338</v>
      </c>
      <c r="AA235" s="225">
        <v>232</v>
      </c>
      <c r="AB235" s="225" t="s">
        <v>64</v>
      </c>
      <c r="AC235" s="225">
        <v>232</v>
      </c>
      <c r="AD235" s="225" t="s">
        <v>335</v>
      </c>
      <c r="AE235" s="225">
        <v>232</v>
      </c>
      <c r="AF235" s="225" t="s">
        <v>315</v>
      </c>
      <c r="AG235" s="225">
        <v>232</v>
      </c>
      <c r="AH235" s="225" t="s">
        <v>217</v>
      </c>
      <c r="AI235" s="225">
        <v>232</v>
      </c>
      <c r="AJ235" s="225" t="s">
        <v>171</v>
      </c>
      <c r="AK235" s="225">
        <v>232</v>
      </c>
      <c r="AL235" s="225" t="s">
        <v>162</v>
      </c>
      <c r="AM235" s="225">
        <v>232</v>
      </c>
      <c r="AN235" s="225" t="s">
        <v>327</v>
      </c>
      <c r="AO235" s="225">
        <v>232</v>
      </c>
      <c r="AP235" s="225" t="s">
        <v>234</v>
      </c>
    </row>
    <row r="236" spans="1:42" x14ac:dyDescent="0.25">
      <c r="A236" s="225">
        <v>233</v>
      </c>
      <c r="B236" s="293" t="s">
        <v>142</v>
      </c>
      <c r="C236" s="225">
        <v>233</v>
      </c>
      <c r="D236" s="225" t="s">
        <v>307</v>
      </c>
      <c r="E236" s="225">
        <v>233</v>
      </c>
      <c r="F236" s="225" t="s">
        <v>318</v>
      </c>
      <c r="G236" s="79">
        <v>233</v>
      </c>
      <c r="H236" s="110" t="s">
        <v>309</v>
      </c>
      <c r="I236" s="225">
        <v>233</v>
      </c>
      <c r="J236" s="225" t="s">
        <v>184</v>
      </c>
      <c r="K236" s="225">
        <v>233</v>
      </c>
      <c r="L236" s="225" t="s">
        <v>40</v>
      </c>
      <c r="M236" s="225">
        <v>233</v>
      </c>
      <c r="N236" s="225" t="s">
        <v>208</v>
      </c>
      <c r="O236" s="225">
        <v>233</v>
      </c>
      <c r="P236" s="225" t="s">
        <v>43</v>
      </c>
      <c r="Q236" s="225">
        <v>233</v>
      </c>
      <c r="R236" s="225" t="s">
        <v>315</v>
      </c>
      <c r="S236" s="225">
        <v>233</v>
      </c>
      <c r="T236" s="225" t="s">
        <v>179</v>
      </c>
      <c r="U236" s="225">
        <v>233</v>
      </c>
      <c r="V236" s="225" t="s">
        <v>102</v>
      </c>
      <c r="W236" s="225">
        <v>233</v>
      </c>
      <c r="X236" s="225" t="s">
        <v>279</v>
      </c>
      <c r="Y236" s="225">
        <v>233</v>
      </c>
      <c r="Z236" s="225" t="s">
        <v>273</v>
      </c>
      <c r="AA236" s="225">
        <v>233</v>
      </c>
      <c r="AB236" s="225" t="s">
        <v>205</v>
      </c>
      <c r="AC236" s="225">
        <v>233</v>
      </c>
      <c r="AD236" s="225" t="s">
        <v>314</v>
      </c>
      <c r="AE236" s="225">
        <v>233</v>
      </c>
      <c r="AF236" s="225" t="s">
        <v>151</v>
      </c>
      <c r="AG236" s="225">
        <v>233</v>
      </c>
      <c r="AH236" s="225" t="s">
        <v>150</v>
      </c>
      <c r="AI236" s="225">
        <v>233</v>
      </c>
      <c r="AJ236" s="225" t="s">
        <v>185</v>
      </c>
      <c r="AK236" s="225">
        <v>233</v>
      </c>
      <c r="AL236" s="225" t="s">
        <v>211</v>
      </c>
      <c r="AM236" s="225">
        <v>233</v>
      </c>
      <c r="AN236" s="225" t="s">
        <v>110</v>
      </c>
      <c r="AO236" s="225">
        <v>233</v>
      </c>
      <c r="AP236" s="225" t="s">
        <v>135</v>
      </c>
    </row>
    <row r="237" spans="1:42" x14ac:dyDescent="0.25">
      <c r="A237" s="225">
        <v>234</v>
      </c>
      <c r="B237" s="293" t="s">
        <v>284</v>
      </c>
      <c r="C237" s="225">
        <v>234</v>
      </c>
      <c r="D237" s="225" t="s">
        <v>306</v>
      </c>
      <c r="E237" s="225">
        <v>234</v>
      </c>
      <c r="F237" s="225" t="s">
        <v>311</v>
      </c>
      <c r="G237" s="79">
        <v>234</v>
      </c>
      <c r="H237" s="110" t="s">
        <v>311</v>
      </c>
      <c r="I237" s="225">
        <v>234</v>
      </c>
      <c r="J237" s="225" t="s">
        <v>252</v>
      </c>
      <c r="K237" s="225">
        <v>234</v>
      </c>
      <c r="L237" s="225" t="s">
        <v>244</v>
      </c>
      <c r="M237" s="225">
        <v>234</v>
      </c>
      <c r="N237" s="225" t="s">
        <v>196</v>
      </c>
      <c r="O237" s="225">
        <v>234</v>
      </c>
      <c r="P237" s="225" t="s">
        <v>156</v>
      </c>
      <c r="Q237" s="225">
        <v>234</v>
      </c>
      <c r="R237" s="225" t="s">
        <v>266</v>
      </c>
      <c r="S237" s="225">
        <v>234</v>
      </c>
      <c r="T237" s="225" t="s">
        <v>311</v>
      </c>
      <c r="U237" s="225">
        <v>234</v>
      </c>
      <c r="V237" s="225" t="s">
        <v>243</v>
      </c>
      <c r="W237" s="225">
        <v>234</v>
      </c>
      <c r="X237" s="225" t="s">
        <v>154</v>
      </c>
      <c r="Y237" s="225">
        <v>234</v>
      </c>
      <c r="Z237" s="225" t="s">
        <v>195</v>
      </c>
      <c r="AA237" s="225">
        <v>234</v>
      </c>
      <c r="AB237" s="225" t="s">
        <v>269</v>
      </c>
      <c r="AC237" s="225">
        <v>234</v>
      </c>
      <c r="AD237" s="225" t="s">
        <v>47</v>
      </c>
      <c r="AE237" s="225">
        <v>234</v>
      </c>
      <c r="AF237" s="225" t="s">
        <v>237</v>
      </c>
      <c r="AG237" s="225">
        <v>234</v>
      </c>
      <c r="AH237" s="225" t="s">
        <v>232</v>
      </c>
      <c r="AI237" s="225">
        <v>234</v>
      </c>
      <c r="AJ237" s="225" t="s">
        <v>332</v>
      </c>
      <c r="AK237" s="225">
        <v>234</v>
      </c>
      <c r="AL237" s="225" t="s">
        <v>300</v>
      </c>
      <c r="AM237" s="225">
        <v>234</v>
      </c>
      <c r="AN237" s="225" t="s">
        <v>153</v>
      </c>
      <c r="AO237" s="225">
        <v>234</v>
      </c>
      <c r="AP237" s="225" t="s">
        <v>74</v>
      </c>
    </row>
    <row r="238" spans="1:42" x14ac:dyDescent="0.25">
      <c r="A238" s="225">
        <v>235</v>
      </c>
      <c r="B238" s="293" t="s">
        <v>305</v>
      </c>
      <c r="C238" s="225">
        <v>235</v>
      </c>
      <c r="D238" s="225" t="s">
        <v>314</v>
      </c>
      <c r="E238" s="225">
        <v>235</v>
      </c>
      <c r="F238" s="225" t="s">
        <v>317</v>
      </c>
      <c r="G238" s="79">
        <v>235</v>
      </c>
      <c r="H238" s="110" t="s">
        <v>160</v>
      </c>
      <c r="I238" s="225">
        <v>235</v>
      </c>
      <c r="J238" s="225" t="s">
        <v>323</v>
      </c>
      <c r="K238" s="225">
        <v>235</v>
      </c>
      <c r="L238" s="225" t="s">
        <v>32</v>
      </c>
      <c r="M238" s="225">
        <v>235</v>
      </c>
      <c r="N238" s="225" t="s">
        <v>285</v>
      </c>
      <c r="O238" s="225">
        <v>235</v>
      </c>
      <c r="P238" s="225" t="s">
        <v>88</v>
      </c>
      <c r="Q238" s="225">
        <v>235</v>
      </c>
      <c r="R238" s="225" t="s">
        <v>183</v>
      </c>
      <c r="S238" s="225">
        <v>235</v>
      </c>
      <c r="T238" s="225" t="s">
        <v>139</v>
      </c>
      <c r="U238" s="225">
        <v>235</v>
      </c>
      <c r="V238" s="225" t="s">
        <v>291</v>
      </c>
      <c r="W238" s="225">
        <v>235</v>
      </c>
      <c r="X238" s="225" t="s">
        <v>292</v>
      </c>
      <c r="Y238" s="225">
        <v>235</v>
      </c>
      <c r="Z238" s="225" t="s">
        <v>321</v>
      </c>
      <c r="AA238" s="225">
        <v>235</v>
      </c>
      <c r="AB238" s="225" t="s">
        <v>50</v>
      </c>
      <c r="AC238" s="225">
        <v>235</v>
      </c>
      <c r="AD238" s="225" t="s">
        <v>106</v>
      </c>
      <c r="AE238" s="225">
        <v>235</v>
      </c>
      <c r="AF238" s="225" t="s">
        <v>213</v>
      </c>
      <c r="AG238" s="225">
        <v>235</v>
      </c>
      <c r="AH238" s="225" t="s">
        <v>251</v>
      </c>
      <c r="AI238" s="225">
        <v>235</v>
      </c>
      <c r="AJ238" s="225" t="s">
        <v>135</v>
      </c>
      <c r="AK238" s="225">
        <v>235</v>
      </c>
      <c r="AL238" s="225" t="s">
        <v>92</v>
      </c>
      <c r="AM238" s="225">
        <v>235</v>
      </c>
      <c r="AN238" s="225" t="s">
        <v>333</v>
      </c>
      <c r="AO238" s="225">
        <v>235</v>
      </c>
      <c r="AP238" s="225" t="s">
        <v>161</v>
      </c>
    </row>
    <row r="239" spans="1:42" x14ac:dyDescent="0.25">
      <c r="A239" s="225">
        <v>236</v>
      </c>
      <c r="B239" s="293" t="s">
        <v>318</v>
      </c>
      <c r="C239" s="225">
        <v>236</v>
      </c>
      <c r="D239" s="225" t="s">
        <v>287</v>
      </c>
      <c r="E239" s="225">
        <v>236</v>
      </c>
      <c r="F239" s="225" t="s">
        <v>257</v>
      </c>
      <c r="G239" s="79">
        <v>236</v>
      </c>
      <c r="H239" s="110" t="s">
        <v>332</v>
      </c>
      <c r="I239" s="225">
        <v>236</v>
      </c>
      <c r="J239" s="225" t="s">
        <v>233</v>
      </c>
      <c r="K239" s="225">
        <v>236</v>
      </c>
      <c r="L239" s="225" t="s">
        <v>118</v>
      </c>
      <c r="M239" s="225">
        <v>236</v>
      </c>
      <c r="N239" s="225" t="s">
        <v>340</v>
      </c>
      <c r="O239" s="225">
        <v>236</v>
      </c>
      <c r="P239" s="225" t="s">
        <v>274</v>
      </c>
      <c r="Q239" s="225">
        <v>236</v>
      </c>
      <c r="R239" s="225" t="s">
        <v>153</v>
      </c>
      <c r="S239" s="225">
        <v>236</v>
      </c>
      <c r="T239" s="225" t="s">
        <v>181</v>
      </c>
      <c r="U239" s="225">
        <v>236</v>
      </c>
      <c r="V239" s="225" t="s">
        <v>169</v>
      </c>
      <c r="W239" s="225">
        <v>236</v>
      </c>
      <c r="X239" s="225" t="s">
        <v>126</v>
      </c>
      <c r="Y239" s="225">
        <v>236</v>
      </c>
      <c r="Z239" s="225" t="s">
        <v>237</v>
      </c>
      <c r="AA239" s="225">
        <v>236</v>
      </c>
      <c r="AB239" s="225" t="s">
        <v>283</v>
      </c>
      <c r="AC239" s="225">
        <v>236</v>
      </c>
      <c r="AD239" s="225" t="s">
        <v>240</v>
      </c>
      <c r="AE239" s="225">
        <v>236</v>
      </c>
      <c r="AF239" s="225" t="s">
        <v>312</v>
      </c>
      <c r="AG239" s="225">
        <v>236</v>
      </c>
      <c r="AH239" s="225" t="s">
        <v>333</v>
      </c>
      <c r="AI239" s="225">
        <v>236</v>
      </c>
      <c r="AJ239" s="225" t="s">
        <v>299</v>
      </c>
      <c r="AK239" s="225">
        <v>236</v>
      </c>
      <c r="AL239" s="225" t="s">
        <v>208</v>
      </c>
      <c r="AM239" s="225">
        <v>236</v>
      </c>
      <c r="AN239" s="225" t="s">
        <v>293</v>
      </c>
      <c r="AO239" s="225">
        <v>236</v>
      </c>
      <c r="AP239" s="225" t="s">
        <v>284</v>
      </c>
    </row>
    <row r="240" spans="1:42" x14ac:dyDescent="0.25">
      <c r="A240" s="225">
        <v>237</v>
      </c>
      <c r="B240" s="293" t="s">
        <v>202</v>
      </c>
      <c r="C240" s="225">
        <v>237</v>
      </c>
      <c r="D240" s="225" t="s">
        <v>319</v>
      </c>
      <c r="E240" s="225">
        <v>237</v>
      </c>
      <c r="F240" s="225" t="s">
        <v>300</v>
      </c>
      <c r="G240" s="79">
        <v>237</v>
      </c>
      <c r="H240" s="110" t="s">
        <v>200</v>
      </c>
      <c r="I240" s="225">
        <v>237</v>
      </c>
      <c r="J240" s="225" t="s">
        <v>313</v>
      </c>
      <c r="K240" s="225">
        <v>237</v>
      </c>
      <c r="L240" s="225" t="s">
        <v>50</v>
      </c>
      <c r="M240" s="225">
        <v>237</v>
      </c>
      <c r="N240" s="225" t="s">
        <v>301</v>
      </c>
      <c r="O240" s="225">
        <v>237</v>
      </c>
      <c r="P240" s="225" t="s">
        <v>166</v>
      </c>
      <c r="Q240" s="225">
        <v>237</v>
      </c>
      <c r="R240" s="225" t="s">
        <v>195</v>
      </c>
      <c r="S240" s="225">
        <v>237</v>
      </c>
      <c r="T240" s="225" t="s">
        <v>338</v>
      </c>
      <c r="U240" s="225">
        <v>237</v>
      </c>
      <c r="V240" s="225" t="s">
        <v>280</v>
      </c>
      <c r="W240" s="225">
        <v>237</v>
      </c>
      <c r="X240" s="225" t="s">
        <v>47</v>
      </c>
      <c r="Y240" s="225">
        <v>237</v>
      </c>
      <c r="Z240" s="225" t="s">
        <v>242</v>
      </c>
      <c r="AA240" s="225">
        <v>237</v>
      </c>
      <c r="AB240" s="225" t="s">
        <v>156</v>
      </c>
      <c r="AC240" s="225">
        <v>237</v>
      </c>
      <c r="AD240" s="225" t="s">
        <v>333</v>
      </c>
      <c r="AE240" s="225">
        <v>237</v>
      </c>
      <c r="AF240" s="225" t="s">
        <v>47</v>
      </c>
      <c r="AG240" s="225">
        <v>237</v>
      </c>
      <c r="AH240" s="225" t="s">
        <v>309</v>
      </c>
      <c r="AI240" s="225">
        <v>237</v>
      </c>
      <c r="AJ240" s="225" t="s">
        <v>130</v>
      </c>
      <c r="AK240" s="225">
        <v>237</v>
      </c>
      <c r="AL240" s="225" t="s">
        <v>299</v>
      </c>
      <c r="AM240" s="225">
        <v>237</v>
      </c>
      <c r="AN240" s="225" t="s">
        <v>123</v>
      </c>
      <c r="AO240" s="225">
        <v>237</v>
      </c>
      <c r="AP240" s="225" t="s">
        <v>314</v>
      </c>
    </row>
    <row r="241" spans="1:42" x14ac:dyDescent="0.25">
      <c r="A241" s="225">
        <v>238</v>
      </c>
      <c r="B241" s="293" t="s">
        <v>133</v>
      </c>
      <c r="C241" s="225">
        <v>238</v>
      </c>
      <c r="D241" s="225" t="s">
        <v>72</v>
      </c>
      <c r="E241" s="225">
        <v>238</v>
      </c>
      <c r="F241" s="225" t="s">
        <v>198</v>
      </c>
      <c r="G241" s="79">
        <v>238</v>
      </c>
      <c r="H241" s="110" t="s">
        <v>205</v>
      </c>
      <c r="I241" s="225">
        <v>238</v>
      </c>
      <c r="J241" s="225" t="s">
        <v>326</v>
      </c>
      <c r="K241" s="225">
        <v>238</v>
      </c>
      <c r="L241" s="225" t="s">
        <v>61</v>
      </c>
      <c r="M241" s="225">
        <v>238</v>
      </c>
      <c r="N241" s="225" t="s">
        <v>35</v>
      </c>
      <c r="O241" s="225">
        <v>238</v>
      </c>
      <c r="P241" s="225" t="s">
        <v>340</v>
      </c>
      <c r="Q241" s="225">
        <v>238</v>
      </c>
      <c r="R241" s="225" t="s">
        <v>226</v>
      </c>
      <c r="S241" s="225">
        <v>238</v>
      </c>
      <c r="T241" s="225" t="s">
        <v>245</v>
      </c>
      <c r="U241" s="225">
        <v>238</v>
      </c>
      <c r="V241" s="225" t="s">
        <v>282</v>
      </c>
      <c r="W241" s="225">
        <v>238</v>
      </c>
      <c r="X241" s="225" t="s">
        <v>216</v>
      </c>
      <c r="Y241" s="225">
        <v>238</v>
      </c>
      <c r="Z241" s="225" t="s">
        <v>240</v>
      </c>
      <c r="AA241" s="225">
        <v>238</v>
      </c>
      <c r="AB241" s="225" t="s">
        <v>249</v>
      </c>
      <c r="AC241" s="225">
        <v>238</v>
      </c>
      <c r="AD241" s="225" t="s">
        <v>330</v>
      </c>
      <c r="AE241" s="225">
        <v>238</v>
      </c>
      <c r="AF241" s="225" t="s">
        <v>210</v>
      </c>
      <c r="AG241" s="225">
        <v>238</v>
      </c>
      <c r="AH241" s="225" t="s">
        <v>33</v>
      </c>
      <c r="AI241" s="225">
        <v>238</v>
      </c>
      <c r="AJ241" s="225" t="s">
        <v>341</v>
      </c>
      <c r="AK241" s="225">
        <v>238</v>
      </c>
      <c r="AL241" s="225" t="s">
        <v>151</v>
      </c>
      <c r="AM241" s="225">
        <v>238</v>
      </c>
      <c r="AN241" s="225" t="s">
        <v>203</v>
      </c>
      <c r="AO241" s="225">
        <v>238</v>
      </c>
      <c r="AP241" s="225" t="s">
        <v>97</v>
      </c>
    </row>
    <row r="242" spans="1:42" x14ac:dyDescent="0.25">
      <c r="A242" s="225">
        <v>239</v>
      </c>
      <c r="B242" s="293" t="s">
        <v>294</v>
      </c>
      <c r="C242" s="225">
        <v>239</v>
      </c>
      <c r="D242" s="225" t="s">
        <v>94</v>
      </c>
      <c r="E242" s="225">
        <v>239</v>
      </c>
      <c r="F242" s="225" t="s">
        <v>143</v>
      </c>
      <c r="G242" s="79">
        <v>238</v>
      </c>
      <c r="H242" s="110" t="s">
        <v>110</v>
      </c>
      <c r="I242" s="225">
        <v>239</v>
      </c>
      <c r="J242" s="225" t="s">
        <v>338</v>
      </c>
      <c r="K242" s="225">
        <v>239</v>
      </c>
      <c r="L242" s="225" t="s">
        <v>298</v>
      </c>
      <c r="M242" s="225">
        <v>239</v>
      </c>
      <c r="N242" s="225" t="s">
        <v>334</v>
      </c>
      <c r="O242" s="225">
        <v>239</v>
      </c>
      <c r="P242" s="225" t="s">
        <v>154</v>
      </c>
      <c r="Q242" s="225">
        <v>239</v>
      </c>
      <c r="R242" s="225" t="s">
        <v>193</v>
      </c>
      <c r="S242" s="225">
        <v>239</v>
      </c>
      <c r="T242" s="225" t="s">
        <v>33</v>
      </c>
      <c r="U242" s="225">
        <v>239</v>
      </c>
      <c r="V242" s="225" t="s">
        <v>146</v>
      </c>
      <c r="W242" s="225">
        <v>239</v>
      </c>
      <c r="X242" s="225" t="s">
        <v>169</v>
      </c>
      <c r="Y242" s="225">
        <v>239</v>
      </c>
      <c r="Z242" s="225" t="s">
        <v>166</v>
      </c>
      <c r="AA242" s="225">
        <v>239</v>
      </c>
      <c r="AB242" s="225" t="s">
        <v>263</v>
      </c>
      <c r="AC242" s="225">
        <v>239</v>
      </c>
      <c r="AD242" s="225" t="s">
        <v>133</v>
      </c>
      <c r="AE242" s="225">
        <v>239</v>
      </c>
      <c r="AF242" s="225" t="s">
        <v>224</v>
      </c>
      <c r="AG242" s="225">
        <v>239</v>
      </c>
      <c r="AH242" s="225" t="s">
        <v>229</v>
      </c>
      <c r="AI242" s="225">
        <v>239</v>
      </c>
      <c r="AJ242" s="225" t="s">
        <v>247</v>
      </c>
      <c r="AK242" s="225">
        <v>239</v>
      </c>
      <c r="AL242" s="225" t="s">
        <v>227</v>
      </c>
      <c r="AM242" s="225">
        <v>239</v>
      </c>
      <c r="AN242" s="225" t="s">
        <v>35</v>
      </c>
      <c r="AO242" s="225">
        <v>239</v>
      </c>
      <c r="AP242" s="225" t="s">
        <v>222</v>
      </c>
    </row>
    <row r="243" spans="1:42" x14ac:dyDescent="0.25">
      <c r="A243" s="225">
        <v>240</v>
      </c>
      <c r="B243" s="293" t="s">
        <v>155</v>
      </c>
      <c r="C243" s="225">
        <v>240</v>
      </c>
      <c r="D243" s="225" t="s">
        <v>85</v>
      </c>
      <c r="E243" s="225">
        <v>240</v>
      </c>
      <c r="F243" s="225" t="s">
        <v>293</v>
      </c>
      <c r="G243" s="79">
        <v>240</v>
      </c>
      <c r="H243" s="110" t="s">
        <v>275</v>
      </c>
      <c r="I243" s="225">
        <v>240</v>
      </c>
      <c r="J243" s="225" t="s">
        <v>63</v>
      </c>
      <c r="K243" s="225">
        <v>240</v>
      </c>
      <c r="L243" s="225" t="s">
        <v>246</v>
      </c>
      <c r="M243" s="225">
        <v>240</v>
      </c>
      <c r="N243" s="225" t="s">
        <v>224</v>
      </c>
      <c r="O243" s="225">
        <v>240</v>
      </c>
      <c r="P243" s="225" t="s">
        <v>321</v>
      </c>
      <c r="Q243" s="225">
        <v>240</v>
      </c>
      <c r="R243" s="225" t="s">
        <v>230</v>
      </c>
      <c r="S243" s="225">
        <v>240</v>
      </c>
      <c r="T243" s="225" t="s">
        <v>337</v>
      </c>
      <c r="U243" s="225">
        <v>240</v>
      </c>
      <c r="V243" s="225" t="s">
        <v>174</v>
      </c>
      <c r="W243" s="225">
        <v>240</v>
      </c>
      <c r="X243" s="225" t="s">
        <v>327</v>
      </c>
      <c r="Y243" s="225">
        <v>240</v>
      </c>
      <c r="Z243" s="225" t="s">
        <v>200</v>
      </c>
      <c r="AA243" s="225">
        <v>240</v>
      </c>
      <c r="AB243" s="225" t="s">
        <v>256</v>
      </c>
      <c r="AC243" s="225">
        <v>240</v>
      </c>
      <c r="AD243" s="225" t="s">
        <v>203</v>
      </c>
      <c r="AE243" s="225">
        <v>240</v>
      </c>
      <c r="AF243" s="225" t="s">
        <v>337</v>
      </c>
      <c r="AG243" s="225">
        <v>240</v>
      </c>
      <c r="AH243" s="225" t="s">
        <v>228</v>
      </c>
      <c r="AI243" s="225">
        <v>240</v>
      </c>
      <c r="AJ243" s="225" t="s">
        <v>235</v>
      </c>
      <c r="AK243" s="225">
        <v>240</v>
      </c>
      <c r="AL243" s="225" t="s">
        <v>339</v>
      </c>
      <c r="AM243" s="225">
        <v>240</v>
      </c>
      <c r="AN243" s="225" t="s">
        <v>336</v>
      </c>
      <c r="AO243" s="225">
        <v>240</v>
      </c>
      <c r="AP243" s="225" t="s">
        <v>136</v>
      </c>
    </row>
    <row r="244" spans="1:42" x14ac:dyDescent="0.25">
      <c r="A244" s="225">
        <v>241</v>
      </c>
      <c r="B244" s="293" t="s">
        <v>118</v>
      </c>
      <c r="C244" s="225">
        <v>241</v>
      </c>
      <c r="D244" s="225" t="s">
        <v>296</v>
      </c>
      <c r="E244" s="225">
        <v>241</v>
      </c>
      <c r="F244" s="225" t="s">
        <v>186</v>
      </c>
      <c r="G244" s="79">
        <v>241</v>
      </c>
      <c r="H244" s="110" t="s">
        <v>296</v>
      </c>
      <c r="I244" s="225">
        <v>241</v>
      </c>
      <c r="J244" s="225" t="s">
        <v>186</v>
      </c>
      <c r="K244" s="225">
        <v>241</v>
      </c>
      <c r="L244" s="225" t="s">
        <v>311</v>
      </c>
      <c r="M244" s="225">
        <v>241</v>
      </c>
      <c r="N244" s="225" t="s">
        <v>152</v>
      </c>
      <c r="O244" s="225">
        <v>241</v>
      </c>
      <c r="P244" s="225" t="s">
        <v>219</v>
      </c>
      <c r="Q244" s="225">
        <v>241</v>
      </c>
      <c r="R244" s="225" t="s">
        <v>314</v>
      </c>
      <c r="S244" s="225">
        <v>241</v>
      </c>
      <c r="T244" s="225" t="s">
        <v>151</v>
      </c>
      <c r="U244" s="225">
        <v>241</v>
      </c>
      <c r="V244" s="225" t="s">
        <v>213</v>
      </c>
      <c r="W244" s="225">
        <v>241</v>
      </c>
      <c r="X244" s="225" t="s">
        <v>120</v>
      </c>
      <c r="Y244" s="225">
        <v>241</v>
      </c>
      <c r="Z244" s="225" t="s">
        <v>83</v>
      </c>
      <c r="AA244" s="225">
        <v>241</v>
      </c>
      <c r="AB244" s="225" t="s">
        <v>332</v>
      </c>
      <c r="AC244" s="225">
        <v>241</v>
      </c>
      <c r="AD244" s="225" t="s">
        <v>108</v>
      </c>
      <c r="AE244" s="225">
        <v>241</v>
      </c>
      <c r="AF244" s="225" t="s">
        <v>203</v>
      </c>
      <c r="AG244" s="225">
        <v>241</v>
      </c>
      <c r="AH244" s="225" t="s">
        <v>330</v>
      </c>
      <c r="AI244" s="225">
        <v>241</v>
      </c>
      <c r="AJ244" s="225" t="s">
        <v>136</v>
      </c>
      <c r="AK244" s="225">
        <v>241</v>
      </c>
      <c r="AL244" s="225" t="s">
        <v>276</v>
      </c>
      <c r="AM244" s="225">
        <v>241</v>
      </c>
      <c r="AN244" s="225" t="s">
        <v>247</v>
      </c>
      <c r="AO244" s="225">
        <v>241</v>
      </c>
      <c r="AP244" s="225" t="s">
        <v>300</v>
      </c>
    </row>
    <row r="245" spans="1:42" x14ac:dyDescent="0.25">
      <c r="A245" s="225">
        <v>242</v>
      </c>
      <c r="B245" s="293" t="s">
        <v>295</v>
      </c>
      <c r="C245" s="225">
        <v>242</v>
      </c>
      <c r="D245" s="225" t="s">
        <v>217</v>
      </c>
      <c r="E245" s="225">
        <v>242</v>
      </c>
      <c r="F245" s="225" t="s">
        <v>248</v>
      </c>
      <c r="G245" s="79">
        <v>242</v>
      </c>
      <c r="H245" s="110" t="s">
        <v>213</v>
      </c>
      <c r="I245" s="225">
        <v>242</v>
      </c>
      <c r="J245" s="225" t="s">
        <v>288</v>
      </c>
      <c r="K245" s="225">
        <v>242</v>
      </c>
      <c r="L245" s="225" t="s">
        <v>69</v>
      </c>
      <c r="M245" s="225">
        <v>242</v>
      </c>
      <c r="N245" s="225" t="s">
        <v>265</v>
      </c>
      <c r="O245" s="225">
        <v>242</v>
      </c>
      <c r="P245" s="225" t="s">
        <v>323</v>
      </c>
      <c r="Q245" s="225">
        <v>242</v>
      </c>
      <c r="R245" s="225" t="s">
        <v>112</v>
      </c>
      <c r="S245" s="225">
        <v>242</v>
      </c>
      <c r="T245" s="225" t="s">
        <v>297</v>
      </c>
      <c r="U245" s="225">
        <v>242</v>
      </c>
      <c r="V245" s="225" t="s">
        <v>297</v>
      </c>
      <c r="W245" s="225">
        <v>242</v>
      </c>
      <c r="X245" s="225" t="s">
        <v>245</v>
      </c>
      <c r="Y245" s="225">
        <v>242</v>
      </c>
      <c r="Z245" s="225" t="s">
        <v>274</v>
      </c>
      <c r="AA245" s="225">
        <v>242</v>
      </c>
      <c r="AB245" s="225" t="s">
        <v>49</v>
      </c>
      <c r="AC245" s="225">
        <v>242</v>
      </c>
      <c r="AD245" s="225" t="s">
        <v>242</v>
      </c>
      <c r="AE245" s="225">
        <v>242</v>
      </c>
      <c r="AF245" s="225" t="s">
        <v>339</v>
      </c>
      <c r="AG245" s="225">
        <v>242</v>
      </c>
      <c r="AH245" s="225" t="s">
        <v>290</v>
      </c>
      <c r="AI245" s="225">
        <v>242</v>
      </c>
      <c r="AJ245" s="225" t="s">
        <v>245</v>
      </c>
      <c r="AK245" s="225">
        <v>242</v>
      </c>
      <c r="AL245" s="225" t="s">
        <v>215</v>
      </c>
      <c r="AM245" s="225">
        <v>242</v>
      </c>
      <c r="AN245" s="225" t="s">
        <v>221</v>
      </c>
      <c r="AO245" s="225">
        <v>242</v>
      </c>
      <c r="AP245" s="225" t="s">
        <v>233</v>
      </c>
    </row>
    <row r="246" spans="1:42" x14ac:dyDescent="0.25">
      <c r="A246" s="225">
        <v>243</v>
      </c>
      <c r="B246" s="293" t="s">
        <v>338</v>
      </c>
      <c r="C246" s="225">
        <v>243</v>
      </c>
      <c r="D246" s="225" t="s">
        <v>150</v>
      </c>
      <c r="E246" s="225">
        <v>243</v>
      </c>
      <c r="F246" s="225" t="s">
        <v>324</v>
      </c>
      <c r="G246" s="79">
        <v>242</v>
      </c>
      <c r="H246" s="110" t="s">
        <v>124</v>
      </c>
      <c r="I246" s="225">
        <v>243</v>
      </c>
      <c r="J246" s="225" t="s">
        <v>280</v>
      </c>
      <c r="K246" s="225">
        <v>243</v>
      </c>
      <c r="L246" s="225" t="s">
        <v>310</v>
      </c>
      <c r="M246" s="225">
        <v>243</v>
      </c>
      <c r="N246" s="225" t="s">
        <v>199</v>
      </c>
      <c r="O246" s="225">
        <v>243</v>
      </c>
      <c r="P246" s="225" t="s">
        <v>314</v>
      </c>
      <c r="Q246" s="225">
        <v>243</v>
      </c>
      <c r="R246" s="225" t="s">
        <v>213</v>
      </c>
      <c r="S246" s="225">
        <v>243</v>
      </c>
      <c r="T246" s="225" t="s">
        <v>19</v>
      </c>
      <c r="U246" s="225">
        <v>243</v>
      </c>
      <c r="V246" s="225" t="s">
        <v>127</v>
      </c>
      <c r="W246" s="225">
        <v>243</v>
      </c>
      <c r="X246" s="225" t="s">
        <v>271</v>
      </c>
      <c r="Y246" s="225">
        <v>243</v>
      </c>
      <c r="Z246" s="225" t="s">
        <v>329</v>
      </c>
      <c r="AA246" s="225">
        <v>243</v>
      </c>
      <c r="AB246" s="225" t="s">
        <v>83</v>
      </c>
      <c r="AC246" s="225">
        <v>243</v>
      </c>
      <c r="AD246" s="225" t="s">
        <v>256</v>
      </c>
      <c r="AE246" s="225">
        <v>243</v>
      </c>
      <c r="AF246" s="225" t="s">
        <v>196</v>
      </c>
      <c r="AG246" s="225">
        <v>243</v>
      </c>
      <c r="AH246" s="225" t="s">
        <v>244</v>
      </c>
      <c r="AI246" s="225">
        <v>243</v>
      </c>
      <c r="AJ246" s="225" t="s">
        <v>193</v>
      </c>
      <c r="AK246" s="225">
        <v>243</v>
      </c>
      <c r="AL246" s="225" t="s">
        <v>79</v>
      </c>
      <c r="AM246" s="225">
        <v>243</v>
      </c>
      <c r="AN246" s="225" t="s">
        <v>270</v>
      </c>
      <c r="AO246" s="225">
        <v>243</v>
      </c>
      <c r="AP246" s="225" t="s">
        <v>188</v>
      </c>
    </row>
    <row r="247" spans="1:42" x14ac:dyDescent="0.25">
      <c r="A247" s="225">
        <v>244</v>
      </c>
      <c r="B247" s="293" t="s">
        <v>285</v>
      </c>
      <c r="C247" s="225">
        <v>244</v>
      </c>
      <c r="D247" s="225" t="s">
        <v>206</v>
      </c>
      <c r="E247" s="225">
        <v>244</v>
      </c>
      <c r="F247" s="225" t="s">
        <v>264</v>
      </c>
      <c r="G247" s="79">
        <v>244</v>
      </c>
      <c r="H247" s="110" t="s">
        <v>27</v>
      </c>
      <c r="I247" s="225">
        <v>244</v>
      </c>
      <c r="J247" s="225" t="s">
        <v>335</v>
      </c>
      <c r="K247" s="225">
        <v>244</v>
      </c>
      <c r="L247" s="225" t="s">
        <v>341</v>
      </c>
      <c r="M247" s="225">
        <v>244</v>
      </c>
      <c r="N247" s="225" t="s">
        <v>19</v>
      </c>
      <c r="O247" s="225">
        <v>244</v>
      </c>
      <c r="P247" s="225" t="s">
        <v>134</v>
      </c>
      <c r="Q247" s="225">
        <v>244</v>
      </c>
      <c r="R247" s="225" t="s">
        <v>196</v>
      </c>
      <c r="S247" s="225">
        <v>244</v>
      </c>
      <c r="T247" s="225" t="s">
        <v>201</v>
      </c>
      <c r="U247" s="225">
        <v>244</v>
      </c>
      <c r="V247" s="225" t="s">
        <v>335</v>
      </c>
      <c r="W247" s="225">
        <v>244</v>
      </c>
      <c r="X247" s="225" t="s">
        <v>329</v>
      </c>
      <c r="Y247" s="225">
        <v>244</v>
      </c>
      <c r="Z247" s="225" t="s">
        <v>303</v>
      </c>
      <c r="AA247" s="225">
        <v>244</v>
      </c>
      <c r="AB247" s="225" t="s">
        <v>48</v>
      </c>
      <c r="AC247" s="225">
        <v>244</v>
      </c>
      <c r="AD247" s="225" t="s">
        <v>235</v>
      </c>
      <c r="AE247" s="225">
        <v>244</v>
      </c>
      <c r="AF247" s="225" t="s">
        <v>211</v>
      </c>
      <c r="AG247" s="225">
        <v>244</v>
      </c>
      <c r="AH247" s="225" t="s">
        <v>287</v>
      </c>
      <c r="AI247" s="225">
        <v>244</v>
      </c>
      <c r="AJ247" s="225" t="s">
        <v>309</v>
      </c>
      <c r="AK247" s="225">
        <v>244</v>
      </c>
      <c r="AL247" s="225" t="s">
        <v>41</v>
      </c>
      <c r="AM247" s="225">
        <v>244</v>
      </c>
      <c r="AN247" s="225" t="s">
        <v>50</v>
      </c>
      <c r="AO247" s="225">
        <v>244</v>
      </c>
      <c r="AP247" s="225" t="s">
        <v>317</v>
      </c>
    </row>
    <row r="248" spans="1:42" x14ac:dyDescent="0.25">
      <c r="A248" s="225">
        <v>245</v>
      </c>
      <c r="B248" s="293" t="s">
        <v>264</v>
      </c>
      <c r="C248" s="225">
        <v>245</v>
      </c>
      <c r="D248" s="225" t="s">
        <v>83</v>
      </c>
      <c r="E248" s="225">
        <v>245</v>
      </c>
      <c r="F248" s="225" t="s">
        <v>268</v>
      </c>
      <c r="G248" s="79">
        <v>244</v>
      </c>
      <c r="H248" s="110" t="s">
        <v>147</v>
      </c>
      <c r="I248" s="225">
        <v>245</v>
      </c>
      <c r="J248" s="225" t="s">
        <v>120</v>
      </c>
      <c r="K248" s="225">
        <v>245</v>
      </c>
      <c r="L248" s="225" t="s">
        <v>316</v>
      </c>
      <c r="M248" s="225">
        <v>245</v>
      </c>
      <c r="N248" s="225" t="s">
        <v>49</v>
      </c>
      <c r="O248" s="225">
        <v>245</v>
      </c>
      <c r="P248" s="225" t="s">
        <v>276</v>
      </c>
      <c r="Q248" s="225">
        <v>245</v>
      </c>
      <c r="R248" s="225" t="s">
        <v>156</v>
      </c>
      <c r="S248" s="225">
        <v>245</v>
      </c>
      <c r="T248" s="225" t="s">
        <v>251</v>
      </c>
      <c r="U248" s="225">
        <v>245</v>
      </c>
      <c r="V248" s="225" t="s">
        <v>242</v>
      </c>
      <c r="W248" s="225">
        <v>245</v>
      </c>
      <c r="X248" s="225" t="s">
        <v>155</v>
      </c>
      <c r="Y248" s="225">
        <v>245</v>
      </c>
      <c r="Z248" s="225" t="s">
        <v>205</v>
      </c>
      <c r="AA248" s="225">
        <v>245</v>
      </c>
      <c r="AB248" s="225" t="s">
        <v>218</v>
      </c>
      <c r="AC248" s="225">
        <v>245</v>
      </c>
      <c r="AD248" s="225" t="s">
        <v>71</v>
      </c>
      <c r="AE248" s="225">
        <v>245</v>
      </c>
      <c r="AF248" s="225" t="s">
        <v>269</v>
      </c>
      <c r="AG248" s="225">
        <v>245</v>
      </c>
      <c r="AH248" s="225" t="s">
        <v>116</v>
      </c>
      <c r="AI248" s="225">
        <v>245</v>
      </c>
      <c r="AJ248" s="225" t="s">
        <v>290</v>
      </c>
      <c r="AK248" s="225">
        <v>245</v>
      </c>
      <c r="AL248" s="225" t="s">
        <v>176</v>
      </c>
      <c r="AM248" s="225">
        <v>245</v>
      </c>
      <c r="AN248" s="225" t="s">
        <v>317</v>
      </c>
      <c r="AO248" s="225">
        <v>245</v>
      </c>
      <c r="AP248" s="225" t="s">
        <v>199</v>
      </c>
    </row>
    <row r="249" spans="1:42" x14ac:dyDescent="0.25">
      <c r="A249" s="225">
        <v>246</v>
      </c>
      <c r="B249" s="293" t="s">
        <v>230</v>
      </c>
      <c r="C249" s="225">
        <v>246</v>
      </c>
      <c r="D249" s="225" t="s">
        <v>146</v>
      </c>
      <c r="E249" s="225">
        <v>246</v>
      </c>
      <c r="F249" s="225" t="s">
        <v>88</v>
      </c>
      <c r="G249" s="79">
        <v>246</v>
      </c>
      <c r="H249" s="110" t="s">
        <v>175</v>
      </c>
      <c r="I249" s="225">
        <v>246</v>
      </c>
      <c r="J249" s="225" t="s">
        <v>224</v>
      </c>
      <c r="K249" s="225">
        <v>246</v>
      </c>
      <c r="L249" s="225" t="s">
        <v>256</v>
      </c>
      <c r="M249" s="225">
        <v>246</v>
      </c>
      <c r="N249" s="225" t="s">
        <v>205</v>
      </c>
      <c r="O249" s="225">
        <v>246</v>
      </c>
      <c r="P249" s="225" t="s">
        <v>213</v>
      </c>
      <c r="Q249" s="225">
        <v>246</v>
      </c>
      <c r="R249" s="225" t="s">
        <v>89</v>
      </c>
      <c r="S249" s="225">
        <v>246</v>
      </c>
      <c r="T249" s="225" t="s">
        <v>124</v>
      </c>
      <c r="U249" s="225">
        <v>246</v>
      </c>
      <c r="V249" s="225" t="s">
        <v>69</v>
      </c>
      <c r="W249" s="225">
        <v>246</v>
      </c>
      <c r="X249" s="225" t="s">
        <v>36</v>
      </c>
      <c r="Y249" s="225">
        <v>246</v>
      </c>
      <c r="Z249" s="225" t="s">
        <v>175</v>
      </c>
      <c r="AA249" s="225">
        <v>246</v>
      </c>
      <c r="AB249" s="225" t="s">
        <v>303</v>
      </c>
      <c r="AC249" s="225">
        <v>246</v>
      </c>
      <c r="AD249" s="225" t="s">
        <v>209</v>
      </c>
      <c r="AE249" s="225">
        <v>246</v>
      </c>
      <c r="AF249" s="225" t="s">
        <v>223</v>
      </c>
      <c r="AG249" s="225">
        <v>246</v>
      </c>
      <c r="AH249" s="225" t="s">
        <v>270</v>
      </c>
      <c r="AI249" s="225">
        <v>246</v>
      </c>
      <c r="AJ249" s="225" t="s">
        <v>145</v>
      </c>
      <c r="AK249" s="225">
        <v>246</v>
      </c>
      <c r="AL249" s="225" t="s">
        <v>310</v>
      </c>
      <c r="AM249" s="225">
        <v>246</v>
      </c>
      <c r="AN249" s="225" t="s">
        <v>37</v>
      </c>
      <c r="AO249" s="225">
        <v>246</v>
      </c>
      <c r="AP249" s="225" t="s">
        <v>235</v>
      </c>
    </row>
    <row r="250" spans="1:42" x14ac:dyDescent="0.25">
      <c r="A250" s="225">
        <v>247</v>
      </c>
      <c r="B250" s="293" t="s">
        <v>309</v>
      </c>
      <c r="C250" s="225">
        <v>247</v>
      </c>
      <c r="D250" s="225" t="s">
        <v>323</v>
      </c>
      <c r="E250" s="225">
        <v>247</v>
      </c>
      <c r="F250" s="225" t="s">
        <v>188</v>
      </c>
      <c r="G250" s="79">
        <v>246</v>
      </c>
      <c r="H250" s="110" t="s">
        <v>327</v>
      </c>
      <c r="I250" s="225">
        <v>247</v>
      </c>
      <c r="J250" s="225" t="s">
        <v>190</v>
      </c>
      <c r="K250" s="225">
        <v>247</v>
      </c>
      <c r="L250" s="225" t="s">
        <v>225</v>
      </c>
      <c r="M250" s="225">
        <v>247</v>
      </c>
      <c r="N250" s="225" t="s">
        <v>253</v>
      </c>
      <c r="O250" s="225">
        <v>247</v>
      </c>
      <c r="P250" s="225" t="s">
        <v>194</v>
      </c>
      <c r="Q250" s="225">
        <v>247</v>
      </c>
      <c r="R250" s="225" t="s">
        <v>278</v>
      </c>
      <c r="S250" s="225">
        <v>247</v>
      </c>
      <c r="T250" s="225" t="s">
        <v>178</v>
      </c>
      <c r="U250" s="225">
        <v>247</v>
      </c>
      <c r="V250" s="225" t="s">
        <v>63</v>
      </c>
      <c r="W250" s="225">
        <v>247</v>
      </c>
      <c r="X250" s="225" t="s">
        <v>117</v>
      </c>
      <c r="Y250" s="225">
        <v>247</v>
      </c>
      <c r="Z250" s="225" t="s">
        <v>333</v>
      </c>
      <c r="AA250" s="225">
        <v>247</v>
      </c>
      <c r="AB250" s="225" t="s">
        <v>25</v>
      </c>
      <c r="AC250" s="225">
        <v>247</v>
      </c>
      <c r="AD250" s="225" t="s">
        <v>182</v>
      </c>
      <c r="AE250" s="225">
        <v>247</v>
      </c>
      <c r="AF250" s="225" t="s">
        <v>304</v>
      </c>
      <c r="AG250" s="225">
        <v>247</v>
      </c>
      <c r="AH250" s="225" t="s">
        <v>304</v>
      </c>
      <c r="AI250" s="225">
        <v>247</v>
      </c>
      <c r="AJ250" s="225" t="s">
        <v>55</v>
      </c>
      <c r="AK250" s="225">
        <v>247</v>
      </c>
      <c r="AL250" s="225" t="s">
        <v>182</v>
      </c>
      <c r="AM250" s="225">
        <v>247</v>
      </c>
      <c r="AN250" s="225" t="s">
        <v>135</v>
      </c>
      <c r="AO250" s="225">
        <v>247</v>
      </c>
      <c r="AP250" s="225" t="s">
        <v>329</v>
      </c>
    </row>
    <row r="251" spans="1:42" x14ac:dyDescent="0.25">
      <c r="A251" s="225">
        <v>248</v>
      </c>
      <c r="B251" s="293" t="s">
        <v>256</v>
      </c>
      <c r="C251" s="225">
        <v>248</v>
      </c>
      <c r="D251" s="225" t="s">
        <v>203</v>
      </c>
      <c r="E251" s="225">
        <v>248</v>
      </c>
      <c r="F251" s="225" t="s">
        <v>221</v>
      </c>
      <c r="G251" s="79">
        <v>248</v>
      </c>
      <c r="H251" s="110" t="s">
        <v>308</v>
      </c>
      <c r="I251" s="225">
        <v>248</v>
      </c>
      <c r="J251" s="225" t="s">
        <v>269</v>
      </c>
      <c r="K251" s="225">
        <v>248</v>
      </c>
      <c r="L251" s="225" t="s">
        <v>260</v>
      </c>
      <c r="M251" s="225">
        <v>248</v>
      </c>
      <c r="N251" s="225" t="s">
        <v>211</v>
      </c>
      <c r="O251" s="225">
        <v>248</v>
      </c>
      <c r="P251" s="225" t="s">
        <v>325</v>
      </c>
      <c r="Q251" s="225">
        <v>248</v>
      </c>
      <c r="R251" s="225" t="s">
        <v>19</v>
      </c>
      <c r="S251" s="225">
        <v>248</v>
      </c>
      <c r="T251" s="225" t="s">
        <v>332</v>
      </c>
      <c r="U251" s="225">
        <v>248</v>
      </c>
      <c r="V251" s="225" t="s">
        <v>285</v>
      </c>
      <c r="W251" s="225">
        <v>248</v>
      </c>
      <c r="X251" s="225" t="s">
        <v>287</v>
      </c>
      <c r="Y251" s="225">
        <v>248</v>
      </c>
      <c r="Z251" s="225" t="s">
        <v>254</v>
      </c>
      <c r="AA251" s="225">
        <v>248</v>
      </c>
      <c r="AB251" s="225" t="s">
        <v>176</v>
      </c>
      <c r="AC251" s="225">
        <v>248</v>
      </c>
      <c r="AD251" s="225" t="s">
        <v>276</v>
      </c>
      <c r="AE251" s="225">
        <v>248</v>
      </c>
      <c r="AF251" s="225" t="s">
        <v>300</v>
      </c>
      <c r="AG251" s="225">
        <v>248</v>
      </c>
      <c r="AH251" s="225" t="s">
        <v>47</v>
      </c>
      <c r="AI251" s="225">
        <v>248</v>
      </c>
      <c r="AJ251" s="225" t="s">
        <v>114</v>
      </c>
      <c r="AK251" s="225">
        <v>248</v>
      </c>
      <c r="AL251" s="225" t="s">
        <v>325</v>
      </c>
      <c r="AM251" s="225">
        <v>248</v>
      </c>
      <c r="AN251" s="225" t="s">
        <v>125</v>
      </c>
      <c r="AO251" s="225">
        <v>248</v>
      </c>
      <c r="AP251" s="225" t="s">
        <v>330</v>
      </c>
    </row>
    <row r="252" spans="1:42" x14ac:dyDescent="0.25">
      <c r="A252" s="225">
        <v>249</v>
      </c>
      <c r="B252" s="293" t="s">
        <v>203</v>
      </c>
      <c r="C252" s="225">
        <v>249</v>
      </c>
      <c r="D252" s="225" t="s">
        <v>302</v>
      </c>
      <c r="E252" s="225">
        <v>249</v>
      </c>
      <c r="F252" s="225" t="s">
        <v>338</v>
      </c>
      <c r="G252" s="79">
        <v>249</v>
      </c>
      <c r="H252" s="110" t="s">
        <v>321</v>
      </c>
      <c r="I252" s="225">
        <v>249</v>
      </c>
      <c r="J252" s="225" t="s">
        <v>241</v>
      </c>
      <c r="K252" s="225">
        <v>249</v>
      </c>
      <c r="L252" s="225" t="s">
        <v>155</v>
      </c>
      <c r="M252" s="225">
        <v>249</v>
      </c>
      <c r="N252" s="225" t="s">
        <v>120</v>
      </c>
      <c r="O252" s="225">
        <v>249</v>
      </c>
      <c r="P252" s="225" t="s">
        <v>251</v>
      </c>
      <c r="Q252" s="225">
        <v>249</v>
      </c>
      <c r="R252" s="225" t="s">
        <v>28</v>
      </c>
      <c r="S252" s="225">
        <v>249</v>
      </c>
      <c r="T252" s="225" t="s">
        <v>276</v>
      </c>
      <c r="U252" s="225">
        <v>249</v>
      </c>
      <c r="V252" s="225" t="s">
        <v>192</v>
      </c>
      <c r="W252" s="225">
        <v>249</v>
      </c>
      <c r="X252" s="225" t="s">
        <v>132</v>
      </c>
      <c r="Y252" s="225">
        <v>249</v>
      </c>
      <c r="Z252" s="225" t="s">
        <v>301</v>
      </c>
      <c r="AA252" s="225">
        <v>249</v>
      </c>
      <c r="AB252" s="225" t="s">
        <v>266</v>
      </c>
      <c r="AC252" s="225">
        <v>249</v>
      </c>
      <c r="AD252" s="225" t="s">
        <v>37</v>
      </c>
      <c r="AE252" s="225">
        <v>249</v>
      </c>
      <c r="AF252" s="225" t="s">
        <v>117</v>
      </c>
      <c r="AG252" s="225">
        <v>249</v>
      </c>
      <c r="AH252" s="225" t="s">
        <v>128</v>
      </c>
      <c r="AI252" s="225">
        <v>249</v>
      </c>
      <c r="AJ252" s="225" t="s">
        <v>249</v>
      </c>
      <c r="AK252" s="225">
        <v>249</v>
      </c>
      <c r="AL252" s="225" t="s">
        <v>308</v>
      </c>
      <c r="AM252" s="225">
        <v>249</v>
      </c>
      <c r="AN252" s="225" t="s">
        <v>313</v>
      </c>
      <c r="AO252" s="225">
        <v>249</v>
      </c>
      <c r="AP252" s="225" t="s">
        <v>251</v>
      </c>
    </row>
    <row r="253" spans="1:42" x14ac:dyDescent="0.25">
      <c r="A253" s="225">
        <v>250</v>
      </c>
      <c r="B253" s="293" t="s">
        <v>268</v>
      </c>
      <c r="C253" s="225">
        <v>250</v>
      </c>
      <c r="D253" s="225" t="s">
        <v>325</v>
      </c>
      <c r="E253" s="225">
        <v>250</v>
      </c>
      <c r="F253" s="225" t="s">
        <v>339</v>
      </c>
      <c r="G253" s="79">
        <v>250</v>
      </c>
      <c r="H253" s="110" t="s">
        <v>76</v>
      </c>
      <c r="I253" s="225">
        <v>250</v>
      </c>
      <c r="J253" s="225" t="s">
        <v>81</v>
      </c>
      <c r="K253" s="225">
        <v>250</v>
      </c>
      <c r="L253" s="225" t="s">
        <v>318</v>
      </c>
      <c r="M253" s="225">
        <v>250</v>
      </c>
      <c r="N253" s="225" t="s">
        <v>128</v>
      </c>
      <c r="O253" s="225">
        <v>250</v>
      </c>
      <c r="P253" s="225" t="s">
        <v>330</v>
      </c>
      <c r="Q253" s="225">
        <v>250</v>
      </c>
      <c r="R253" s="225" t="s">
        <v>116</v>
      </c>
      <c r="S253" s="225">
        <v>250</v>
      </c>
      <c r="T253" s="225" t="s">
        <v>326</v>
      </c>
      <c r="U253" s="225">
        <v>250</v>
      </c>
      <c r="V253" s="225" t="s">
        <v>155</v>
      </c>
      <c r="W253" s="225">
        <v>250</v>
      </c>
      <c r="X253" s="225" t="s">
        <v>151</v>
      </c>
      <c r="Y253" s="225">
        <v>250</v>
      </c>
      <c r="Z253" s="225" t="s">
        <v>201</v>
      </c>
      <c r="AA253" s="225">
        <v>250</v>
      </c>
      <c r="AB253" s="225" t="s">
        <v>93</v>
      </c>
      <c r="AC253" s="225">
        <v>250</v>
      </c>
      <c r="AD253" s="225" t="s">
        <v>320</v>
      </c>
      <c r="AE253" s="225">
        <v>250</v>
      </c>
      <c r="AF253" s="225" t="s">
        <v>332</v>
      </c>
      <c r="AG253" s="225">
        <v>250</v>
      </c>
      <c r="AH253" s="225" t="s">
        <v>96</v>
      </c>
      <c r="AI253" s="225">
        <v>250</v>
      </c>
      <c r="AJ253" s="225" t="s">
        <v>316</v>
      </c>
      <c r="AK253" s="225">
        <v>250</v>
      </c>
      <c r="AL253" s="225" t="s">
        <v>189</v>
      </c>
      <c r="AM253" s="225">
        <v>250</v>
      </c>
      <c r="AN253" s="225" t="s">
        <v>132</v>
      </c>
      <c r="AO253" s="225">
        <v>250</v>
      </c>
      <c r="AP253" s="225" t="s">
        <v>274</v>
      </c>
    </row>
    <row r="254" spans="1:42" x14ac:dyDescent="0.25">
      <c r="A254" s="225">
        <v>251</v>
      </c>
      <c r="B254" s="293" t="s">
        <v>292</v>
      </c>
      <c r="C254" s="225">
        <v>251</v>
      </c>
      <c r="D254" s="225" t="s">
        <v>187</v>
      </c>
      <c r="E254" s="225">
        <v>251</v>
      </c>
      <c r="F254" s="225" t="s">
        <v>26</v>
      </c>
      <c r="G254" s="79">
        <v>251</v>
      </c>
      <c r="H254" s="110" t="s">
        <v>44</v>
      </c>
      <c r="I254" s="225">
        <v>251</v>
      </c>
      <c r="J254" s="225" t="s">
        <v>196</v>
      </c>
      <c r="K254" s="225">
        <v>251</v>
      </c>
      <c r="L254" s="225" t="s">
        <v>220</v>
      </c>
      <c r="M254" s="225">
        <v>251</v>
      </c>
      <c r="N254" s="225" t="s">
        <v>54</v>
      </c>
      <c r="O254" s="225">
        <v>251</v>
      </c>
      <c r="P254" s="225" t="s">
        <v>122</v>
      </c>
      <c r="Q254" s="225">
        <v>251</v>
      </c>
      <c r="R254" s="225" t="s">
        <v>25</v>
      </c>
      <c r="S254" s="225">
        <v>251</v>
      </c>
      <c r="T254" s="225" t="s">
        <v>173</v>
      </c>
      <c r="U254" s="225">
        <v>251</v>
      </c>
      <c r="V254" s="225" t="s">
        <v>65</v>
      </c>
      <c r="W254" s="225">
        <v>251</v>
      </c>
      <c r="X254" s="225" t="s">
        <v>334</v>
      </c>
      <c r="Y254" s="225">
        <v>251</v>
      </c>
      <c r="Z254" s="225" t="s">
        <v>271</v>
      </c>
      <c r="AA254" s="225">
        <v>251</v>
      </c>
      <c r="AB254" s="225" t="s">
        <v>121</v>
      </c>
      <c r="AC254" s="225">
        <v>251</v>
      </c>
      <c r="AD254" s="225" t="s">
        <v>286</v>
      </c>
      <c r="AE254" s="225">
        <v>251</v>
      </c>
      <c r="AF254" s="225" t="s">
        <v>209</v>
      </c>
      <c r="AG254" s="225">
        <v>251</v>
      </c>
      <c r="AH254" s="225" t="s">
        <v>300</v>
      </c>
      <c r="AI254" s="225">
        <v>251</v>
      </c>
      <c r="AJ254" s="225" t="s">
        <v>120</v>
      </c>
      <c r="AK254" s="225">
        <v>251</v>
      </c>
      <c r="AL254" s="225" t="s">
        <v>316</v>
      </c>
      <c r="AM254" s="225">
        <v>251</v>
      </c>
      <c r="AN254" s="225" t="s">
        <v>292</v>
      </c>
      <c r="AO254" s="225">
        <v>251</v>
      </c>
      <c r="AP254" s="225" t="s">
        <v>328</v>
      </c>
    </row>
    <row r="255" spans="1:42" x14ac:dyDescent="0.25">
      <c r="A255" s="225">
        <v>252</v>
      </c>
      <c r="B255" s="293" t="s">
        <v>308</v>
      </c>
      <c r="C255" s="225">
        <v>252</v>
      </c>
      <c r="D255" s="225" t="s">
        <v>292</v>
      </c>
      <c r="E255" s="225">
        <v>252</v>
      </c>
      <c r="F255" s="225" t="s">
        <v>328</v>
      </c>
      <c r="G255" s="79">
        <v>251</v>
      </c>
      <c r="H255" s="110" t="s">
        <v>39</v>
      </c>
      <c r="I255" s="225">
        <v>252</v>
      </c>
      <c r="J255" s="225" t="s">
        <v>166</v>
      </c>
      <c r="K255" s="225">
        <v>252</v>
      </c>
      <c r="L255" s="225" t="s">
        <v>106</v>
      </c>
      <c r="M255" s="225">
        <v>252</v>
      </c>
      <c r="N255" s="225" t="s">
        <v>259</v>
      </c>
      <c r="O255" s="225">
        <v>252</v>
      </c>
      <c r="P255" s="225" t="s">
        <v>229</v>
      </c>
      <c r="Q255" s="225">
        <v>252</v>
      </c>
      <c r="R255" s="225" t="s">
        <v>204</v>
      </c>
      <c r="S255" s="225">
        <v>252</v>
      </c>
      <c r="T255" s="225" t="s">
        <v>183</v>
      </c>
      <c r="U255" s="225">
        <v>252</v>
      </c>
      <c r="V255" s="225" t="s">
        <v>246</v>
      </c>
      <c r="W255" s="225">
        <v>252</v>
      </c>
      <c r="X255" s="225" t="s">
        <v>336</v>
      </c>
      <c r="Y255" s="225">
        <v>252</v>
      </c>
      <c r="Z255" s="225" t="s">
        <v>226</v>
      </c>
      <c r="AA255" s="225">
        <v>252</v>
      </c>
      <c r="AB255" s="225" t="s">
        <v>185</v>
      </c>
      <c r="AC255" s="225">
        <v>252</v>
      </c>
      <c r="AD255" s="225" t="s">
        <v>110</v>
      </c>
      <c r="AE255" s="225">
        <v>252</v>
      </c>
      <c r="AF255" s="225" t="s">
        <v>70</v>
      </c>
      <c r="AG255" s="225">
        <v>252</v>
      </c>
      <c r="AH255" s="225" t="s">
        <v>252</v>
      </c>
      <c r="AI255" s="225">
        <v>252</v>
      </c>
      <c r="AJ255" s="225" t="s">
        <v>334</v>
      </c>
      <c r="AK255" s="225">
        <v>252</v>
      </c>
      <c r="AL255" s="225" t="s">
        <v>244</v>
      </c>
      <c r="AM255" s="225">
        <v>252</v>
      </c>
      <c r="AN255" s="225" t="s">
        <v>178</v>
      </c>
      <c r="AO255" s="225">
        <v>252</v>
      </c>
      <c r="AP255" s="225" t="s">
        <v>168</v>
      </c>
    </row>
    <row r="256" spans="1:42" x14ac:dyDescent="0.25">
      <c r="A256" s="225">
        <v>253</v>
      </c>
      <c r="B256" s="293" t="s">
        <v>235</v>
      </c>
      <c r="C256" s="225">
        <v>253</v>
      </c>
      <c r="D256" s="225" t="s">
        <v>273</v>
      </c>
      <c r="E256" s="225">
        <v>253</v>
      </c>
      <c r="F256" s="225" t="s">
        <v>270</v>
      </c>
      <c r="G256" s="79">
        <v>253</v>
      </c>
      <c r="H256" s="110" t="s">
        <v>127</v>
      </c>
      <c r="I256" s="225">
        <v>253</v>
      </c>
      <c r="J256" s="225" t="s">
        <v>274</v>
      </c>
      <c r="K256" s="225">
        <v>253</v>
      </c>
      <c r="L256" s="225" t="s">
        <v>281</v>
      </c>
      <c r="M256" s="225">
        <v>253</v>
      </c>
      <c r="N256" s="225" t="s">
        <v>68</v>
      </c>
      <c r="O256" s="225">
        <v>253</v>
      </c>
      <c r="P256" s="225" t="s">
        <v>139</v>
      </c>
      <c r="Q256" s="225">
        <v>253</v>
      </c>
      <c r="R256" s="225" t="s">
        <v>262</v>
      </c>
      <c r="S256" s="225">
        <v>253</v>
      </c>
      <c r="T256" s="225" t="s">
        <v>115</v>
      </c>
      <c r="U256" s="225">
        <v>253</v>
      </c>
      <c r="V256" s="225" t="s">
        <v>17</v>
      </c>
      <c r="W256" s="225">
        <v>253</v>
      </c>
      <c r="X256" s="225" t="s">
        <v>311</v>
      </c>
      <c r="Y256" s="225">
        <v>253</v>
      </c>
      <c r="Z256" s="225" t="s">
        <v>167</v>
      </c>
      <c r="AA256" s="225">
        <v>253</v>
      </c>
      <c r="AB256" s="225" t="s">
        <v>327</v>
      </c>
      <c r="AC256" s="225">
        <v>253</v>
      </c>
      <c r="AD256" s="225" t="s">
        <v>55</v>
      </c>
      <c r="AE256" s="225">
        <v>253</v>
      </c>
      <c r="AF256" s="225" t="s">
        <v>91</v>
      </c>
      <c r="AG256" s="225">
        <v>253</v>
      </c>
      <c r="AH256" s="225" t="s">
        <v>189</v>
      </c>
      <c r="AI256" s="225">
        <v>253</v>
      </c>
      <c r="AJ256" s="225" t="s">
        <v>216</v>
      </c>
      <c r="AK256" s="225">
        <v>253</v>
      </c>
      <c r="AL256" s="225" t="s">
        <v>306</v>
      </c>
      <c r="AM256" s="225">
        <v>253</v>
      </c>
      <c r="AN256" s="225" t="s">
        <v>264</v>
      </c>
      <c r="AO256" s="225">
        <v>253</v>
      </c>
      <c r="AP256" s="225" t="s">
        <v>318</v>
      </c>
    </row>
    <row r="257" spans="1:42" x14ac:dyDescent="0.25">
      <c r="A257" s="225">
        <v>254</v>
      </c>
      <c r="B257" s="293" t="s">
        <v>290</v>
      </c>
      <c r="C257" s="225">
        <v>254</v>
      </c>
      <c r="D257" s="225" t="s">
        <v>331</v>
      </c>
      <c r="E257" s="225">
        <v>254</v>
      </c>
      <c r="F257" s="225" t="s">
        <v>246</v>
      </c>
      <c r="G257" s="79">
        <v>254</v>
      </c>
      <c r="H257" s="110" t="s">
        <v>211</v>
      </c>
      <c r="I257" s="225">
        <v>254</v>
      </c>
      <c r="J257" s="225" t="s">
        <v>217</v>
      </c>
      <c r="K257" s="225">
        <v>254</v>
      </c>
      <c r="L257" s="225" t="s">
        <v>218</v>
      </c>
      <c r="M257" s="225">
        <v>254</v>
      </c>
      <c r="N257" s="225" t="s">
        <v>321</v>
      </c>
      <c r="O257" s="225">
        <v>254</v>
      </c>
      <c r="P257" s="225" t="s">
        <v>92</v>
      </c>
      <c r="Q257" s="225">
        <v>254</v>
      </c>
      <c r="R257" s="225" t="s">
        <v>201</v>
      </c>
      <c r="S257" s="225">
        <v>254</v>
      </c>
      <c r="T257" s="225" t="s">
        <v>24</v>
      </c>
      <c r="U257" s="225">
        <v>254</v>
      </c>
      <c r="V257" s="225" t="e">
        <v>#N/A</v>
      </c>
      <c r="W257" s="225">
        <v>254</v>
      </c>
      <c r="X257" s="225" t="s">
        <v>251</v>
      </c>
      <c r="Y257" s="225">
        <v>254</v>
      </c>
      <c r="Z257" s="225" t="s">
        <v>17</v>
      </c>
      <c r="AA257" s="225">
        <v>254</v>
      </c>
      <c r="AB257" s="225" t="s">
        <v>143</v>
      </c>
      <c r="AC257" s="225">
        <v>254</v>
      </c>
      <c r="AD257" s="225" t="s">
        <v>94</v>
      </c>
      <c r="AE257" s="225">
        <v>254</v>
      </c>
      <c r="AF257" s="225" t="s">
        <v>201</v>
      </c>
      <c r="AG257" s="225">
        <v>254</v>
      </c>
      <c r="AH257" s="225" t="s">
        <v>151</v>
      </c>
      <c r="AI257" s="225">
        <v>254</v>
      </c>
      <c r="AJ257" s="225" t="s">
        <v>246</v>
      </c>
      <c r="AK257" s="225">
        <v>254</v>
      </c>
      <c r="AL257" s="225" t="s">
        <v>171</v>
      </c>
      <c r="AM257" s="225">
        <v>254</v>
      </c>
      <c r="AN257" s="225" t="s">
        <v>310</v>
      </c>
      <c r="AO257" s="225">
        <v>254</v>
      </c>
      <c r="AP257" s="225" t="s">
        <v>163</v>
      </c>
    </row>
    <row r="258" spans="1:42" x14ac:dyDescent="0.25">
      <c r="A258" s="225">
        <v>255</v>
      </c>
      <c r="B258" s="293" t="s">
        <v>310</v>
      </c>
      <c r="C258" s="225">
        <v>255</v>
      </c>
      <c r="D258" s="225" t="s">
        <v>279</v>
      </c>
      <c r="E258" s="225">
        <v>255</v>
      </c>
      <c r="F258" s="225" t="s">
        <v>320</v>
      </c>
      <c r="G258" s="79">
        <v>255</v>
      </c>
      <c r="H258" s="110" t="s">
        <v>75</v>
      </c>
      <c r="I258" s="225">
        <v>255</v>
      </c>
      <c r="J258" s="225" t="s">
        <v>261</v>
      </c>
      <c r="K258" s="225">
        <v>255</v>
      </c>
      <c r="L258" s="225" t="s">
        <v>189</v>
      </c>
      <c r="M258" s="225">
        <v>255</v>
      </c>
      <c r="N258" s="225" t="s">
        <v>292</v>
      </c>
      <c r="O258" s="225">
        <v>255</v>
      </c>
      <c r="P258" s="225" t="s">
        <v>179</v>
      </c>
      <c r="Q258" s="225">
        <v>255</v>
      </c>
      <c r="R258" s="225" t="s">
        <v>249</v>
      </c>
      <c r="S258" s="225">
        <v>255</v>
      </c>
      <c r="T258" s="225" t="s">
        <v>122</v>
      </c>
      <c r="U258" s="225">
        <v>255</v>
      </c>
      <c r="V258" s="225" t="e">
        <v>#N/A</v>
      </c>
      <c r="W258" s="225">
        <v>255</v>
      </c>
      <c r="X258" s="225" t="s">
        <v>205</v>
      </c>
      <c r="Y258" s="225">
        <v>255</v>
      </c>
      <c r="Z258" s="225" t="s">
        <v>323</v>
      </c>
      <c r="AA258" s="225">
        <v>255</v>
      </c>
      <c r="AB258" s="225" t="s">
        <v>35</v>
      </c>
      <c r="AC258" s="225">
        <v>255</v>
      </c>
      <c r="AD258" s="225" t="s">
        <v>316</v>
      </c>
      <c r="AE258" s="225">
        <v>255</v>
      </c>
      <c r="AF258" s="225" t="s">
        <v>183</v>
      </c>
      <c r="AG258" s="225">
        <v>255</v>
      </c>
      <c r="AH258" s="225" t="s">
        <v>106</v>
      </c>
      <c r="AI258" s="225">
        <v>255</v>
      </c>
      <c r="AJ258" s="225" t="s">
        <v>187</v>
      </c>
      <c r="AK258" s="225">
        <v>255</v>
      </c>
      <c r="AL258" s="225" t="s">
        <v>199</v>
      </c>
      <c r="AM258" s="225">
        <v>255</v>
      </c>
      <c r="AN258" s="225" t="s">
        <v>262</v>
      </c>
      <c r="AO258" s="225">
        <v>255</v>
      </c>
      <c r="AP258" s="225" t="s">
        <v>179</v>
      </c>
    </row>
    <row r="259" spans="1:42" x14ac:dyDescent="0.25">
      <c r="A259" s="225">
        <v>256</v>
      </c>
      <c r="B259" s="293" t="s">
        <v>332</v>
      </c>
      <c r="C259" s="225">
        <v>256</v>
      </c>
      <c r="D259" s="225" t="s">
        <v>339</v>
      </c>
      <c r="E259" s="225">
        <v>256</v>
      </c>
      <c r="F259" s="225" t="s">
        <v>289</v>
      </c>
      <c r="G259" s="79">
        <v>256</v>
      </c>
      <c r="H259" s="110" t="s">
        <v>284</v>
      </c>
      <c r="I259" s="225">
        <v>256</v>
      </c>
      <c r="J259" s="225" t="s">
        <v>287</v>
      </c>
      <c r="K259" s="225">
        <v>256</v>
      </c>
      <c r="L259" s="225" t="s">
        <v>306</v>
      </c>
      <c r="M259" s="225">
        <v>256</v>
      </c>
      <c r="N259" s="225" t="s">
        <v>238</v>
      </c>
      <c r="O259" s="225">
        <v>256</v>
      </c>
      <c r="P259" s="225" t="s">
        <v>264</v>
      </c>
      <c r="Q259" s="225">
        <v>256</v>
      </c>
      <c r="R259" s="225" t="s">
        <v>304</v>
      </c>
      <c r="S259" s="225">
        <v>256</v>
      </c>
      <c r="T259" s="225" t="s">
        <v>302</v>
      </c>
      <c r="U259" s="225">
        <v>256</v>
      </c>
      <c r="V259" s="225" t="e">
        <v>#N/A</v>
      </c>
      <c r="W259" s="225">
        <v>256</v>
      </c>
      <c r="X259" s="225" t="s">
        <v>138</v>
      </c>
      <c r="Y259" s="225">
        <v>256</v>
      </c>
      <c r="Z259" s="225" t="s">
        <v>220</v>
      </c>
      <c r="AA259" s="225">
        <v>256</v>
      </c>
      <c r="AB259" s="225" t="s">
        <v>292</v>
      </c>
      <c r="AC259" s="225">
        <v>256</v>
      </c>
      <c r="AD259" s="225" t="s">
        <v>287</v>
      </c>
      <c r="AE259" s="225">
        <v>256</v>
      </c>
      <c r="AF259" s="225" t="s">
        <v>331</v>
      </c>
      <c r="AG259" s="225">
        <v>256</v>
      </c>
      <c r="AH259" s="225" t="s">
        <v>305</v>
      </c>
      <c r="AI259" s="225">
        <v>256</v>
      </c>
      <c r="AJ259" s="225" t="s">
        <v>54</v>
      </c>
      <c r="AK259" s="225">
        <v>256</v>
      </c>
      <c r="AL259" s="225" t="s">
        <v>125</v>
      </c>
      <c r="AM259" s="225">
        <v>256</v>
      </c>
      <c r="AN259" s="225" t="s">
        <v>296</v>
      </c>
      <c r="AO259" s="225">
        <v>256</v>
      </c>
      <c r="AP259" s="225" t="s">
        <v>340</v>
      </c>
    </row>
    <row r="260" spans="1:42" x14ac:dyDescent="0.25">
      <c r="A260" s="225">
        <v>257</v>
      </c>
      <c r="B260" s="293" t="s">
        <v>173</v>
      </c>
      <c r="C260" s="225">
        <v>257</v>
      </c>
      <c r="D260" s="225" t="s">
        <v>134</v>
      </c>
      <c r="E260" s="225">
        <v>257</v>
      </c>
      <c r="F260" s="225" t="s">
        <v>251</v>
      </c>
      <c r="G260" s="79">
        <v>257</v>
      </c>
      <c r="H260" s="110" t="s">
        <v>129</v>
      </c>
      <c r="I260" s="225">
        <v>257</v>
      </c>
      <c r="J260" s="225" t="s">
        <v>96</v>
      </c>
      <c r="K260" s="225">
        <v>257</v>
      </c>
      <c r="L260" s="225" t="s">
        <v>184</v>
      </c>
      <c r="M260" s="225">
        <v>257</v>
      </c>
      <c r="N260" s="225" t="s">
        <v>180</v>
      </c>
      <c r="O260" s="225">
        <v>257</v>
      </c>
      <c r="P260" s="225" t="s">
        <v>165</v>
      </c>
      <c r="Q260" s="225">
        <v>257</v>
      </c>
      <c r="R260" s="225" t="s">
        <v>24</v>
      </c>
      <c r="S260" s="225">
        <v>257</v>
      </c>
      <c r="T260" s="225" t="s">
        <v>249</v>
      </c>
      <c r="U260" s="225">
        <v>257</v>
      </c>
      <c r="V260" s="225" t="e">
        <v>#N/A</v>
      </c>
      <c r="W260" s="225">
        <v>257</v>
      </c>
      <c r="X260" s="225" t="s">
        <v>246</v>
      </c>
      <c r="Y260" s="225">
        <v>257</v>
      </c>
      <c r="Z260" s="225" t="s">
        <v>191</v>
      </c>
      <c r="AA260" s="225">
        <v>257</v>
      </c>
      <c r="AB260" s="225" t="s">
        <v>313</v>
      </c>
      <c r="AC260" s="225">
        <v>257</v>
      </c>
      <c r="AD260" s="225" t="s">
        <v>38</v>
      </c>
      <c r="AE260" s="225">
        <v>257</v>
      </c>
      <c r="AF260" s="225" t="s">
        <v>306</v>
      </c>
      <c r="AG260" s="225">
        <v>257</v>
      </c>
      <c r="AH260" s="225" t="s">
        <v>94</v>
      </c>
      <c r="AI260" s="225">
        <v>257</v>
      </c>
      <c r="AJ260" s="225" t="s">
        <v>302</v>
      </c>
      <c r="AK260" s="225">
        <v>257</v>
      </c>
      <c r="AL260" s="225" t="s">
        <v>254</v>
      </c>
      <c r="AM260" s="225">
        <v>257</v>
      </c>
      <c r="AN260" s="225" t="s">
        <v>288</v>
      </c>
      <c r="AO260" s="225">
        <v>257</v>
      </c>
      <c r="AP260" s="225" t="s">
        <v>210</v>
      </c>
    </row>
    <row r="261" spans="1:42" x14ac:dyDescent="0.25">
      <c r="A261" s="225">
        <v>258</v>
      </c>
      <c r="B261" s="293" t="s">
        <v>232</v>
      </c>
      <c r="C261" s="225">
        <v>258</v>
      </c>
      <c r="D261" s="225" t="s">
        <v>264</v>
      </c>
      <c r="E261" s="225">
        <v>258</v>
      </c>
      <c r="F261" s="225" t="s">
        <v>315</v>
      </c>
      <c r="G261" s="79">
        <v>257</v>
      </c>
      <c r="H261" s="110" t="s">
        <v>51</v>
      </c>
      <c r="I261" s="225">
        <v>258</v>
      </c>
      <c r="J261" s="225" t="s">
        <v>315</v>
      </c>
      <c r="K261" s="225">
        <v>258</v>
      </c>
      <c r="L261" s="225" t="s">
        <v>104</v>
      </c>
      <c r="M261" s="225">
        <v>258</v>
      </c>
      <c r="N261" s="225" t="s">
        <v>178</v>
      </c>
      <c r="O261" s="225">
        <v>258</v>
      </c>
      <c r="P261" s="225" t="s">
        <v>306</v>
      </c>
      <c r="Q261" s="225">
        <v>258</v>
      </c>
      <c r="R261" s="225" t="s">
        <v>236</v>
      </c>
      <c r="S261" s="225">
        <v>258</v>
      </c>
      <c r="T261" s="225" t="s">
        <v>131</v>
      </c>
      <c r="U261" s="225">
        <v>258</v>
      </c>
      <c r="V261" s="225" t="e">
        <v>#N/A</v>
      </c>
      <c r="W261" s="225">
        <v>258</v>
      </c>
      <c r="X261" s="225" t="s">
        <v>68</v>
      </c>
      <c r="Y261" s="225">
        <v>258</v>
      </c>
      <c r="Z261" s="225" t="s">
        <v>285</v>
      </c>
      <c r="AA261" s="225">
        <v>258</v>
      </c>
      <c r="AB261" s="225" t="s">
        <v>105</v>
      </c>
      <c r="AC261" s="225">
        <v>258</v>
      </c>
      <c r="AD261" s="225" t="s">
        <v>250</v>
      </c>
      <c r="AE261" s="225">
        <v>258</v>
      </c>
      <c r="AF261" s="225" t="s">
        <v>147</v>
      </c>
      <c r="AG261" s="225">
        <v>258</v>
      </c>
      <c r="AH261" s="225" t="s">
        <v>313</v>
      </c>
      <c r="AI261" s="225">
        <v>258</v>
      </c>
      <c r="AJ261" s="225" t="s">
        <v>121</v>
      </c>
      <c r="AK261" s="225">
        <v>258</v>
      </c>
      <c r="AL261" s="225" t="s">
        <v>118</v>
      </c>
      <c r="AM261" s="225">
        <v>258</v>
      </c>
      <c r="AN261" s="225" t="s">
        <v>276</v>
      </c>
      <c r="AO261" s="225">
        <v>258</v>
      </c>
      <c r="AP261" s="225" t="s">
        <v>295</v>
      </c>
    </row>
    <row r="262" spans="1:42" x14ac:dyDescent="0.25">
      <c r="A262" s="225">
        <v>259</v>
      </c>
      <c r="B262" s="293" t="s">
        <v>217</v>
      </c>
      <c r="C262" s="225">
        <v>259</v>
      </c>
      <c r="D262" s="225" t="s">
        <v>174</v>
      </c>
      <c r="E262" s="225">
        <v>259</v>
      </c>
      <c r="F262" s="225" t="s">
        <v>302</v>
      </c>
      <c r="G262" s="79">
        <v>259</v>
      </c>
      <c r="H262" s="110" t="s">
        <v>194</v>
      </c>
      <c r="I262" s="225">
        <v>259</v>
      </c>
      <c r="J262" s="225" t="s">
        <v>123</v>
      </c>
      <c r="K262" s="225">
        <v>259</v>
      </c>
      <c r="L262" s="225" t="s">
        <v>337</v>
      </c>
      <c r="M262" s="225">
        <v>259</v>
      </c>
      <c r="N262" s="225" t="s">
        <v>153</v>
      </c>
      <c r="O262" s="225">
        <v>259</v>
      </c>
      <c r="P262" s="225" t="s">
        <v>331</v>
      </c>
      <c r="Q262" s="225">
        <v>259</v>
      </c>
      <c r="R262" s="225" t="s">
        <v>38</v>
      </c>
      <c r="S262" s="225">
        <v>259</v>
      </c>
      <c r="T262" s="225" t="s">
        <v>90</v>
      </c>
      <c r="U262" s="225">
        <v>259</v>
      </c>
      <c r="V262" s="225" t="e">
        <v>#N/A</v>
      </c>
      <c r="W262" s="225">
        <v>259</v>
      </c>
      <c r="X262" s="225" t="s">
        <v>26</v>
      </c>
      <c r="Y262" s="225">
        <v>259</v>
      </c>
      <c r="Z262" s="225" t="s">
        <v>219</v>
      </c>
      <c r="AA262" s="225">
        <v>259</v>
      </c>
      <c r="AB262" s="225" t="s">
        <v>335</v>
      </c>
      <c r="AC262" s="225">
        <v>259</v>
      </c>
      <c r="AD262" s="225" t="s">
        <v>204</v>
      </c>
      <c r="AE262" s="225">
        <v>259</v>
      </c>
      <c r="AF262" s="225" t="s">
        <v>295</v>
      </c>
      <c r="AG262" s="225">
        <v>259</v>
      </c>
      <c r="AH262" s="225" t="s">
        <v>85</v>
      </c>
      <c r="AI262" s="225">
        <v>259</v>
      </c>
      <c r="AJ262" s="225" t="s">
        <v>324</v>
      </c>
      <c r="AK262" s="225">
        <v>259</v>
      </c>
      <c r="AL262" s="225" t="s">
        <v>106</v>
      </c>
      <c r="AM262" s="225">
        <v>259</v>
      </c>
      <c r="AN262" s="225" t="s">
        <v>188</v>
      </c>
      <c r="AO262" s="225">
        <v>259</v>
      </c>
      <c r="AP262" s="225" t="s">
        <v>218</v>
      </c>
    </row>
    <row r="263" spans="1:42" x14ac:dyDescent="0.25">
      <c r="A263" s="225">
        <v>260</v>
      </c>
      <c r="B263" s="293" t="s">
        <v>88</v>
      </c>
      <c r="C263" s="225">
        <v>260</v>
      </c>
      <c r="D263" s="225" t="s">
        <v>70</v>
      </c>
      <c r="E263" s="225">
        <v>260</v>
      </c>
      <c r="F263" s="225" t="s">
        <v>283</v>
      </c>
      <c r="G263" s="79">
        <v>260</v>
      </c>
      <c r="H263" s="110" t="s">
        <v>18</v>
      </c>
      <c r="I263" s="225">
        <v>260</v>
      </c>
      <c r="J263" s="225" t="s">
        <v>171</v>
      </c>
      <c r="K263" s="225">
        <v>260</v>
      </c>
      <c r="L263" s="225" t="s">
        <v>214</v>
      </c>
      <c r="M263" s="225">
        <v>260</v>
      </c>
      <c r="N263" s="225" t="s">
        <v>223</v>
      </c>
      <c r="O263" s="225">
        <v>260</v>
      </c>
      <c r="P263" s="225" t="s">
        <v>140</v>
      </c>
      <c r="Q263" s="225">
        <v>260</v>
      </c>
      <c r="R263" s="225" t="s">
        <v>81</v>
      </c>
      <c r="S263" s="225">
        <v>260</v>
      </c>
      <c r="T263" s="225" t="s">
        <v>70</v>
      </c>
      <c r="U263" s="225">
        <v>260</v>
      </c>
      <c r="V263" s="225" t="e">
        <v>#N/A</v>
      </c>
      <c r="W263" s="225">
        <v>260</v>
      </c>
      <c r="X263" s="225" t="s">
        <v>33</v>
      </c>
      <c r="Y263" s="225">
        <v>260</v>
      </c>
      <c r="Z263" s="225" t="s">
        <v>181</v>
      </c>
      <c r="AA263" s="225">
        <v>260</v>
      </c>
      <c r="AB263" s="225" t="s">
        <v>172</v>
      </c>
      <c r="AC263" s="225">
        <v>260</v>
      </c>
      <c r="AD263" s="225" t="s">
        <v>43</v>
      </c>
      <c r="AE263" s="225">
        <v>260</v>
      </c>
      <c r="AF263" s="225" t="s">
        <v>179</v>
      </c>
      <c r="AG263" s="225">
        <v>260</v>
      </c>
      <c r="AH263" s="225" t="s">
        <v>90</v>
      </c>
      <c r="AI263" s="225">
        <v>260</v>
      </c>
      <c r="AJ263" s="225" t="s">
        <v>23</v>
      </c>
      <c r="AK263" s="225">
        <v>260</v>
      </c>
      <c r="AL263" s="225" t="s">
        <v>322</v>
      </c>
      <c r="AM263" s="225">
        <v>260</v>
      </c>
      <c r="AN263" s="225" t="s">
        <v>269</v>
      </c>
      <c r="AO263" s="225">
        <v>260</v>
      </c>
      <c r="AP263" s="225" t="s">
        <v>171</v>
      </c>
    </row>
    <row r="264" spans="1:42" x14ac:dyDescent="0.25">
      <c r="A264" s="225">
        <v>261</v>
      </c>
      <c r="B264" s="293" t="s">
        <v>151</v>
      </c>
      <c r="C264" s="225">
        <v>261</v>
      </c>
      <c r="D264" s="225" t="s">
        <v>164</v>
      </c>
      <c r="E264" s="225">
        <v>261</v>
      </c>
      <c r="F264" s="225" t="s">
        <v>168</v>
      </c>
      <c r="G264" s="79">
        <v>260</v>
      </c>
      <c r="H264" s="110" t="s">
        <v>78</v>
      </c>
      <c r="I264" s="225">
        <v>261</v>
      </c>
      <c r="J264" s="225" t="s">
        <v>125</v>
      </c>
      <c r="K264" s="225">
        <v>261</v>
      </c>
      <c r="L264" s="225" t="s">
        <v>37</v>
      </c>
      <c r="M264" s="225">
        <v>261</v>
      </c>
      <c r="N264" s="225" t="s">
        <v>311</v>
      </c>
      <c r="O264" s="225">
        <v>261</v>
      </c>
      <c r="P264" s="225" t="s">
        <v>222</v>
      </c>
      <c r="Q264" s="225">
        <v>261</v>
      </c>
      <c r="R264" s="225" t="s">
        <v>263</v>
      </c>
      <c r="S264" s="225">
        <v>261</v>
      </c>
      <c r="T264" s="225" t="s">
        <v>75</v>
      </c>
      <c r="U264" s="225">
        <v>261</v>
      </c>
      <c r="V264" s="225" t="e">
        <v>#N/A</v>
      </c>
      <c r="W264" s="225">
        <v>261</v>
      </c>
      <c r="X264" s="225" t="s">
        <v>299</v>
      </c>
      <c r="Y264" s="225">
        <v>261</v>
      </c>
      <c r="Z264" s="225" t="s">
        <v>312</v>
      </c>
      <c r="AA264" s="225">
        <v>261</v>
      </c>
      <c r="AB264" s="225" t="s">
        <v>224</v>
      </c>
      <c r="AC264" s="225">
        <v>261</v>
      </c>
      <c r="AD264" s="225" t="s">
        <v>72</v>
      </c>
      <c r="AE264" s="225">
        <v>261</v>
      </c>
      <c r="AF264" s="225" t="s">
        <v>102</v>
      </c>
      <c r="AG264" s="225">
        <v>261</v>
      </c>
      <c r="AH264" s="225" t="s">
        <v>181</v>
      </c>
      <c r="AI264" s="225">
        <v>261</v>
      </c>
      <c r="AJ264" s="225" t="s">
        <v>214</v>
      </c>
      <c r="AK264" s="225">
        <v>261</v>
      </c>
      <c r="AL264" s="225" t="s">
        <v>283</v>
      </c>
      <c r="AM264" s="225">
        <v>261</v>
      </c>
      <c r="AN264" s="225" t="s">
        <v>209</v>
      </c>
      <c r="AO264" s="225">
        <v>261</v>
      </c>
      <c r="AP264" s="225" t="s">
        <v>252</v>
      </c>
    </row>
    <row r="265" spans="1:42" x14ac:dyDescent="0.25">
      <c r="A265" s="225">
        <v>262</v>
      </c>
      <c r="B265" s="293" t="s">
        <v>317</v>
      </c>
      <c r="C265" s="225">
        <v>262</v>
      </c>
      <c r="D265" s="225" t="s">
        <v>313</v>
      </c>
      <c r="E265" s="225">
        <v>262</v>
      </c>
      <c r="F265" s="225" t="s">
        <v>191</v>
      </c>
      <c r="G265" s="79">
        <v>262</v>
      </c>
      <c r="H265" s="110" t="s">
        <v>142</v>
      </c>
      <c r="I265" s="225">
        <v>262</v>
      </c>
      <c r="J265" s="225" t="s">
        <v>128</v>
      </c>
      <c r="K265" s="225">
        <v>262</v>
      </c>
      <c r="L265" s="225" t="s">
        <v>26</v>
      </c>
      <c r="M265" s="225">
        <v>262</v>
      </c>
      <c r="N265" s="225" t="s">
        <v>65</v>
      </c>
      <c r="O265" s="225">
        <v>262</v>
      </c>
      <c r="P265" s="225" t="s">
        <v>291</v>
      </c>
      <c r="Q265" s="225">
        <v>262</v>
      </c>
      <c r="R265" s="225" t="s">
        <v>161</v>
      </c>
      <c r="S265" s="225">
        <v>262</v>
      </c>
      <c r="T265" s="225" t="s">
        <v>69</v>
      </c>
      <c r="U265" s="225">
        <v>262</v>
      </c>
      <c r="V265" s="225" t="e">
        <v>#N/A</v>
      </c>
      <c r="W265" s="225">
        <v>262</v>
      </c>
      <c r="X265" s="225" t="s">
        <v>230</v>
      </c>
      <c r="Y265" s="225">
        <v>262</v>
      </c>
      <c r="Z265" s="225" t="s">
        <v>72</v>
      </c>
      <c r="AA265" s="225">
        <v>262</v>
      </c>
      <c r="AB265" s="225" t="s">
        <v>260</v>
      </c>
      <c r="AC265" s="225">
        <v>262</v>
      </c>
      <c r="AD265" s="225" t="s">
        <v>81</v>
      </c>
      <c r="AE265" s="225">
        <v>262</v>
      </c>
      <c r="AF265" s="225" t="s">
        <v>173</v>
      </c>
      <c r="AG265" s="225">
        <v>262</v>
      </c>
      <c r="AH265" s="225" t="s">
        <v>121</v>
      </c>
      <c r="AI265" s="225">
        <v>262</v>
      </c>
      <c r="AJ265" s="225" t="s">
        <v>152</v>
      </c>
      <c r="AK265" s="225">
        <v>262</v>
      </c>
      <c r="AL265" s="225" t="s">
        <v>210</v>
      </c>
      <c r="AM265" s="225">
        <v>262</v>
      </c>
      <c r="AN265" s="225" t="s">
        <v>106</v>
      </c>
      <c r="AO265" s="225">
        <v>262</v>
      </c>
      <c r="AP265" s="225" t="s">
        <v>144</v>
      </c>
    </row>
    <row r="266" spans="1:42" x14ac:dyDescent="0.25">
      <c r="A266" s="225">
        <v>263</v>
      </c>
      <c r="B266" s="293" t="s">
        <v>233</v>
      </c>
      <c r="C266" s="225">
        <v>263</v>
      </c>
      <c r="D266" s="225" t="s">
        <v>181</v>
      </c>
      <c r="E266" s="225">
        <v>263</v>
      </c>
      <c r="F266" s="225" t="s">
        <v>336</v>
      </c>
      <c r="G266" s="79">
        <v>263</v>
      </c>
      <c r="H266" s="110" t="s">
        <v>242</v>
      </c>
      <c r="I266" s="225">
        <v>263</v>
      </c>
      <c r="J266" s="225" t="s">
        <v>299</v>
      </c>
      <c r="K266" s="225">
        <v>263</v>
      </c>
      <c r="L266" s="225" t="s">
        <v>96</v>
      </c>
      <c r="M266" s="225">
        <v>263</v>
      </c>
      <c r="N266" s="225" t="s">
        <v>236</v>
      </c>
      <c r="O266" s="225">
        <v>263</v>
      </c>
      <c r="P266" s="225" t="s">
        <v>263</v>
      </c>
      <c r="Q266" s="225">
        <v>263</v>
      </c>
      <c r="R266" s="225" t="s">
        <v>298</v>
      </c>
      <c r="S266" s="225">
        <v>263</v>
      </c>
      <c r="T266" s="225" t="s">
        <v>232</v>
      </c>
      <c r="U266" s="225">
        <v>263</v>
      </c>
      <c r="V266" s="225" t="e">
        <v>#N/A</v>
      </c>
      <c r="W266" s="225">
        <v>263</v>
      </c>
      <c r="X266" s="225" t="s">
        <v>225</v>
      </c>
      <c r="Y266" s="225">
        <v>263</v>
      </c>
      <c r="Z266" s="225" t="s">
        <v>168</v>
      </c>
      <c r="AA266" s="225">
        <v>263</v>
      </c>
      <c r="AB266" s="225" t="s">
        <v>113</v>
      </c>
      <c r="AC266" s="225">
        <v>263</v>
      </c>
      <c r="AD266" s="225" t="s">
        <v>236</v>
      </c>
      <c r="AE266" s="225">
        <v>263</v>
      </c>
      <c r="AF266" s="225" t="s">
        <v>32</v>
      </c>
      <c r="AG266" s="225">
        <v>263</v>
      </c>
      <c r="AH266" s="225" t="s">
        <v>281</v>
      </c>
      <c r="AI266" s="225">
        <v>263</v>
      </c>
      <c r="AJ266" s="225" t="s">
        <v>275</v>
      </c>
      <c r="AK266" s="225">
        <v>263</v>
      </c>
      <c r="AL266" s="225" t="s">
        <v>332</v>
      </c>
      <c r="AM266" s="225">
        <v>263</v>
      </c>
      <c r="AN266" s="225" t="s">
        <v>260</v>
      </c>
      <c r="AO266" s="225">
        <v>263</v>
      </c>
      <c r="AP266" s="225" t="s">
        <v>341</v>
      </c>
    </row>
    <row r="267" spans="1:42" x14ac:dyDescent="0.25">
      <c r="A267" s="225">
        <v>264</v>
      </c>
      <c r="B267" s="293" t="s">
        <v>259</v>
      </c>
      <c r="C267" s="225">
        <v>264</v>
      </c>
      <c r="D267" s="225" t="s">
        <v>188</v>
      </c>
      <c r="E267" s="225">
        <v>264</v>
      </c>
      <c r="F267" s="225" t="s">
        <v>103</v>
      </c>
      <c r="G267" s="79">
        <v>264</v>
      </c>
      <c r="H267" s="110" t="s">
        <v>119</v>
      </c>
      <c r="I267" s="225">
        <v>264</v>
      </c>
      <c r="J267" s="225" t="s">
        <v>93</v>
      </c>
      <c r="K267" s="225">
        <v>264</v>
      </c>
      <c r="L267" s="225" t="s">
        <v>143</v>
      </c>
      <c r="M267" s="225">
        <v>264</v>
      </c>
      <c r="N267" s="225" t="s">
        <v>209</v>
      </c>
      <c r="O267" s="225">
        <v>264</v>
      </c>
      <c r="P267" s="225" t="s">
        <v>181</v>
      </c>
      <c r="Q267" s="225">
        <v>264</v>
      </c>
      <c r="R267" s="225" t="s">
        <v>137</v>
      </c>
      <c r="S267" s="225">
        <v>264</v>
      </c>
      <c r="T267" s="225" t="s">
        <v>262</v>
      </c>
      <c r="U267" s="225">
        <v>264</v>
      </c>
      <c r="V267" s="225" t="e">
        <v>#N/A</v>
      </c>
      <c r="W267" s="225">
        <v>264</v>
      </c>
      <c r="X267" s="225" t="s">
        <v>274</v>
      </c>
      <c r="Y267" s="225">
        <v>264</v>
      </c>
      <c r="Z267" s="225" t="s">
        <v>154</v>
      </c>
      <c r="AA267" s="225">
        <v>264</v>
      </c>
      <c r="AB267" s="225" t="s">
        <v>299</v>
      </c>
      <c r="AC267" s="225">
        <v>264</v>
      </c>
      <c r="AD267" s="225" t="s">
        <v>307</v>
      </c>
      <c r="AE267" s="225">
        <v>264</v>
      </c>
      <c r="AF267" s="225" t="s">
        <v>321</v>
      </c>
      <c r="AG267" s="225">
        <v>264</v>
      </c>
      <c r="AH267" s="225" t="s">
        <v>221</v>
      </c>
      <c r="AI267" s="225">
        <v>264</v>
      </c>
      <c r="AJ267" s="225" t="s">
        <v>191</v>
      </c>
      <c r="AK267" s="225">
        <v>264</v>
      </c>
      <c r="AL267" s="225" t="s">
        <v>304</v>
      </c>
      <c r="AM267" s="225">
        <v>264</v>
      </c>
      <c r="AN267" s="225" t="s">
        <v>231</v>
      </c>
      <c r="AO267" s="225">
        <v>264</v>
      </c>
      <c r="AP267" s="225" t="s">
        <v>54</v>
      </c>
    </row>
    <row r="268" spans="1:42" x14ac:dyDescent="0.25">
      <c r="A268" s="225">
        <v>265</v>
      </c>
      <c r="B268" s="293" t="s">
        <v>188</v>
      </c>
      <c r="C268" s="225">
        <v>265</v>
      </c>
      <c r="D268" s="225" t="s">
        <v>240</v>
      </c>
      <c r="E268" s="225">
        <v>265</v>
      </c>
      <c r="F268" s="225" t="s">
        <v>243</v>
      </c>
      <c r="G268" s="79">
        <v>265</v>
      </c>
      <c r="H268" s="110" t="s">
        <v>98</v>
      </c>
      <c r="I268" s="225">
        <v>265</v>
      </c>
      <c r="J268" s="225" t="s">
        <v>248</v>
      </c>
      <c r="K268" s="225">
        <v>265</v>
      </c>
      <c r="L268" s="225" t="s">
        <v>49</v>
      </c>
      <c r="M268" s="225">
        <v>265</v>
      </c>
      <c r="N268" s="225" t="s">
        <v>179</v>
      </c>
      <c r="O268" s="225">
        <v>265</v>
      </c>
      <c r="P268" s="225" t="s">
        <v>127</v>
      </c>
      <c r="Q268" s="225">
        <v>265</v>
      </c>
      <c r="R268" s="225" t="s">
        <v>323</v>
      </c>
      <c r="S268" s="225">
        <v>265</v>
      </c>
      <c r="T268" s="225" t="s">
        <v>229</v>
      </c>
      <c r="U268" s="225">
        <v>265</v>
      </c>
      <c r="V268" s="225" t="e">
        <v>#N/A</v>
      </c>
      <c r="W268" s="225">
        <v>265</v>
      </c>
      <c r="X268" s="225" t="s">
        <v>209</v>
      </c>
      <c r="Y268" s="225">
        <v>265</v>
      </c>
      <c r="Z268" s="225" t="s">
        <v>43</v>
      </c>
      <c r="AA268" s="225">
        <v>265</v>
      </c>
      <c r="AB268" s="225" t="s">
        <v>284</v>
      </c>
      <c r="AC268" s="225">
        <v>265</v>
      </c>
      <c r="AD268" s="225" t="s">
        <v>53</v>
      </c>
      <c r="AE268" s="225">
        <v>265</v>
      </c>
      <c r="AF268" s="225" t="s">
        <v>65</v>
      </c>
      <c r="AG268" s="225">
        <v>265</v>
      </c>
      <c r="AH268" s="225" t="s">
        <v>133</v>
      </c>
      <c r="AI268" s="225">
        <v>265</v>
      </c>
      <c r="AJ268" s="225" t="s">
        <v>278</v>
      </c>
      <c r="AK268" s="225">
        <v>265</v>
      </c>
      <c r="AL268" s="225" t="s">
        <v>143</v>
      </c>
      <c r="AM268" s="225">
        <v>265</v>
      </c>
      <c r="AN268" s="225" t="s">
        <v>24</v>
      </c>
      <c r="AO268" s="225">
        <v>265</v>
      </c>
      <c r="AP268" s="225" t="s">
        <v>323</v>
      </c>
    </row>
    <row r="269" spans="1:42" x14ac:dyDescent="0.25">
      <c r="A269" s="225">
        <v>266</v>
      </c>
      <c r="B269" s="293" t="s">
        <v>161</v>
      </c>
      <c r="C269" s="225">
        <v>266</v>
      </c>
      <c r="D269" s="225" t="s">
        <v>149</v>
      </c>
      <c r="E269" s="225">
        <v>266</v>
      </c>
      <c r="F269" s="225" t="s">
        <v>335</v>
      </c>
      <c r="G269" s="79">
        <v>266</v>
      </c>
      <c r="H269" s="110" t="s">
        <v>279</v>
      </c>
      <c r="I269" s="225">
        <v>266</v>
      </c>
      <c r="J269" s="225" t="s">
        <v>174</v>
      </c>
      <c r="K269" s="225">
        <v>266</v>
      </c>
      <c r="L269" s="225" t="s">
        <v>210</v>
      </c>
      <c r="M269" s="225">
        <v>266</v>
      </c>
      <c r="N269" s="225" t="s">
        <v>173</v>
      </c>
      <c r="O269" s="225">
        <v>266</v>
      </c>
      <c r="P269" s="225" t="s">
        <v>319</v>
      </c>
      <c r="Q269" s="225">
        <v>266</v>
      </c>
      <c r="R269" s="225" t="s">
        <v>256</v>
      </c>
      <c r="S269" s="225">
        <v>266</v>
      </c>
      <c r="T269" s="225" t="s">
        <v>272</v>
      </c>
      <c r="U269" s="225">
        <v>266</v>
      </c>
      <c r="V269" s="225" t="e">
        <v>#N/A</v>
      </c>
      <c r="W269" s="225">
        <v>266</v>
      </c>
      <c r="X269" s="225" t="s">
        <v>315</v>
      </c>
      <c r="Y269" s="225">
        <v>266</v>
      </c>
      <c r="Z269" s="225" t="s">
        <v>241</v>
      </c>
      <c r="AA269" s="225">
        <v>266</v>
      </c>
      <c r="AB269" s="225" t="s">
        <v>149</v>
      </c>
      <c r="AC269" s="225">
        <v>266</v>
      </c>
      <c r="AD269" s="225" t="s">
        <v>69</v>
      </c>
      <c r="AE269" s="225">
        <v>266</v>
      </c>
      <c r="AF269" s="225" t="s">
        <v>113</v>
      </c>
      <c r="AG269" s="225">
        <v>266</v>
      </c>
      <c r="AH269" s="225" t="s">
        <v>190</v>
      </c>
      <c r="AI269" s="225">
        <v>266</v>
      </c>
      <c r="AJ269" s="225" t="s">
        <v>104</v>
      </c>
      <c r="AK269" s="225">
        <v>266</v>
      </c>
      <c r="AL269" s="225" t="s">
        <v>284</v>
      </c>
      <c r="AM269" s="225">
        <v>266</v>
      </c>
      <c r="AN269" s="225" t="s">
        <v>329</v>
      </c>
      <c r="AO269" s="225">
        <v>266</v>
      </c>
      <c r="AP269" s="225" t="s">
        <v>28</v>
      </c>
    </row>
    <row r="270" spans="1:42" x14ac:dyDescent="0.25">
      <c r="A270" s="225">
        <v>267</v>
      </c>
      <c r="B270" s="293" t="s">
        <v>220</v>
      </c>
      <c r="C270" s="225">
        <v>267</v>
      </c>
      <c r="D270" s="225" t="s">
        <v>242</v>
      </c>
      <c r="E270" s="225">
        <v>267</v>
      </c>
      <c r="F270" s="225" t="s">
        <v>314</v>
      </c>
      <c r="G270" s="79">
        <v>266</v>
      </c>
      <c r="H270" s="110" t="s">
        <v>219</v>
      </c>
      <c r="I270" s="225">
        <v>267</v>
      </c>
      <c r="J270" s="225" t="s">
        <v>47</v>
      </c>
      <c r="K270" s="225">
        <v>267</v>
      </c>
      <c r="L270" s="225" t="s">
        <v>299</v>
      </c>
      <c r="M270" s="225">
        <v>267</v>
      </c>
      <c r="N270" s="225" t="s">
        <v>217</v>
      </c>
      <c r="O270" s="225">
        <v>267</v>
      </c>
      <c r="P270" s="225" t="s">
        <v>70</v>
      </c>
      <c r="Q270" s="225">
        <v>267</v>
      </c>
      <c r="R270" s="225" t="s">
        <v>190</v>
      </c>
      <c r="S270" s="225">
        <v>267</v>
      </c>
      <c r="T270" s="225" t="s">
        <v>246</v>
      </c>
      <c r="U270" s="225">
        <v>267</v>
      </c>
      <c r="V270" s="225" t="e">
        <v>#N/A</v>
      </c>
      <c r="W270" s="225">
        <v>267</v>
      </c>
      <c r="X270" s="225" t="s">
        <v>306</v>
      </c>
      <c r="Y270" s="225">
        <v>267</v>
      </c>
      <c r="Z270" s="225" t="s">
        <v>116</v>
      </c>
      <c r="AA270" s="225">
        <v>267</v>
      </c>
      <c r="AB270" s="225" t="s">
        <v>32</v>
      </c>
      <c r="AC270" s="225">
        <v>267</v>
      </c>
      <c r="AD270" s="225" t="s">
        <v>93</v>
      </c>
      <c r="AE270" s="225">
        <v>267</v>
      </c>
      <c r="AF270" s="225" t="s">
        <v>296</v>
      </c>
      <c r="AG270" s="225">
        <v>267</v>
      </c>
      <c r="AH270" s="225" t="s">
        <v>230</v>
      </c>
      <c r="AI270" s="225">
        <v>267</v>
      </c>
      <c r="AJ270" s="225" t="s">
        <v>168</v>
      </c>
      <c r="AK270" s="225">
        <v>267</v>
      </c>
      <c r="AL270" s="225" t="s">
        <v>123</v>
      </c>
      <c r="AM270" s="225">
        <v>267</v>
      </c>
      <c r="AN270" s="225" t="s">
        <v>237</v>
      </c>
      <c r="AO270" s="225">
        <v>267</v>
      </c>
      <c r="AP270" s="225" t="s">
        <v>225</v>
      </c>
    </row>
    <row r="271" spans="1:42" x14ac:dyDescent="0.25">
      <c r="A271" s="225">
        <v>268</v>
      </c>
      <c r="B271" s="293" t="s">
        <v>321</v>
      </c>
      <c r="C271" s="225">
        <v>268</v>
      </c>
      <c r="D271" s="225" t="s">
        <v>24</v>
      </c>
      <c r="E271" s="225">
        <v>268</v>
      </c>
      <c r="F271" s="225" t="s">
        <v>96</v>
      </c>
      <c r="G271" s="79">
        <v>268</v>
      </c>
      <c r="H271" s="110" t="s">
        <v>240</v>
      </c>
      <c r="I271" s="225">
        <v>268</v>
      </c>
      <c r="J271" s="225" t="s">
        <v>202</v>
      </c>
      <c r="K271" s="225">
        <v>268</v>
      </c>
      <c r="L271" s="225" t="s">
        <v>83</v>
      </c>
      <c r="M271" s="225">
        <v>268</v>
      </c>
      <c r="N271" s="225" t="s">
        <v>295</v>
      </c>
      <c r="O271" s="225">
        <v>268</v>
      </c>
      <c r="P271" s="225" t="s">
        <v>240</v>
      </c>
      <c r="Q271" s="225">
        <v>268</v>
      </c>
      <c r="R271" s="225" t="s">
        <v>198</v>
      </c>
      <c r="S271" s="225">
        <v>268</v>
      </c>
      <c r="T271" s="225" t="s">
        <v>165</v>
      </c>
      <c r="U271" s="225">
        <v>268</v>
      </c>
      <c r="V271" s="225" t="e">
        <v>#N/A</v>
      </c>
      <c r="W271" s="225">
        <v>268</v>
      </c>
      <c r="X271" s="225" t="s">
        <v>333</v>
      </c>
      <c r="Y271" s="225">
        <v>268</v>
      </c>
      <c r="Z271" s="225" t="s">
        <v>335</v>
      </c>
      <c r="AA271" s="225">
        <v>268</v>
      </c>
      <c r="AB271" s="225" t="s">
        <v>295</v>
      </c>
      <c r="AC271" s="225">
        <v>268</v>
      </c>
      <c r="AD271" s="225" t="s">
        <v>266</v>
      </c>
      <c r="AE271" s="225">
        <v>268</v>
      </c>
      <c r="AF271" s="225" t="s">
        <v>35</v>
      </c>
      <c r="AG271" s="225">
        <v>268</v>
      </c>
      <c r="AH271" s="225" t="s">
        <v>254</v>
      </c>
      <c r="AI271" s="225">
        <v>268</v>
      </c>
      <c r="AJ271" s="225" t="s">
        <v>86</v>
      </c>
      <c r="AK271" s="225">
        <v>268</v>
      </c>
      <c r="AL271" s="225" t="s">
        <v>235</v>
      </c>
      <c r="AM271" s="225">
        <v>268</v>
      </c>
      <c r="AN271" s="225" t="s">
        <v>204</v>
      </c>
      <c r="AO271" s="225">
        <v>268</v>
      </c>
      <c r="AP271" s="225" t="s">
        <v>204</v>
      </c>
    </row>
    <row r="272" spans="1:42" x14ac:dyDescent="0.25">
      <c r="A272" s="225">
        <v>269</v>
      </c>
      <c r="B272" s="293" t="s">
        <v>331</v>
      </c>
      <c r="C272" s="225">
        <v>269</v>
      </c>
      <c r="D272" s="225" t="s">
        <v>201</v>
      </c>
      <c r="E272" s="225">
        <v>269</v>
      </c>
      <c r="F272" s="225" t="s">
        <v>216</v>
      </c>
      <c r="G272" s="79">
        <v>269</v>
      </c>
      <c r="H272" s="110" t="s">
        <v>201</v>
      </c>
      <c r="I272" s="225">
        <v>269</v>
      </c>
      <c r="J272" s="225" t="s">
        <v>100</v>
      </c>
      <c r="K272" s="225">
        <v>269</v>
      </c>
      <c r="L272" s="225" t="s">
        <v>71</v>
      </c>
      <c r="M272" s="225">
        <v>269</v>
      </c>
      <c r="N272" s="225" t="s">
        <v>315</v>
      </c>
      <c r="O272" s="225">
        <v>269</v>
      </c>
      <c r="P272" s="225" t="s">
        <v>341</v>
      </c>
      <c r="Q272" s="225">
        <v>269</v>
      </c>
      <c r="R272" s="225" t="s">
        <v>270</v>
      </c>
      <c r="S272" s="225">
        <v>269</v>
      </c>
      <c r="T272" s="225" t="s">
        <v>153</v>
      </c>
      <c r="U272" s="225">
        <v>269</v>
      </c>
      <c r="V272" s="225" t="e">
        <v>#N/A</v>
      </c>
      <c r="W272" s="225">
        <v>269</v>
      </c>
      <c r="X272" s="225" t="s">
        <v>201</v>
      </c>
      <c r="Y272" s="225">
        <v>269</v>
      </c>
      <c r="Z272" s="225" t="s">
        <v>114</v>
      </c>
      <c r="AA272" s="225">
        <v>269</v>
      </c>
      <c r="AB272" s="225" t="s">
        <v>101</v>
      </c>
      <c r="AC272" s="225">
        <v>269</v>
      </c>
      <c r="AD272" s="225" t="s">
        <v>150</v>
      </c>
      <c r="AE272" s="225">
        <v>269</v>
      </c>
      <c r="AF272" s="225" t="s">
        <v>275</v>
      </c>
      <c r="AG272" s="225">
        <v>269</v>
      </c>
      <c r="AH272" s="225" t="s">
        <v>136</v>
      </c>
      <c r="AI272" s="225">
        <v>269</v>
      </c>
      <c r="AJ272" s="225" t="s">
        <v>204</v>
      </c>
      <c r="AK272" s="225">
        <v>269</v>
      </c>
      <c r="AL272" s="225" t="s">
        <v>305</v>
      </c>
      <c r="AM272" s="225">
        <v>269</v>
      </c>
      <c r="AN272" s="225" t="s">
        <v>334</v>
      </c>
      <c r="AO272" s="225">
        <v>269</v>
      </c>
      <c r="AP272" s="225" t="s">
        <v>66</v>
      </c>
    </row>
    <row r="273" spans="1:42" x14ac:dyDescent="0.25">
      <c r="A273" s="225">
        <v>270</v>
      </c>
      <c r="B273" s="293" t="s">
        <v>283</v>
      </c>
      <c r="C273" s="225">
        <v>270</v>
      </c>
      <c r="D273" s="225" t="s">
        <v>116</v>
      </c>
      <c r="E273" s="225">
        <v>270</v>
      </c>
      <c r="F273" s="225" t="s">
        <v>244</v>
      </c>
      <c r="G273" s="79">
        <v>269</v>
      </c>
      <c r="H273" s="110" t="s">
        <v>185</v>
      </c>
      <c r="I273" s="225">
        <v>270</v>
      </c>
      <c r="J273" s="225" t="s">
        <v>127</v>
      </c>
      <c r="K273" s="225">
        <v>270</v>
      </c>
      <c r="L273" s="225" t="s">
        <v>287</v>
      </c>
      <c r="M273" s="225">
        <v>270</v>
      </c>
      <c r="N273" s="225" t="s">
        <v>210</v>
      </c>
      <c r="O273" s="225">
        <v>270</v>
      </c>
      <c r="P273" s="225" t="s">
        <v>318</v>
      </c>
      <c r="Q273" s="225">
        <v>270</v>
      </c>
      <c r="R273" s="225" t="s">
        <v>61</v>
      </c>
      <c r="S273" s="225">
        <v>270</v>
      </c>
      <c r="T273" s="225" t="s">
        <v>50</v>
      </c>
      <c r="U273" s="225">
        <v>270</v>
      </c>
      <c r="V273" s="225" t="e">
        <v>#N/A</v>
      </c>
      <c r="W273" s="225">
        <v>270</v>
      </c>
      <c r="X273" s="225" t="s">
        <v>72</v>
      </c>
      <c r="Y273" s="225">
        <v>270</v>
      </c>
      <c r="Z273" s="225" t="s">
        <v>165</v>
      </c>
      <c r="AA273" s="225">
        <v>270</v>
      </c>
      <c r="AB273" s="225" t="s">
        <v>302</v>
      </c>
      <c r="AC273" s="225">
        <v>270</v>
      </c>
      <c r="AD273" s="225" t="s">
        <v>195</v>
      </c>
      <c r="AE273" s="225">
        <v>270</v>
      </c>
      <c r="AF273" s="225" t="s">
        <v>274</v>
      </c>
      <c r="AG273" s="225">
        <v>270</v>
      </c>
      <c r="AH273" s="225" t="s">
        <v>206</v>
      </c>
      <c r="AI273" s="225">
        <v>270</v>
      </c>
      <c r="AJ273" s="225" t="s">
        <v>37</v>
      </c>
      <c r="AK273" s="225">
        <v>270</v>
      </c>
      <c r="AL273" s="225" t="s">
        <v>135</v>
      </c>
      <c r="AM273" s="225">
        <v>270</v>
      </c>
      <c r="AN273" s="225" t="s">
        <v>108</v>
      </c>
      <c r="AO273" s="225">
        <v>270</v>
      </c>
      <c r="AP273" s="225" t="s">
        <v>123</v>
      </c>
    </row>
    <row r="274" spans="1:42" x14ac:dyDescent="0.25">
      <c r="A274" s="225">
        <v>271</v>
      </c>
      <c r="B274" s="293" t="s">
        <v>302</v>
      </c>
      <c r="C274" s="225">
        <v>271</v>
      </c>
      <c r="D274" s="225" t="s">
        <v>309</v>
      </c>
      <c r="E274" s="225">
        <v>271</v>
      </c>
      <c r="F274" s="225" t="s">
        <v>313</v>
      </c>
      <c r="G274" s="79">
        <v>271</v>
      </c>
      <c r="H274" s="110" t="s">
        <v>83</v>
      </c>
      <c r="I274" s="225">
        <v>271</v>
      </c>
      <c r="J274" s="225" t="s">
        <v>143</v>
      </c>
      <c r="K274" s="225">
        <v>271</v>
      </c>
      <c r="L274" s="225" t="s">
        <v>277</v>
      </c>
      <c r="M274" s="225">
        <v>271</v>
      </c>
      <c r="N274" s="225" t="s">
        <v>115</v>
      </c>
      <c r="O274" s="225">
        <v>271</v>
      </c>
      <c r="P274" s="225" t="s">
        <v>197</v>
      </c>
      <c r="Q274" s="225">
        <v>271</v>
      </c>
      <c r="R274" s="225" t="s">
        <v>273</v>
      </c>
      <c r="S274" s="225">
        <v>271</v>
      </c>
      <c r="T274" s="225" t="s">
        <v>308</v>
      </c>
      <c r="U274" s="225">
        <v>271</v>
      </c>
      <c r="V274" s="225" t="e">
        <v>#N/A</v>
      </c>
      <c r="W274" s="225">
        <v>271</v>
      </c>
      <c r="X274" s="225" t="s">
        <v>178</v>
      </c>
      <c r="Y274" s="225">
        <v>271</v>
      </c>
      <c r="Z274" s="225" t="s">
        <v>297</v>
      </c>
      <c r="AA274" s="225">
        <v>271</v>
      </c>
      <c r="AB274" s="225" t="s">
        <v>216</v>
      </c>
      <c r="AC274" s="225">
        <v>271</v>
      </c>
      <c r="AD274" s="225" t="s">
        <v>334</v>
      </c>
      <c r="AE274" s="225">
        <v>271</v>
      </c>
      <c r="AF274" s="225" t="s">
        <v>326</v>
      </c>
      <c r="AG274" s="225">
        <v>271</v>
      </c>
      <c r="AH274" s="225" t="s">
        <v>298</v>
      </c>
      <c r="AI274" s="225">
        <v>271</v>
      </c>
      <c r="AJ274" s="225" t="s">
        <v>312</v>
      </c>
      <c r="AK274" s="225">
        <v>271</v>
      </c>
      <c r="AL274" s="225" t="s">
        <v>329</v>
      </c>
      <c r="AM274" s="225">
        <v>271</v>
      </c>
      <c r="AN274" s="225" t="s">
        <v>319</v>
      </c>
      <c r="AO274" s="225">
        <v>271</v>
      </c>
      <c r="AP274" s="225" t="s">
        <v>202</v>
      </c>
    </row>
    <row r="275" spans="1:42" x14ac:dyDescent="0.25">
      <c r="A275" s="225">
        <v>272</v>
      </c>
      <c r="B275" s="293" t="s">
        <v>319</v>
      </c>
      <c r="C275" s="225">
        <v>272</v>
      </c>
      <c r="D275" s="225" t="s">
        <v>299</v>
      </c>
      <c r="E275" s="225">
        <v>272</v>
      </c>
      <c r="F275" s="225" t="s">
        <v>195</v>
      </c>
      <c r="G275" s="79">
        <v>272</v>
      </c>
      <c r="H275" s="110" t="s">
        <v>162</v>
      </c>
      <c r="I275" s="225">
        <v>272</v>
      </c>
      <c r="J275" s="225" t="s">
        <v>69</v>
      </c>
      <c r="K275" s="225">
        <v>272</v>
      </c>
      <c r="L275" s="225" t="s">
        <v>249</v>
      </c>
      <c r="M275" s="225">
        <v>272</v>
      </c>
      <c r="N275" s="225" t="s">
        <v>41</v>
      </c>
      <c r="O275" s="225">
        <v>272</v>
      </c>
      <c r="P275" s="225" t="s">
        <v>290</v>
      </c>
      <c r="Q275" s="225">
        <v>272</v>
      </c>
      <c r="R275" s="225" t="s">
        <v>239</v>
      </c>
      <c r="S275" s="225">
        <v>272</v>
      </c>
      <c r="T275" s="225" t="s">
        <v>198</v>
      </c>
      <c r="U275" s="225">
        <v>272</v>
      </c>
      <c r="V275" s="225" t="e">
        <v>#N/A</v>
      </c>
      <c r="W275" s="225">
        <v>272</v>
      </c>
      <c r="X275" s="225" t="s">
        <v>37</v>
      </c>
      <c r="Y275" s="225">
        <v>272</v>
      </c>
      <c r="Z275" s="225" t="s">
        <v>296</v>
      </c>
      <c r="AA275" s="225">
        <v>272</v>
      </c>
      <c r="AB275" s="225" t="s">
        <v>174</v>
      </c>
      <c r="AC275" s="225">
        <v>272</v>
      </c>
      <c r="AD275" s="225" t="s">
        <v>306</v>
      </c>
      <c r="AE275" s="225">
        <v>272</v>
      </c>
      <c r="AF275" s="225" t="s">
        <v>83</v>
      </c>
      <c r="AG275" s="225">
        <v>272</v>
      </c>
      <c r="AH275" s="225" t="s">
        <v>118</v>
      </c>
      <c r="AI275" s="225">
        <v>272</v>
      </c>
      <c r="AJ275" s="225" t="s">
        <v>218</v>
      </c>
      <c r="AK275" s="225">
        <v>272</v>
      </c>
      <c r="AL275" s="225" t="s">
        <v>94</v>
      </c>
      <c r="AM275" s="225">
        <v>272</v>
      </c>
      <c r="AN275" s="225" t="s">
        <v>180</v>
      </c>
      <c r="AO275" s="225">
        <v>272</v>
      </c>
      <c r="AP275" s="225" t="s">
        <v>68</v>
      </c>
    </row>
    <row r="276" spans="1:42" x14ac:dyDescent="0.25">
      <c r="A276" s="225">
        <v>273</v>
      </c>
      <c r="B276" s="293" t="s">
        <v>175</v>
      </c>
      <c r="C276" s="225">
        <v>273</v>
      </c>
      <c r="D276" s="225" t="s">
        <v>213</v>
      </c>
      <c r="E276" s="225">
        <v>273</v>
      </c>
      <c r="F276" s="225" t="s">
        <v>209</v>
      </c>
      <c r="G276" s="79">
        <v>272</v>
      </c>
      <c r="H276" s="110" t="s">
        <v>74</v>
      </c>
      <c r="I276" s="225">
        <v>273</v>
      </c>
      <c r="J276" s="225" t="s">
        <v>205</v>
      </c>
      <c r="K276" s="225">
        <v>273</v>
      </c>
      <c r="L276" s="225" t="s">
        <v>233</v>
      </c>
      <c r="M276" s="225">
        <v>273</v>
      </c>
      <c r="N276" s="225" t="s">
        <v>184</v>
      </c>
      <c r="O276" s="225">
        <v>273</v>
      </c>
      <c r="P276" s="225" t="s">
        <v>322</v>
      </c>
      <c r="Q276" s="225">
        <v>273</v>
      </c>
      <c r="R276" s="225" t="s">
        <v>184</v>
      </c>
      <c r="S276" s="225">
        <v>273</v>
      </c>
      <c r="T276" s="225" t="s">
        <v>291</v>
      </c>
      <c r="U276" s="225">
        <v>273</v>
      </c>
      <c r="V276" s="225" t="e">
        <v>#N/A</v>
      </c>
      <c r="W276" s="225">
        <v>273</v>
      </c>
      <c r="X276" s="225" t="s">
        <v>91</v>
      </c>
      <c r="Y276" s="225">
        <v>273</v>
      </c>
      <c r="Z276" s="225" t="s">
        <v>67</v>
      </c>
      <c r="AA276" s="225">
        <v>273</v>
      </c>
      <c r="AB276" s="225" t="s">
        <v>204</v>
      </c>
      <c r="AC276" s="225">
        <v>273</v>
      </c>
      <c r="AD276" s="225" t="s">
        <v>258</v>
      </c>
      <c r="AE276" s="225">
        <v>273</v>
      </c>
      <c r="AF276" s="225" t="s">
        <v>216</v>
      </c>
      <c r="AG276" s="225">
        <v>273</v>
      </c>
      <c r="AH276" s="225" t="s">
        <v>280</v>
      </c>
      <c r="AI276" s="225">
        <v>273</v>
      </c>
      <c r="AJ276" s="225" t="s">
        <v>100</v>
      </c>
      <c r="AK276" s="225">
        <v>273</v>
      </c>
      <c r="AL276" s="225" t="s">
        <v>130</v>
      </c>
      <c r="AM276" s="225">
        <v>273</v>
      </c>
      <c r="AN276" s="225" t="s">
        <v>144</v>
      </c>
      <c r="AO276" s="225">
        <v>273</v>
      </c>
      <c r="AP276" s="225" t="s">
        <v>331</v>
      </c>
    </row>
    <row r="277" spans="1:42" x14ac:dyDescent="0.25">
      <c r="A277" s="225">
        <v>274</v>
      </c>
      <c r="B277" s="293" t="s">
        <v>325</v>
      </c>
      <c r="C277" s="225">
        <v>274</v>
      </c>
      <c r="D277" s="225" t="s">
        <v>312</v>
      </c>
      <c r="E277" s="225">
        <v>274</v>
      </c>
      <c r="F277" s="225" t="s">
        <v>341</v>
      </c>
      <c r="G277" s="79">
        <v>274</v>
      </c>
      <c r="H277" s="110" t="s">
        <v>63</v>
      </c>
      <c r="I277" s="225">
        <v>274</v>
      </c>
      <c r="J277" s="225" t="s">
        <v>322</v>
      </c>
      <c r="K277" s="225">
        <v>274</v>
      </c>
      <c r="L277" s="225" t="s">
        <v>223</v>
      </c>
      <c r="M277" s="225">
        <v>274</v>
      </c>
      <c r="N277" s="225" t="s">
        <v>192</v>
      </c>
      <c r="O277" s="225">
        <v>274</v>
      </c>
      <c r="P277" s="225" t="s">
        <v>266</v>
      </c>
      <c r="Q277" s="225">
        <v>274</v>
      </c>
      <c r="R277" s="225" t="s">
        <v>328</v>
      </c>
      <c r="S277" s="225">
        <v>274</v>
      </c>
      <c r="T277" s="225" t="s">
        <v>215</v>
      </c>
      <c r="U277" s="225">
        <v>274</v>
      </c>
      <c r="V277" s="225" t="e">
        <v>#N/A</v>
      </c>
      <c r="W277" s="225">
        <v>274</v>
      </c>
      <c r="X277" s="225" t="s">
        <v>30</v>
      </c>
      <c r="Y277" s="225">
        <v>274</v>
      </c>
      <c r="Z277" s="225" t="s">
        <v>185</v>
      </c>
      <c r="AA277" s="225">
        <v>274</v>
      </c>
      <c r="AB277" s="225" t="s">
        <v>264</v>
      </c>
      <c r="AC277" s="225">
        <v>274</v>
      </c>
      <c r="AD277" s="225" t="s">
        <v>168</v>
      </c>
      <c r="AE277" s="225">
        <v>274</v>
      </c>
      <c r="AF277" s="225" t="s">
        <v>282</v>
      </c>
      <c r="AG277" s="225">
        <v>274</v>
      </c>
      <c r="AH277" s="225" t="s">
        <v>188</v>
      </c>
      <c r="AI277" s="225">
        <v>274</v>
      </c>
      <c r="AJ277" s="225" t="s">
        <v>260</v>
      </c>
      <c r="AK277" s="225">
        <v>274</v>
      </c>
      <c r="AL277" s="225" t="s">
        <v>194</v>
      </c>
      <c r="AM277" s="225">
        <v>274</v>
      </c>
      <c r="AN277" s="225" t="s">
        <v>233</v>
      </c>
      <c r="AO277" s="225">
        <v>274</v>
      </c>
      <c r="AP277" s="225" t="s">
        <v>316</v>
      </c>
    </row>
    <row r="278" spans="1:42" x14ac:dyDescent="0.25">
      <c r="A278" s="225">
        <v>275</v>
      </c>
      <c r="B278" s="293" t="s">
        <v>271</v>
      </c>
      <c r="C278" s="225">
        <v>275</v>
      </c>
      <c r="D278" s="225" t="s">
        <v>176</v>
      </c>
      <c r="E278" s="225">
        <v>275</v>
      </c>
      <c r="F278" s="225" t="s">
        <v>266</v>
      </c>
      <c r="G278" s="79">
        <v>275</v>
      </c>
      <c r="H278" s="110" t="s">
        <v>113</v>
      </c>
      <c r="I278" s="225">
        <v>275</v>
      </c>
      <c r="J278" s="225" t="s">
        <v>118</v>
      </c>
      <c r="K278" s="225">
        <v>275</v>
      </c>
      <c r="L278" s="225" t="s">
        <v>209</v>
      </c>
      <c r="M278" s="225">
        <v>275</v>
      </c>
      <c r="N278" s="225" t="s">
        <v>230</v>
      </c>
      <c r="O278" s="225">
        <v>275</v>
      </c>
      <c r="P278" s="225" t="s">
        <v>138</v>
      </c>
      <c r="Q278" s="225">
        <v>275</v>
      </c>
      <c r="R278" s="225" t="s">
        <v>280</v>
      </c>
      <c r="S278" s="225">
        <v>275</v>
      </c>
      <c r="T278" s="225" t="s">
        <v>149</v>
      </c>
      <c r="U278" s="225">
        <v>275</v>
      </c>
      <c r="V278" s="225" t="e">
        <v>#N/A</v>
      </c>
      <c r="W278" s="225">
        <v>275</v>
      </c>
      <c r="X278" s="225" t="s">
        <v>193</v>
      </c>
      <c r="Y278" s="225">
        <v>275</v>
      </c>
      <c r="Z278" s="225" t="s">
        <v>169</v>
      </c>
      <c r="AA278" s="225">
        <v>275</v>
      </c>
      <c r="AB278" s="225" t="s">
        <v>280</v>
      </c>
      <c r="AC278" s="225">
        <v>275</v>
      </c>
      <c r="AD278" s="225" t="s">
        <v>91</v>
      </c>
      <c r="AE278" s="225">
        <v>275</v>
      </c>
      <c r="AF278" s="225" t="s">
        <v>226</v>
      </c>
      <c r="AG278" s="225">
        <v>275</v>
      </c>
      <c r="AH278" s="225" t="s">
        <v>88</v>
      </c>
      <c r="AI278" s="225">
        <v>275</v>
      </c>
      <c r="AJ278" s="225" t="s">
        <v>333</v>
      </c>
      <c r="AK278" s="225">
        <v>275</v>
      </c>
      <c r="AL278" s="225" t="s">
        <v>155</v>
      </c>
      <c r="AM278" s="225">
        <v>275</v>
      </c>
      <c r="AN278" s="225" t="s">
        <v>316</v>
      </c>
      <c r="AO278" s="225">
        <v>275</v>
      </c>
      <c r="AP278" s="225" t="s">
        <v>73</v>
      </c>
    </row>
    <row r="279" spans="1:42" x14ac:dyDescent="0.25">
      <c r="A279" s="225">
        <v>276</v>
      </c>
      <c r="B279" s="293" t="s">
        <v>152</v>
      </c>
      <c r="C279" s="225">
        <v>276</v>
      </c>
      <c r="D279" s="225" t="s">
        <v>65</v>
      </c>
      <c r="E279" s="225">
        <v>276</v>
      </c>
      <c r="F279" s="225" t="s">
        <v>322</v>
      </c>
      <c r="G279" s="79">
        <v>276</v>
      </c>
      <c r="H279" s="110" t="s">
        <v>90</v>
      </c>
      <c r="I279" s="225">
        <v>276</v>
      </c>
      <c r="J279" s="225" t="s">
        <v>249</v>
      </c>
      <c r="K279" s="225">
        <v>276</v>
      </c>
      <c r="L279" s="225" t="s">
        <v>125</v>
      </c>
      <c r="M279" s="225">
        <v>276</v>
      </c>
      <c r="N279" s="225" t="s">
        <v>215</v>
      </c>
      <c r="O279" s="225">
        <v>276</v>
      </c>
      <c r="P279" s="225" t="s">
        <v>44</v>
      </c>
      <c r="Q279" s="225">
        <v>276</v>
      </c>
      <c r="R279" s="225" t="s">
        <v>287</v>
      </c>
      <c r="S279" s="225">
        <v>276</v>
      </c>
      <c r="T279" s="225" t="s">
        <v>138</v>
      </c>
      <c r="U279" s="225">
        <v>276</v>
      </c>
      <c r="V279" s="225" t="e">
        <v>#N/A</v>
      </c>
      <c r="W279" s="225">
        <v>276</v>
      </c>
      <c r="X279" s="225" t="s">
        <v>253</v>
      </c>
      <c r="Y279" s="225">
        <v>276</v>
      </c>
      <c r="Z279" s="225" t="s">
        <v>187</v>
      </c>
      <c r="AA279" s="225">
        <v>276</v>
      </c>
      <c r="AB279" s="225" t="s">
        <v>311</v>
      </c>
      <c r="AC279" s="225">
        <v>276</v>
      </c>
      <c r="AD279" s="225" t="s">
        <v>252</v>
      </c>
      <c r="AE279" s="225">
        <v>276</v>
      </c>
      <c r="AF279" s="225" t="s">
        <v>175</v>
      </c>
      <c r="AG279" s="225">
        <v>276</v>
      </c>
      <c r="AH279" s="225" t="s">
        <v>264</v>
      </c>
      <c r="AI279" s="225">
        <v>276</v>
      </c>
      <c r="AJ279" s="225" t="s">
        <v>267</v>
      </c>
      <c r="AK279" s="225">
        <v>276</v>
      </c>
      <c r="AL279" s="225" t="s">
        <v>88</v>
      </c>
      <c r="AM279" s="225">
        <v>276</v>
      </c>
      <c r="AN279" s="225" t="s">
        <v>322</v>
      </c>
      <c r="AO279" s="225">
        <v>276</v>
      </c>
      <c r="AP279" s="225" t="s">
        <v>220</v>
      </c>
    </row>
    <row r="280" spans="1:42" x14ac:dyDescent="0.25">
      <c r="A280" s="225">
        <v>277</v>
      </c>
      <c r="B280" s="293" t="s">
        <v>339</v>
      </c>
      <c r="C280" s="225">
        <v>277</v>
      </c>
      <c r="D280" s="225" t="s">
        <v>222</v>
      </c>
      <c r="E280" s="225">
        <v>277</v>
      </c>
      <c r="F280" s="225" t="s">
        <v>148</v>
      </c>
      <c r="G280" s="79">
        <v>277</v>
      </c>
      <c r="H280" s="110" t="s">
        <v>273</v>
      </c>
      <c r="I280" s="225">
        <v>277</v>
      </c>
      <c r="J280" s="225" t="s">
        <v>178</v>
      </c>
      <c r="K280" s="225">
        <v>277</v>
      </c>
      <c r="L280" s="225" t="s">
        <v>313</v>
      </c>
      <c r="M280" s="225">
        <v>277</v>
      </c>
      <c r="N280" s="225" t="s">
        <v>93</v>
      </c>
      <c r="O280" s="225">
        <v>277</v>
      </c>
      <c r="P280" s="225" t="s">
        <v>335</v>
      </c>
      <c r="Q280" s="225">
        <v>277</v>
      </c>
      <c r="R280" s="225" t="s">
        <v>238</v>
      </c>
      <c r="S280" s="225">
        <v>277</v>
      </c>
      <c r="T280" s="225" t="s">
        <v>340</v>
      </c>
      <c r="U280" s="225">
        <v>277</v>
      </c>
      <c r="V280" s="225" t="e">
        <v>#N/A</v>
      </c>
      <c r="W280" s="225">
        <v>277</v>
      </c>
      <c r="X280" s="225" t="s">
        <v>301</v>
      </c>
      <c r="Y280" s="225">
        <v>277</v>
      </c>
      <c r="Z280" s="225" t="s">
        <v>232</v>
      </c>
      <c r="AA280" s="225">
        <v>277</v>
      </c>
      <c r="AB280" s="225" t="s">
        <v>315</v>
      </c>
      <c r="AC280" s="225">
        <v>277</v>
      </c>
      <c r="AD280" s="225" t="s">
        <v>264</v>
      </c>
      <c r="AE280" s="225">
        <v>277</v>
      </c>
      <c r="AF280" s="225" t="s">
        <v>256</v>
      </c>
      <c r="AG280" s="225">
        <v>277</v>
      </c>
      <c r="AH280" s="225" t="s">
        <v>210</v>
      </c>
      <c r="AI280" s="225">
        <v>277</v>
      </c>
      <c r="AJ280" s="225" t="s">
        <v>162</v>
      </c>
      <c r="AK280" s="225">
        <v>277</v>
      </c>
      <c r="AL280" s="225" t="s">
        <v>309</v>
      </c>
      <c r="AM280" s="225">
        <v>277</v>
      </c>
      <c r="AN280" s="225" t="s">
        <v>159</v>
      </c>
      <c r="AO280" s="225">
        <v>277</v>
      </c>
      <c r="AP280" s="225" t="s">
        <v>281</v>
      </c>
    </row>
    <row r="281" spans="1:42" x14ac:dyDescent="0.25">
      <c r="A281" s="225">
        <v>278</v>
      </c>
      <c r="B281" s="293" t="s">
        <v>287</v>
      </c>
      <c r="C281" s="225">
        <v>278</v>
      </c>
      <c r="D281" s="225" t="s">
        <v>329</v>
      </c>
      <c r="E281" s="225">
        <v>278</v>
      </c>
      <c r="F281" s="225" t="s">
        <v>329</v>
      </c>
      <c r="G281" s="79">
        <v>278</v>
      </c>
      <c r="H281" s="110" t="s">
        <v>232</v>
      </c>
      <c r="I281" s="225">
        <v>278</v>
      </c>
      <c r="J281" s="225" t="s">
        <v>321</v>
      </c>
      <c r="K281" s="225">
        <v>278</v>
      </c>
      <c r="L281" s="225" t="s">
        <v>171</v>
      </c>
      <c r="M281" s="225">
        <v>278</v>
      </c>
      <c r="N281" s="225" t="s">
        <v>317</v>
      </c>
      <c r="O281" s="225">
        <v>278</v>
      </c>
      <c r="P281" s="225" t="s">
        <v>108</v>
      </c>
      <c r="Q281" s="225">
        <v>278</v>
      </c>
      <c r="R281" s="225" t="s">
        <v>268</v>
      </c>
      <c r="S281" s="225">
        <v>278</v>
      </c>
      <c r="T281" s="225" t="s">
        <v>127</v>
      </c>
      <c r="U281" s="225">
        <v>278</v>
      </c>
      <c r="V281" s="225" t="e">
        <v>#N/A</v>
      </c>
      <c r="W281" s="225">
        <v>278</v>
      </c>
      <c r="X281" s="225" t="s">
        <v>214</v>
      </c>
      <c r="Y281" s="225">
        <v>278</v>
      </c>
      <c r="Z281" s="225" t="s">
        <v>328</v>
      </c>
      <c r="AA281" s="225">
        <v>278</v>
      </c>
      <c r="AB281" s="225" t="s">
        <v>282</v>
      </c>
      <c r="AC281" s="225">
        <v>278</v>
      </c>
      <c r="AD281" s="225" t="s">
        <v>303</v>
      </c>
      <c r="AE281" s="225">
        <v>278</v>
      </c>
      <c r="AF281" s="225" t="s">
        <v>24</v>
      </c>
      <c r="AG281" s="225">
        <v>278</v>
      </c>
      <c r="AH281" s="225" t="s">
        <v>155</v>
      </c>
      <c r="AI281" s="225">
        <v>278</v>
      </c>
      <c r="AJ281" s="225" t="s">
        <v>284</v>
      </c>
      <c r="AK281" s="225">
        <v>278</v>
      </c>
      <c r="AL281" s="225" t="s">
        <v>156</v>
      </c>
      <c r="AM281" s="225">
        <v>278</v>
      </c>
      <c r="AN281" s="225" t="s">
        <v>257</v>
      </c>
      <c r="AO281" s="225">
        <v>278</v>
      </c>
      <c r="AP281" s="225" t="s">
        <v>173</v>
      </c>
    </row>
    <row r="282" spans="1:42" x14ac:dyDescent="0.25">
      <c r="A282" s="225">
        <v>279</v>
      </c>
      <c r="B282" s="293" t="s">
        <v>314</v>
      </c>
      <c r="C282" s="225">
        <v>279</v>
      </c>
      <c r="D282" s="225" t="s">
        <v>300</v>
      </c>
      <c r="E282" s="225">
        <v>279</v>
      </c>
      <c r="F282" s="225" t="s">
        <v>312</v>
      </c>
      <c r="G282" s="79">
        <v>279</v>
      </c>
      <c r="H282" s="110" t="s">
        <v>169</v>
      </c>
      <c r="I282" s="225">
        <v>279</v>
      </c>
      <c r="J282" s="225" t="s">
        <v>317</v>
      </c>
      <c r="K282" s="225">
        <v>279</v>
      </c>
      <c r="L282" s="225" t="s">
        <v>54</v>
      </c>
      <c r="M282" s="225">
        <v>279</v>
      </c>
      <c r="N282" s="225" t="s">
        <v>233</v>
      </c>
      <c r="O282" s="225">
        <v>279</v>
      </c>
      <c r="P282" s="225" t="s">
        <v>167</v>
      </c>
      <c r="Q282" s="225">
        <v>279</v>
      </c>
      <c r="R282" s="225" t="s">
        <v>66</v>
      </c>
      <c r="S282" s="225">
        <v>279</v>
      </c>
      <c r="T282" s="225" t="s">
        <v>324</v>
      </c>
      <c r="U282" s="225">
        <v>279</v>
      </c>
      <c r="V282" s="225" t="e">
        <v>#N/A</v>
      </c>
      <c r="W282" s="225">
        <v>279</v>
      </c>
      <c r="X282" s="225" t="s">
        <v>22</v>
      </c>
      <c r="Y282" s="225">
        <v>279</v>
      </c>
      <c r="Z282" s="225" t="s">
        <v>158</v>
      </c>
      <c r="AA282" s="225">
        <v>279</v>
      </c>
      <c r="AB282" s="225" t="s">
        <v>270</v>
      </c>
      <c r="AC282" s="225">
        <v>279</v>
      </c>
      <c r="AD282" s="225" t="s">
        <v>232</v>
      </c>
      <c r="AE282" s="225">
        <v>279</v>
      </c>
      <c r="AF282" s="225" t="s">
        <v>327</v>
      </c>
      <c r="AG282" s="225">
        <v>279</v>
      </c>
      <c r="AH282" s="225" t="s">
        <v>308</v>
      </c>
      <c r="AI282" s="225">
        <v>279</v>
      </c>
      <c r="AJ282" s="225" t="s">
        <v>315</v>
      </c>
      <c r="AK282" s="225">
        <v>279</v>
      </c>
      <c r="AL282" s="225" t="s">
        <v>266</v>
      </c>
      <c r="AM282" s="225">
        <v>279</v>
      </c>
      <c r="AN282" s="225" t="s">
        <v>298</v>
      </c>
      <c r="AO282" s="225">
        <v>279</v>
      </c>
      <c r="AP282" s="225" t="s">
        <v>312</v>
      </c>
    </row>
    <row r="283" spans="1:42" x14ac:dyDescent="0.25">
      <c r="A283" s="225">
        <v>280</v>
      </c>
      <c r="B283" s="293" t="s">
        <v>324</v>
      </c>
      <c r="C283" s="225">
        <v>280</v>
      </c>
      <c r="D283" s="225" t="s">
        <v>121</v>
      </c>
      <c r="E283" s="225">
        <v>280</v>
      </c>
      <c r="F283" s="225" t="s">
        <v>133</v>
      </c>
      <c r="G283" s="79">
        <v>280</v>
      </c>
      <c r="H283" s="110" t="s">
        <v>101</v>
      </c>
      <c r="I283" s="225">
        <v>280</v>
      </c>
      <c r="J283" s="225" t="s">
        <v>310</v>
      </c>
      <c r="K283" s="225">
        <v>280</v>
      </c>
      <c r="L283" s="225" t="s">
        <v>153</v>
      </c>
      <c r="M283" s="225">
        <v>280</v>
      </c>
      <c r="N283" s="225" t="s">
        <v>332</v>
      </c>
      <c r="O283" s="225">
        <v>280</v>
      </c>
      <c r="P283" s="225" t="s">
        <v>207</v>
      </c>
      <c r="Q283" s="225">
        <v>280</v>
      </c>
      <c r="R283" s="225" t="s">
        <v>272</v>
      </c>
      <c r="S283" s="225">
        <v>280</v>
      </c>
      <c r="T283" s="225" t="s">
        <v>307</v>
      </c>
      <c r="U283" s="225">
        <v>280</v>
      </c>
      <c r="V283" s="225" t="e">
        <v>#N/A</v>
      </c>
      <c r="W283" s="225">
        <v>280</v>
      </c>
      <c r="X283" s="225" t="s">
        <v>128</v>
      </c>
      <c r="Y283" s="225">
        <v>280</v>
      </c>
      <c r="Z283" s="225" t="s">
        <v>178</v>
      </c>
      <c r="AA283" s="225">
        <v>280</v>
      </c>
      <c r="AB283" s="225" t="s">
        <v>245</v>
      </c>
      <c r="AC283" s="225">
        <v>280</v>
      </c>
      <c r="AD283" s="225" t="s">
        <v>262</v>
      </c>
      <c r="AE283" s="225">
        <v>280</v>
      </c>
      <c r="AF283" s="225" t="s">
        <v>115</v>
      </c>
      <c r="AG283" s="225">
        <v>280</v>
      </c>
      <c r="AH283" s="225" t="s">
        <v>325</v>
      </c>
      <c r="AI283" s="225">
        <v>280</v>
      </c>
      <c r="AJ283" s="225" t="s">
        <v>148</v>
      </c>
      <c r="AK283" s="225">
        <v>280</v>
      </c>
      <c r="AL283" s="225" t="s">
        <v>281</v>
      </c>
      <c r="AM283" s="225">
        <v>280</v>
      </c>
      <c r="AN283" s="225" t="s">
        <v>74</v>
      </c>
      <c r="AO283" s="225">
        <v>280</v>
      </c>
      <c r="AP283" s="225" t="s">
        <v>152</v>
      </c>
    </row>
    <row r="284" spans="1:42" x14ac:dyDescent="0.25">
      <c r="A284" s="225">
        <v>281</v>
      </c>
      <c r="B284" s="293" t="s">
        <v>304</v>
      </c>
      <c r="C284" s="225">
        <v>281</v>
      </c>
      <c r="D284" s="225" t="s">
        <v>321</v>
      </c>
      <c r="E284" s="225">
        <v>281</v>
      </c>
      <c r="F284" s="225" t="s">
        <v>125</v>
      </c>
      <c r="G284" s="79">
        <v>280</v>
      </c>
      <c r="H284" s="110" t="s">
        <v>64</v>
      </c>
      <c r="I284" s="225">
        <v>281</v>
      </c>
      <c r="J284" s="225" t="s">
        <v>256</v>
      </c>
      <c r="K284" s="225">
        <v>281</v>
      </c>
      <c r="L284" s="225" t="s">
        <v>247</v>
      </c>
      <c r="M284" s="225">
        <v>281</v>
      </c>
      <c r="N284" s="225" t="s">
        <v>28</v>
      </c>
      <c r="O284" s="225">
        <v>281</v>
      </c>
      <c r="P284" s="225" t="s">
        <v>307</v>
      </c>
      <c r="Q284" s="225">
        <v>281</v>
      </c>
      <c r="R284" s="225" t="s">
        <v>194</v>
      </c>
      <c r="S284" s="225">
        <v>281</v>
      </c>
      <c r="T284" s="225" t="s">
        <v>325</v>
      </c>
      <c r="U284" s="225">
        <v>281</v>
      </c>
      <c r="V284" s="225" t="e">
        <v>#N/A</v>
      </c>
      <c r="W284" s="225">
        <v>281</v>
      </c>
      <c r="X284" s="225" t="s">
        <v>125</v>
      </c>
      <c r="Y284" s="225">
        <v>281</v>
      </c>
      <c r="Z284" s="225" t="s">
        <v>74</v>
      </c>
      <c r="AA284" s="225">
        <v>281</v>
      </c>
      <c r="AB284" s="225" t="s">
        <v>95</v>
      </c>
      <c r="AC284" s="225">
        <v>281</v>
      </c>
      <c r="AD284" s="225" t="s">
        <v>223</v>
      </c>
      <c r="AE284" s="225">
        <v>281</v>
      </c>
      <c r="AF284" s="225" t="s">
        <v>261</v>
      </c>
      <c r="AG284" s="225">
        <v>281</v>
      </c>
      <c r="AH284" s="225" t="s">
        <v>337</v>
      </c>
      <c r="AI284" s="225">
        <v>281</v>
      </c>
      <c r="AJ284" s="225" t="s">
        <v>337</v>
      </c>
      <c r="AK284" s="225">
        <v>281</v>
      </c>
      <c r="AL284" s="225" t="s">
        <v>290</v>
      </c>
      <c r="AM284" s="225">
        <v>281</v>
      </c>
      <c r="AN284" s="225" t="s">
        <v>131</v>
      </c>
      <c r="AO284" s="225">
        <v>281</v>
      </c>
      <c r="AP284" s="225" t="s">
        <v>270</v>
      </c>
    </row>
    <row r="285" spans="1:42" x14ac:dyDescent="0.25">
      <c r="A285" s="225">
        <v>282</v>
      </c>
      <c r="B285" s="293" t="s">
        <v>274</v>
      </c>
      <c r="C285" s="225">
        <v>282</v>
      </c>
      <c r="D285" s="225" t="s">
        <v>151</v>
      </c>
      <c r="E285" s="225">
        <v>282</v>
      </c>
      <c r="F285" s="225" t="s">
        <v>173</v>
      </c>
      <c r="G285" s="79">
        <v>280</v>
      </c>
      <c r="H285" s="110" t="s">
        <v>303</v>
      </c>
      <c r="I285" s="225">
        <v>282</v>
      </c>
      <c r="J285" s="225" t="s">
        <v>284</v>
      </c>
      <c r="K285" s="225">
        <v>282</v>
      </c>
      <c r="L285" s="225" t="s">
        <v>28</v>
      </c>
      <c r="M285" s="225">
        <v>282</v>
      </c>
      <c r="N285" s="225" t="s">
        <v>313</v>
      </c>
      <c r="O285" s="225">
        <v>282</v>
      </c>
      <c r="P285" s="225" t="s">
        <v>69</v>
      </c>
      <c r="Q285" s="225">
        <v>282</v>
      </c>
      <c r="R285" s="225" t="s">
        <v>41</v>
      </c>
      <c r="S285" s="225">
        <v>282</v>
      </c>
      <c r="T285" s="225" t="s">
        <v>156</v>
      </c>
      <c r="U285" s="225">
        <v>282</v>
      </c>
      <c r="V285" s="225" t="e">
        <v>#N/A</v>
      </c>
      <c r="W285" s="225">
        <v>282</v>
      </c>
      <c r="X285" s="225" t="s">
        <v>147</v>
      </c>
      <c r="Y285" s="225">
        <v>282</v>
      </c>
      <c r="Z285" s="225" t="s">
        <v>156</v>
      </c>
      <c r="AA285" s="225">
        <v>282</v>
      </c>
      <c r="AB285" s="225" t="s">
        <v>65</v>
      </c>
      <c r="AC285" s="225">
        <v>282</v>
      </c>
      <c r="AD285" s="225" t="s">
        <v>326</v>
      </c>
      <c r="AE285" s="225">
        <v>282</v>
      </c>
      <c r="AF285" s="225" t="s">
        <v>292</v>
      </c>
      <c r="AG285" s="225">
        <v>282</v>
      </c>
      <c r="AH285" s="225" t="s">
        <v>253</v>
      </c>
      <c r="AI285" s="225">
        <v>282</v>
      </c>
      <c r="AJ285" s="225" t="s">
        <v>198</v>
      </c>
      <c r="AK285" s="225">
        <v>282</v>
      </c>
      <c r="AL285" s="225" t="s">
        <v>336</v>
      </c>
      <c r="AM285" s="225">
        <v>282</v>
      </c>
      <c r="AN285" s="225" t="s">
        <v>88</v>
      </c>
      <c r="AO285" s="225">
        <v>282</v>
      </c>
      <c r="AP285" s="225" t="s">
        <v>335</v>
      </c>
    </row>
    <row r="286" spans="1:42" x14ac:dyDescent="0.25">
      <c r="A286" s="225">
        <v>283</v>
      </c>
      <c r="B286" s="293" t="s">
        <v>182</v>
      </c>
      <c r="C286" s="225">
        <v>283</v>
      </c>
      <c r="D286" s="225" t="s">
        <v>330</v>
      </c>
      <c r="E286" s="225">
        <v>283</v>
      </c>
      <c r="F286" s="225" t="s">
        <v>235</v>
      </c>
      <c r="G286" s="79">
        <v>280</v>
      </c>
      <c r="H286" s="110" t="s">
        <v>245</v>
      </c>
      <c r="I286" s="225">
        <v>283</v>
      </c>
      <c r="J286" s="225" t="s">
        <v>70</v>
      </c>
      <c r="K286" s="225">
        <v>283</v>
      </c>
      <c r="L286" s="225" t="s">
        <v>74</v>
      </c>
      <c r="M286" s="225">
        <v>283</v>
      </c>
      <c r="N286" s="225" t="s">
        <v>96</v>
      </c>
      <c r="O286" s="225">
        <v>283</v>
      </c>
      <c r="P286" s="225" t="s">
        <v>336</v>
      </c>
      <c r="Q286" s="225">
        <v>283</v>
      </c>
      <c r="R286" s="225" t="s">
        <v>202</v>
      </c>
      <c r="S286" s="225">
        <v>283</v>
      </c>
      <c r="T286" s="225" t="s">
        <v>296</v>
      </c>
      <c r="U286" s="225">
        <v>283</v>
      </c>
      <c r="V286" s="225" t="e">
        <v>#N/A</v>
      </c>
      <c r="W286" s="225">
        <v>283</v>
      </c>
      <c r="X286" s="225" t="s">
        <v>269</v>
      </c>
      <c r="Y286" s="225">
        <v>283</v>
      </c>
      <c r="Z286" s="225" t="s">
        <v>286</v>
      </c>
      <c r="AA286" s="225">
        <v>283</v>
      </c>
      <c r="AB286" s="225" t="s">
        <v>301</v>
      </c>
      <c r="AC286" s="225">
        <v>283</v>
      </c>
      <c r="AD286" s="225" t="s">
        <v>329</v>
      </c>
      <c r="AE286" s="225">
        <v>283</v>
      </c>
      <c r="AF286" s="225" t="s">
        <v>198</v>
      </c>
      <c r="AG286" s="225">
        <v>283</v>
      </c>
      <c r="AH286" s="225" t="s">
        <v>238</v>
      </c>
      <c r="AI286" s="225">
        <v>283</v>
      </c>
      <c r="AJ286" s="225" t="s">
        <v>294</v>
      </c>
      <c r="AK286" s="225">
        <v>283</v>
      </c>
      <c r="AL286" s="225" t="s">
        <v>54</v>
      </c>
      <c r="AM286" s="225">
        <v>283</v>
      </c>
      <c r="AN286" s="225" t="s">
        <v>304</v>
      </c>
      <c r="AO286" s="225">
        <v>283</v>
      </c>
      <c r="AP286" s="225" t="s">
        <v>265</v>
      </c>
    </row>
    <row r="287" spans="1:42" x14ac:dyDescent="0.25">
      <c r="A287" s="225">
        <v>284</v>
      </c>
      <c r="B287" s="293" t="s">
        <v>178</v>
      </c>
      <c r="C287" s="225">
        <v>284</v>
      </c>
      <c r="D287" s="225" t="s">
        <v>332</v>
      </c>
      <c r="E287" s="225">
        <v>284</v>
      </c>
      <c r="F287" s="225" t="s">
        <v>340</v>
      </c>
      <c r="G287" s="79">
        <v>284</v>
      </c>
      <c r="H287" s="110" t="s">
        <v>199</v>
      </c>
      <c r="I287" s="225">
        <v>284</v>
      </c>
      <c r="J287" s="225" t="s">
        <v>260</v>
      </c>
      <c r="K287" s="225">
        <v>284</v>
      </c>
      <c r="L287" s="225" t="s">
        <v>19</v>
      </c>
      <c r="M287" s="225">
        <v>284</v>
      </c>
      <c r="N287" s="225" t="s">
        <v>172</v>
      </c>
      <c r="O287" s="225">
        <v>284</v>
      </c>
      <c r="P287" s="225" t="s">
        <v>172</v>
      </c>
      <c r="Q287" s="225">
        <v>284</v>
      </c>
      <c r="R287" s="225" t="s">
        <v>103</v>
      </c>
      <c r="S287" s="225">
        <v>284</v>
      </c>
      <c r="T287" s="225" t="s">
        <v>314</v>
      </c>
      <c r="U287" s="225">
        <v>284</v>
      </c>
      <c r="V287" s="225" t="e">
        <v>#N/A</v>
      </c>
      <c r="W287" s="225">
        <v>284</v>
      </c>
      <c r="X287" s="225" t="s">
        <v>97</v>
      </c>
      <c r="Y287" s="225">
        <v>284</v>
      </c>
      <c r="Z287" s="225" t="s">
        <v>316</v>
      </c>
      <c r="AA287" s="225">
        <v>284</v>
      </c>
      <c r="AB287" s="225" t="s">
        <v>275</v>
      </c>
      <c r="AC287" s="225">
        <v>284</v>
      </c>
      <c r="AD287" s="225" t="s">
        <v>301</v>
      </c>
      <c r="AE287" s="225">
        <v>284</v>
      </c>
      <c r="AF287" s="225" t="s">
        <v>335</v>
      </c>
      <c r="AG287" s="225">
        <v>284</v>
      </c>
      <c r="AH287" s="225" t="s">
        <v>301</v>
      </c>
      <c r="AI287" s="225">
        <v>284</v>
      </c>
      <c r="AJ287" s="225" t="s">
        <v>17</v>
      </c>
      <c r="AK287" s="225">
        <v>284</v>
      </c>
      <c r="AL287" s="225" t="s">
        <v>301</v>
      </c>
      <c r="AM287" s="225">
        <v>284</v>
      </c>
      <c r="AN287" s="225" t="s">
        <v>325</v>
      </c>
      <c r="AO287" s="225">
        <v>284</v>
      </c>
      <c r="AP287" s="225" t="s">
        <v>254</v>
      </c>
    </row>
    <row r="288" spans="1:42" x14ac:dyDescent="0.25">
      <c r="A288" s="225">
        <v>285</v>
      </c>
      <c r="B288" s="293" t="s">
        <v>215</v>
      </c>
      <c r="C288" s="225">
        <v>285</v>
      </c>
      <c r="D288" s="225" t="s">
        <v>337</v>
      </c>
      <c r="E288" s="225">
        <v>285</v>
      </c>
      <c r="F288" s="225" t="s">
        <v>35</v>
      </c>
      <c r="G288" s="79">
        <v>284</v>
      </c>
      <c r="H288" s="110" t="s">
        <v>46</v>
      </c>
      <c r="I288" s="225">
        <v>285</v>
      </c>
      <c r="J288" s="225" t="s">
        <v>246</v>
      </c>
      <c r="K288" s="225">
        <v>285</v>
      </c>
      <c r="L288" s="225" t="s">
        <v>330</v>
      </c>
      <c r="M288" s="225">
        <v>285</v>
      </c>
      <c r="N288" s="225" t="s">
        <v>118</v>
      </c>
      <c r="O288" s="225">
        <v>285</v>
      </c>
      <c r="P288" s="225" t="s">
        <v>220</v>
      </c>
      <c r="Q288" s="225">
        <v>285</v>
      </c>
      <c r="R288" s="225" t="s">
        <v>141</v>
      </c>
      <c r="S288" s="225">
        <v>285</v>
      </c>
      <c r="T288" s="225" t="s">
        <v>207</v>
      </c>
      <c r="U288" s="225">
        <v>285</v>
      </c>
      <c r="V288" s="225" t="e">
        <v>#N/A</v>
      </c>
      <c r="W288" s="225">
        <v>285</v>
      </c>
      <c r="X288" s="225" t="s">
        <v>217</v>
      </c>
      <c r="Y288" s="225">
        <v>285</v>
      </c>
      <c r="Z288" s="225" t="s">
        <v>63</v>
      </c>
      <c r="AA288" s="225">
        <v>285</v>
      </c>
      <c r="AB288" s="225" t="s">
        <v>321</v>
      </c>
      <c r="AC288" s="225">
        <v>285</v>
      </c>
      <c r="AD288" s="225" t="s">
        <v>156</v>
      </c>
      <c r="AE288" s="225">
        <v>285</v>
      </c>
      <c r="AF288" s="225" t="s">
        <v>297</v>
      </c>
      <c r="AG288" s="225">
        <v>285</v>
      </c>
      <c r="AH288" s="225" t="s">
        <v>327</v>
      </c>
      <c r="AI288" s="225">
        <v>285</v>
      </c>
      <c r="AJ288" s="225" t="s">
        <v>327</v>
      </c>
      <c r="AK288" s="225">
        <v>285</v>
      </c>
      <c r="AL288" s="225" t="s">
        <v>62</v>
      </c>
      <c r="AM288" s="225">
        <v>285</v>
      </c>
      <c r="AN288" s="225" t="s">
        <v>306</v>
      </c>
      <c r="AO288" s="225">
        <v>285</v>
      </c>
      <c r="AP288" s="225" t="s">
        <v>266</v>
      </c>
    </row>
    <row r="289" spans="1:42" x14ac:dyDescent="0.25">
      <c r="A289" s="225">
        <v>286</v>
      </c>
      <c r="B289" s="293" t="s">
        <v>322</v>
      </c>
      <c r="C289" s="225">
        <v>286</v>
      </c>
      <c r="D289" s="225" t="s">
        <v>229</v>
      </c>
      <c r="E289" s="225">
        <v>286</v>
      </c>
      <c r="F289" s="225" t="s">
        <v>236</v>
      </c>
      <c r="G289" s="79">
        <v>286</v>
      </c>
      <c r="H289" s="110" t="s">
        <v>121</v>
      </c>
      <c r="I289" s="225">
        <v>286</v>
      </c>
      <c r="J289" s="225" t="s">
        <v>282</v>
      </c>
      <c r="K289" s="225">
        <v>286</v>
      </c>
      <c r="L289" s="225" t="s">
        <v>41</v>
      </c>
      <c r="M289" s="225">
        <v>286</v>
      </c>
      <c r="N289" s="225" t="s">
        <v>307</v>
      </c>
      <c r="O289" s="225">
        <v>286</v>
      </c>
      <c r="P289" s="225" t="s">
        <v>280</v>
      </c>
      <c r="Q289" s="225">
        <v>286</v>
      </c>
      <c r="R289" s="225" t="s">
        <v>187</v>
      </c>
      <c r="S289" s="225">
        <v>286</v>
      </c>
      <c r="T289" s="225" t="s">
        <v>118</v>
      </c>
      <c r="U289" s="225">
        <v>286</v>
      </c>
      <c r="V289" s="225" t="e">
        <v>#N/A</v>
      </c>
      <c r="W289" s="225">
        <v>286</v>
      </c>
      <c r="X289" s="225" t="s">
        <v>71</v>
      </c>
      <c r="Y289" s="225">
        <v>286</v>
      </c>
      <c r="Z289" s="225" t="s">
        <v>162</v>
      </c>
      <c r="AA289" s="225">
        <v>286</v>
      </c>
      <c r="AB289" s="225" t="s">
        <v>242</v>
      </c>
      <c r="AC289" s="225">
        <v>286</v>
      </c>
      <c r="AD289" s="225" t="s">
        <v>19</v>
      </c>
      <c r="AE289" s="225">
        <v>286</v>
      </c>
      <c r="AF289" s="225" t="s">
        <v>243</v>
      </c>
      <c r="AG289" s="225">
        <v>286</v>
      </c>
      <c r="AH289" s="225" t="s">
        <v>237</v>
      </c>
      <c r="AI289" s="225">
        <v>286</v>
      </c>
      <c r="AJ289" s="225" t="s">
        <v>147</v>
      </c>
      <c r="AK289" s="225">
        <v>286</v>
      </c>
      <c r="AL289" s="225" t="s">
        <v>144</v>
      </c>
      <c r="AM289" s="225">
        <v>286</v>
      </c>
      <c r="AN289" s="225" t="s">
        <v>67</v>
      </c>
      <c r="AO289" s="225">
        <v>286</v>
      </c>
      <c r="AP289" s="225" t="s">
        <v>287</v>
      </c>
    </row>
    <row r="290" spans="1:42" x14ac:dyDescent="0.25">
      <c r="A290" s="225">
        <v>287</v>
      </c>
      <c r="B290" s="293" t="s">
        <v>210</v>
      </c>
      <c r="C290" s="225">
        <v>287</v>
      </c>
      <c r="D290" s="225" t="s">
        <v>232</v>
      </c>
      <c r="E290" s="225">
        <v>287</v>
      </c>
      <c r="F290" s="225" t="s">
        <v>112</v>
      </c>
      <c r="G290" s="79">
        <v>287</v>
      </c>
      <c r="H290" s="110" t="s">
        <v>271</v>
      </c>
      <c r="I290" s="225">
        <v>287</v>
      </c>
      <c r="J290" s="225" t="s">
        <v>295</v>
      </c>
      <c r="K290" s="225">
        <v>287</v>
      </c>
      <c r="L290" s="225" t="s">
        <v>187</v>
      </c>
      <c r="M290" s="225">
        <v>287</v>
      </c>
      <c r="N290" s="225" t="s">
        <v>121</v>
      </c>
      <c r="O290" s="225">
        <v>287</v>
      </c>
      <c r="P290" s="225" t="s">
        <v>258</v>
      </c>
      <c r="Q290" s="225">
        <v>287</v>
      </c>
      <c r="R290" s="225" t="s">
        <v>248</v>
      </c>
      <c r="S290" s="225">
        <v>287</v>
      </c>
      <c r="T290" s="225" t="s">
        <v>213</v>
      </c>
      <c r="U290" s="225">
        <v>287</v>
      </c>
      <c r="V290" s="225" t="e">
        <v>#N/A</v>
      </c>
      <c r="W290" s="225">
        <v>287</v>
      </c>
      <c r="X290" s="225" t="s">
        <v>167</v>
      </c>
      <c r="Y290" s="225">
        <v>287</v>
      </c>
      <c r="Z290" s="225" t="s">
        <v>341</v>
      </c>
      <c r="AA290" s="225">
        <v>287</v>
      </c>
      <c r="AB290" s="225" t="s">
        <v>271</v>
      </c>
      <c r="AC290" s="225">
        <v>287</v>
      </c>
      <c r="AD290" s="225" t="s">
        <v>263</v>
      </c>
      <c r="AE290" s="225">
        <v>287</v>
      </c>
      <c r="AF290" s="225" t="s">
        <v>156</v>
      </c>
      <c r="AG290" s="225">
        <v>287</v>
      </c>
      <c r="AH290" s="225" t="s">
        <v>271</v>
      </c>
      <c r="AI290" s="225">
        <v>287</v>
      </c>
      <c r="AJ290" s="225" t="s">
        <v>283</v>
      </c>
      <c r="AK290" s="225">
        <v>287</v>
      </c>
      <c r="AL290" s="225" t="s">
        <v>71</v>
      </c>
      <c r="AM290" s="225">
        <v>287</v>
      </c>
      <c r="AN290" s="225" t="s">
        <v>54</v>
      </c>
      <c r="AO290" s="225">
        <v>287</v>
      </c>
      <c r="AP290" s="225" t="s">
        <v>243</v>
      </c>
    </row>
    <row r="291" spans="1:42" x14ac:dyDescent="0.25">
      <c r="A291" s="225">
        <v>288</v>
      </c>
      <c r="B291" s="293" t="s">
        <v>311</v>
      </c>
      <c r="C291" s="225">
        <v>288</v>
      </c>
      <c r="D291" s="225" t="s">
        <v>268</v>
      </c>
      <c r="E291" s="225">
        <v>288</v>
      </c>
      <c r="F291" s="225" t="s">
        <v>256</v>
      </c>
      <c r="G291" s="79">
        <v>288</v>
      </c>
      <c r="H291" s="110" t="s">
        <v>150</v>
      </c>
      <c r="I291" s="225">
        <v>288</v>
      </c>
      <c r="J291" s="225" t="s">
        <v>238</v>
      </c>
      <c r="K291" s="225">
        <v>288</v>
      </c>
      <c r="L291" s="225" t="s">
        <v>131</v>
      </c>
      <c r="M291" s="225">
        <v>288</v>
      </c>
      <c r="N291" s="225" t="s">
        <v>287</v>
      </c>
      <c r="O291" s="225">
        <v>288</v>
      </c>
      <c r="P291" s="225" t="s">
        <v>299</v>
      </c>
      <c r="Q291" s="225">
        <v>288</v>
      </c>
      <c r="R291" s="225" t="s">
        <v>124</v>
      </c>
      <c r="S291" s="225">
        <v>288</v>
      </c>
      <c r="T291" s="225" t="s">
        <v>260</v>
      </c>
      <c r="U291" s="225">
        <v>288</v>
      </c>
      <c r="V291" s="225" t="e">
        <v>#N/A</v>
      </c>
      <c r="W291" s="225">
        <v>288</v>
      </c>
      <c r="X291" s="225" t="s">
        <v>233</v>
      </c>
      <c r="Y291" s="225">
        <v>288</v>
      </c>
      <c r="Z291" s="225" t="s">
        <v>247</v>
      </c>
      <c r="AA291" s="225">
        <v>288</v>
      </c>
      <c r="AB291" s="225" t="s">
        <v>261</v>
      </c>
      <c r="AC291" s="225">
        <v>288</v>
      </c>
      <c r="AD291" s="225" t="s">
        <v>132</v>
      </c>
      <c r="AE291" s="225">
        <v>288</v>
      </c>
      <c r="AF291" s="225" t="s">
        <v>93</v>
      </c>
      <c r="AG291" s="225">
        <v>288</v>
      </c>
      <c r="AH291" s="225" t="s">
        <v>156</v>
      </c>
      <c r="AI291" s="225">
        <v>288</v>
      </c>
      <c r="AJ291" s="225" t="s">
        <v>99</v>
      </c>
      <c r="AK291" s="225">
        <v>288</v>
      </c>
      <c r="AL291" s="225" t="s">
        <v>269</v>
      </c>
      <c r="AM291" s="225">
        <v>288</v>
      </c>
      <c r="AN291" s="225" t="s">
        <v>143</v>
      </c>
      <c r="AO291" s="225">
        <v>288</v>
      </c>
      <c r="AP291" s="225" t="s">
        <v>196</v>
      </c>
    </row>
    <row r="292" spans="1:42" x14ac:dyDescent="0.25">
      <c r="A292" s="225">
        <v>289</v>
      </c>
      <c r="B292" s="293" t="s">
        <v>269</v>
      </c>
      <c r="C292" s="225">
        <v>289</v>
      </c>
      <c r="D292" s="225" t="s">
        <v>228</v>
      </c>
      <c r="E292" s="225">
        <v>289</v>
      </c>
      <c r="F292" s="225" t="s">
        <v>233</v>
      </c>
      <c r="G292" s="79">
        <v>289</v>
      </c>
      <c r="H292" s="110" t="s">
        <v>178</v>
      </c>
      <c r="I292" s="225">
        <v>289</v>
      </c>
      <c r="J292" s="225" t="s">
        <v>302</v>
      </c>
      <c r="K292" s="225">
        <v>289</v>
      </c>
      <c r="L292" s="225" t="s">
        <v>172</v>
      </c>
      <c r="M292" s="225">
        <v>289</v>
      </c>
      <c r="N292" s="225" t="s">
        <v>69</v>
      </c>
      <c r="O292" s="225">
        <v>289</v>
      </c>
      <c r="P292" s="225" t="s">
        <v>49</v>
      </c>
      <c r="Q292" s="225">
        <v>289</v>
      </c>
      <c r="R292" s="225" t="s">
        <v>306</v>
      </c>
      <c r="S292" s="225">
        <v>289</v>
      </c>
      <c r="T292" s="225" t="s">
        <v>320</v>
      </c>
      <c r="U292" s="225">
        <v>289</v>
      </c>
      <c r="V292" s="225" t="e">
        <v>#N/A</v>
      </c>
      <c r="W292" s="225">
        <v>289</v>
      </c>
      <c r="X292" s="225" t="s">
        <v>152</v>
      </c>
      <c r="Y292" s="225">
        <v>289</v>
      </c>
      <c r="Z292" s="225" t="s">
        <v>309</v>
      </c>
      <c r="AA292" s="225">
        <v>289</v>
      </c>
      <c r="AB292" s="225" t="s">
        <v>274</v>
      </c>
      <c r="AC292" s="225">
        <v>289</v>
      </c>
      <c r="AD292" s="225" t="s">
        <v>175</v>
      </c>
      <c r="AE292" s="225">
        <v>289</v>
      </c>
      <c r="AF292" s="225" t="s">
        <v>266</v>
      </c>
      <c r="AG292" s="225">
        <v>289</v>
      </c>
      <c r="AH292" s="225" t="s">
        <v>336</v>
      </c>
      <c r="AI292" s="225">
        <v>289</v>
      </c>
      <c r="AJ292" s="225" t="s">
        <v>230</v>
      </c>
      <c r="AK292" s="225">
        <v>289</v>
      </c>
      <c r="AL292" s="225" t="s">
        <v>265</v>
      </c>
      <c r="AM292" s="225">
        <v>289</v>
      </c>
      <c r="AN292" s="225" t="s">
        <v>314</v>
      </c>
      <c r="AO292" s="225">
        <v>289</v>
      </c>
      <c r="AP292" s="225" t="s">
        <v>244</v>
      </c>
    </row>
    <row r="293" spans="1:42" x14ac:dyDescent="0.25">
      <c r="A293" s="225">
        <v>290</v>
      </c>
      <c r="B293" s="293" t="s">
        <v>323</v>
      </c>
      <c r="C293" s="225">
        <v>290</v>
      </c>
      <c r="D293" s="225" t="s">
        <v>297</v>
      </c>
      <c r="E293" s="225">
        <v>290</v>
      </c>
      <c r="F293" s="225" t="s">
        <v>253</v>
      </c>
      <c r="G293" s="79">
        <v>290</v>
      </c>
      <c r="H293" s="110" t="s">
        <v>116</v>
      </c>
      <c r="I293" s="225">
        <v>290</v>
      </c>
      <c r="J293" s="225" t="s">
        <v>211</v>
      </c>
      <c r="K293" s="225">
        <v>290</v>
      </c>
      <c r="L293" s="225" t="s">
        <v>199</v>
      </c>
      <c r="M293" s="225">
        <v>290</v>
      </c>
      <c r="N293" s="225" t="s">
        <v>338</v>
      </c>
      <c r="O293" s="225">
        <v>290</v>
      </c>
      <c r="P293" s="225" t="s">
        <v>27</v>
      </c>
      <c r="Q293" s="225">
        <v>290</v>
      </c>
      <c r="R293" s="225" t="s">
        <v>191</v>
      </c>
      <c r="S293" s="225">
        <v>290</v>
      </c>
      <c r="T293" s="225" t="s">
        <v>331</v>
      </c>
      <c r="U293" s="225">
        <v>290</v>
      </c>
      <c r="V293" s="225" t="e">
        <v>#N/A</v>
      </c>
      <c r="W293" s="225">
        <v>290</v>
      </c>
      <c r="X293" s="225" t="s">
        <v>112</v>
      </c>
      <c r="Y293" s="225">
        <v>290</v>
      </c>
      <c r="Z293" s="225" t="s">
        <v>192</v>
      </c>
      <c r="AA293" s="225">
        <v>290</v>
      </c>
      <c r="AB293" s="225" t="s">
        <v>214</v>
      </c>
      <c r="AC293" s="225">
        <v>290</v>
      </c>
      <c r="AD293" s="225" t="s">
        <v>111</v>
      </c>
      <c r="AE293" s="225">
        <v>290</v>
      </c>
      <c r="AF293" s="225" t="s">
        <v>303</v>
      </c>
      <c r="AG293" s="225">
        <v>290</v>
      </c>
      <c r="AH293" s="225" t="s">
        <v>268</v>
      </c>
      <c r="AI293" s="225">
        <v>290</v>
      </c>
      <c r="AJ293" s="225" t="s">
        <v>227</v>
      </c>
      <c r="AK293" s="225">
        <v>290</v>
      </c>
      <c r="AL293" s="225" t="s">
        <v>274</v>
      </c>
      <c r="AM293" s="225">
        <v>290</v>
      </c>
      <c r="AN293" s="225" t="s">
        <v>152</v>
      </c>
      <c r="AO293" s="225">
        <v>290</v>
      </c>
      <c r="AP293" s="225" t="s">
        <v>178</v>
      </c>
    </row>
    <row r="294" spans="1:42" x14ac:dyDescent="0.25">
      <c r="A294" s="225">
        <v>291</v>
      </c>
      <c r="B294" s="293" t="s">
        <v>237</v>
      </c>
      <c r="C294" s="225">
        <v>291</v>
      </c>
      <c r="D294" s="225" t="s">
        <v>226</v>
      </c>
      <c r="E294" s="225">
        <v>291</v>
      </c>
      <c r="F294" s="225" t="s">
        <v>108</v>
      </c>
      <c r="G294" s="79">
        <v>291</v>
      </c>
      <c r="H294" s="110" t="s">
        <v>206</v>
      </c>
      <c r="I294" s="225">
        <v>291</v>
      </c>
      <c r="J294" s="225" t="s">
        <v>220</v>
      </c>
      <c r="K294" s="225">
        <v>291</v>
      </c>
      <c r="L294" s="225" t="s">
        <v>338</v>
      </c>
      <c r="M294" s="225">
        <v>291</v>
      </c>
      <c r="N294" s="225" t="s">
        <v>216</v>
      </c>
      <c r="O294" s="225">
        <v>291</v>
      </c>
      <c r="P294" s="225" t="s">
        <v>178</v>
      </c>
      <c r="Q294" s="225">
        <v>291</v>
      </c>
      <c r="R294" s="225" t="s">
        <v>316</v>
      </c>
      <c r="S294" s="225">
        <v>291</v>
      </c>
      <c r="T294" s="225" t="s">
        <v>172</v>
      </c>
      <c r="U294" s="225">
        <v>291</v>
      </c>
      <c r="V294" s="225" t="e">
        <v>#N/A</v>
      </c>
      <c r="W294" s="225">
        <v>291</v>
      </c>
      <c r="X294" s="225" t="s">
        <v>258</v>
      </c>
      <c r="Y294" s="225">
        <v>291</v>
      </c>
      <c r="Z294" s="225" t="s">
        <v>302</v>
      </c>
      <c r="AA294" s="225">
        <v>291</v>
      </c>
      <c r="AB294" s="225" t="s">
        <v>211</v>
      </c>
      <c r="AC294" s="225">
        <v>291</v>
      </c>
      <c r="AD294" s="225" t="s">
        <v>257</v>
      </c>
      <c r="AE294" s="225">
        <v>291</v>
      </c>
      <c r="AF294" s="225" t="s">
        <v>263</v>
      </c>
      <c r="AG294" s="225">
        <v>291</v>
      </c>
      <c r="AH294" s="225" t="s">
        <v>24</v>
      </c>
      <c r="AI294" s="225">
        <v>291</v>
      </c>
      <c r="AJ294" s="225" t="s">
        <v>199</v>
      </c>
      <c r="AK294" s="225">
        <v>291</v>
      </c>
      <c r="AL294" s="225" t="s">
        <v>333</v>
      </c>
      <c r="AM294" s="225">
        <v>291</v>
      </c>
      <c r="AN294" s="225" t="s">
        <v>19</v>
      </c>
      <c r="AO294" s="225">
        <v>291</v>
      </c>
      <c r="AP294" s="225" t="s">
        <v>322</v>
      </c>
    </row>
    <row r="295" spans="1:42" x14ac:dyDescent="0.25">
      <c r="A295" s="225">
        <v>292</v>
      </c>
      <c r="B295" s="293" t="s">
        <v>245</v>
      </c>
      <c r="C295" s="225">
        <v>292</v>
      </c>
      <c r="D295" s="225" t="s">
        <v>328</v>
      </c>
      <c r="E295" s="225">
        <v>292</v>
      </c>
      <c r="F295" s="225" t="s">
        <v>287</v>
      </c>
      <c r="G295" s="79">
        <v>292</v>
      </c>
      <c r="H295" s="110" t="s">
        <v>237</v>
      </c>
      <c r="I295" s="225">
        <v>292</v>
      </c>
      <c r="J295" s="225" t="s">
        <v>50</v>
      </c>
      <c r="K295" s="225">
        <v>292</v>
      </c>
      <c r="L295" s="225" t="s">
        <v>161</v>
      </c>
      <c r="M295" s="225">
        <v>292</v>
      </c>
      <c r="N295" s="225" t="s">
        <v>310</v>
      </c>
      <c r="O295" s="225">
        <v>292</v>
      </c>
      <c r="P295" s="225" t="s">
        <v>293</v>
      </c>
      <c r="Q295" s="225">
        <v>292</v>
      </c>
      <c r="R295" s="225" t="e">
        <v>#N/A</v>
      </c>
      <c r="S295" s="225">
        <v>292</v>
      </c>
      <c r="T295" s="225" t="s">
        <v>341</v>
      </c>
      <c r="U295" s="225">
        <v>292</v>
      </c>
      <c r="V295" s="225" t="e">
        <v>#N/A</v>
      </c>
      <c r="W295" s="225">
        <v>292</v>
      </c>
      <c r="X295" s="225" t="s">
        <v>278</v>
      </c>
      <c r="Y295" s="225">
        <v>292</v>
      </c>
      <c r="Z295" s="225" t="s">
        <v>136</v>
      </c>
      <c r="AA295" s="225">
        <v>292</v>
      </c>
      <c r="AB295" s="225" t="s">
        <v>334</v>
      </c>
      <c r="AC295" s="225">
        <v>292</v>
      </c>
      <c r="AD295" s="225" t="s">
        <v>221</v>
      </c>
      <c r="AE295" s="225">
        <v>292</v>
      </c>
      <c r="AF295" s="225" t="s">
        <v>101</v>
      </c>
      <c r="AG295" s="225">
        <v>292</v>
      </c>
      <c r="AH295" s="225" t="s">
        <v>74</v>
      </c>
      <c r="AI295" s="225">
        <v>292</v>
      </c>
      <c r="AJ295" s="225" t="s">
        <v>241</v>
      </c>
      <c r="AK295" s="225">
        <v>292</v>
      </c>
      <c r="AL295" s="225" t="s">
        <v>136</v>
      </c>
      <c r="AM295" s="225">
        <v>292</v>
      </c>
      <c r="AN295" s="225" t="s">
        <v>220</v>
      </c>
      <c r="AO295" s="225">
        <v>292</v>
      </c>
      <c r="AP295" s="225" t="s">
        <v>337</v>
      </c>
    </row>
    <row r="296" spans="1:42" x14ac:dyDescent="0.25">
      <c r="A296" s="225">
        <v>293</v>
      </c>
      <c r="B296" s="293" t="s">
        <v>281</v>
      </c>
      <c r="C296" s="225">
        <v>293</v>
      </c>
      <c r="D296" s="225" t="s">
        <v>311</v>
      </c>
      <c r="E296" s="225">
        <v>293</v>
      </c>
      <c r="F296" s="225" t="s">
        <v>93</v>
      </c>
      <c r="G296" s="79">
        <v>293</v>
      </c>
      <c r="H296" s="110" t="s">
        <v>229</v>
      </c>
      <c r="I296" s="225">
        <v>293</v>
      </c>
      <c r="J296" s="225" t="s">
        <v>341</v>
      </c>
      <c r="K296" s="225">
        <v>293</v>
      </c>
      <c r="L296" s="225" t="s">
        <v>55</v>
      </c>
      <c r="M296" s="225">
        <v>293</v>
      </c>
      <c r="N296" s="225" t="s">
        <v>276</v>
      </c>
      <c r="O296" s="225">
        <v>293</v>
      </c>
      <c r="P296" s="225" t="s">
        <v>288</v>
      </c>
      <c r="Q296" s="225">
        <v>293</v>
      </c>
      <c r="R296" s="225" t="e">
        <v>#N/A</v>
      </c>
      <c r="S296" s="225">
        <v>293</v>
      </c>
      <c r="T296" s="225" t="s">
        <v>322</v>
      </c>
      <c r="U296" s="225">
        <v>293</v>
      </c>
      <c r="V296" s="225" t="e">
        <v>#N/A</v>
      </c>
      <c r="W296" s="225">
        <v>293</v>
      </c>
      <c r="X296" s="225" t="s">
        <v>99</v>
      </c>
      <c r="Y296" s="225">
        <v>293</v>
      </c>
      <c r="Z296" s="225" t="s">
        <v>281</v>
      </c>
      <c r="AA296" s="225">
        <v>293</v>
      </c>
      <c r="AB296" s="225" t="s">
        <v>179</v>
      </c>
      <c r="AC296" s="225">
        <v>293</v>
      </c>
      <c r="AD296" s="225" t="s">
        <v>130</v>
      </c>
      <c r="AE296" s="225">
        <v>293</v>
      </c>
      <c r="AF296" s="225" t="s">
        <v>61</v>
      </c>
      <c r="AG296" s="225">
        <v>293</v>
      </c>
      <c r="AH296" s="225" t="s">
        <v>184</v>
      </c>
      <c r="AI296" s="225">
        <v>293</v>
      </c>
      <c r="AJ296" s="225" t="s">
        <v>123</v>
      </c>
      <c r="AK296" s="225">
        <v>293</v>
      </c>
      <c r="AL296" s="225" t="s">
        <v>303</v>
      </c>
      <c r="AM296" s="225">
        <v>293</v>
      </c>
      <c r="AN296" s="225" t="s">
        <v>335</v>
      </c>
      <c r="AO296" s="225">
        <v>293</v>
      </c>
      <c r="AP296" s="225" t="s">
        <v>81</v>
      </c>
    </row>
    <row r="297" spans="1:42" x14ac:dyDescent="0.25">
      <c r="A297" s="225">
        <v>294</v>
      </c>
      <c r="B297" s="293" t="s">
        <v>298</v>
      </c>
      <c r="C297" s="225">
        <v>294</v>
      </c>
      <c r="D297" s="225" t="s">
        <v>167</v>
      </c>
      <c r="E297" s="225">
        <v>294</v>
      </c>
      <c r="F297" s="225" t="s">
        <v>230</v>
      </c>
      <c r="G297" s="79">
        <v>294</v>
      </c>
      <c r="H297" s="110" t="s">
        <v>222</v>
      </c>
      <c r="I297" s="225">
        <v>294</v>
      </c>
      <c r="J297" s="225" t="s">
        <v>316</v>
      </c>
      <c r="K297" s="225">
        <v>294</v>
      </c>
      <c r="L297" s="225" t="s">
        <v>215</v>
      </c>
      <c r="M297" s="225">
        <v>294</v>
      </c>
      <c r="N297" s="225" t="s">
        <v>319</v>
      </c>
      <c r="O297" s="225">
        <v>294</v>
      </c>
      <c r="P297" s="225" t="s">
        <v>252</v>
      </c>
      <c r="Q297" s="225">
        <v>294</v>
      </c>
      <c r="R297" s="225" t="s">
        <v>324</v>
      </c>
      <c r="S297" s="225">
        <v>294</v>
      </c>
      <c r="T297" s="225" t="s">
        <v>323</v>
      </c>
      <c r="U297" s="225">
        <v>294</v>
      </c>
      <c r="V297" s="225" t="e">
        <v>#N/A</v>
      </c>
      <c r="W297" s="225">
        <v>294</v>
      </c>
      <c r="X297" s="225" t="s">
        <v>116</v>
      </c>
      <c r="Y297" s="225">
        <v>294</v>
      </c>
      <c r="Z297" s="225" t="s">
        <v>307</v>
      </c>
      <c r="AA297" s="225">
        <v>294</v>
      </c>
      <c r="AB297" s="225" t="s">
        <v>164</v>
      </c>
      <c r="AC297" s="225">
        <v>294</v>
      </c>
      <c r="AD297" s="225" t="s">
        <v>339</v>
      </c>
      <c r="AE297" s="225">
        <v>294</v>
      </c>
      <c r="AF297" s="225" t="s">
        <v>336</v>
      </c>
      <c r="AG297" s="225">
        <v>294</v>
      </c>
      <c r="AH297" s="225" t="s">
        <v>258</v>
      </c>
      <c r="AI297" s="225">
        <v>294</v>
      </c>
      <c r="AJ297" s="225" t="s">
        <v>248</v>
      </c>
      <c r="AK297" s="225">
        <v>294</v>
      </c>
      <c r="AL297" s="225" t="s">
        <v>121</v>
      </c>
      <c r="AM297" s="225">
        <v>294</v>
      </c>
      <c r="AN297" s="225" t="s">
        <v>225</v>
      </c>
      <c r="AO297" s="225">
        <v>294</v>
      </c>
      <c r="AP297" s="225" t="s">
        <v>259</v>
      </c>
    </row>
    <row r="298" spans="1:42" x14ac:dyDescent="0.25">
      <c r="A298" s="225">
        <v>295</v>
      </c>
      <c r="B298" s="293" t="s">
        <v>312</v>
      </c>
      <c r="C298" s="225">
        <v>295</v>
      </c>
      <c r="D298" s="225" t="s">
        <v>102</v>
      </c>
      <c r="E298" s="225">
        <v>295</v>
      </c>
      <c r="F298" s="225" t="s">
        <v>202</v>
      </c>
      <c r="G298" s="79">
        <v>294</v>
      </c>
      <c r="H298" s="110" t="s">
        <v>156</v>
      </c>
      <c r="I298" s="225">
        <v>295</v>
      </c>
      <c r="J298" s="225" t="s">
        <v>276</v>
      </c>
      <c r="K298" s="225">
        <v>295</v>
      </c>
      <c r="L298" s="225" t="s">
        <v>334</v>
      </c>
      <c r="M298" s="225">
        <v>295</v>
      </c>
      <c r="N298" s="225" t="s">
        <v>256</v>
      </c>
      <c r="O298" s="225">
        <v>295</v>
      </c>
      <c r="P298" s="225" t="s">
        <v>89</v>
      </c>
      <c r="Q298" s="225">
        <v>295</v>
      </c>
      <c r="R298" s="225" t="e">
        <v>#N/A</v>
      </c>
      <c r="S298" s="225">
        <v>295</v>
      </c>
      <c r="T298" s="225" t="s">
        <v>289</v>
      </c>
      <c r="U298" s="225">
        <v>295</v>
      </c>
      <c r="V298" s="225" t="e">
        <v>#N/A</v>
      </c>
      <c r="W298" s="225">
        <v>295</v>
      </c>
      <c r="X298" s="225" t="s">
        <v>268</v>
      </c>
      <c r="Y298" s="225">
        <v>295</v>
      </c>
      <c r="Z298" s="225" t="s">
        <v>231</v>
      </c>
      <c r="AA298" s="225">
        <v>295</v>
      </c>
      <c r="AB298" s="225" t="s">
        <v>243</v>
      </c>
      <c r="AC298" s="225">
        <v>295</v>
      </c>
      <c r="AD298" s="225" t="s">
        <v>147</v>
      </c>
      <c r="AE298" s="225">
        <v>295</v>
      </c>
      <c r="AF298" s="225" t="s">
        <v>229</v>
      </c>
      <c r="AG298" s="225">
        <v>295</v>
      </c>
      <c r="AH298" s="225" t="s">
        <v>303</v>
      </c>
      <c r="AI298" s="225">
        <v>295</v>
      </c>
      <c r="AJ298" s="225" t="s">
        <v>258</v>
      </c>
      <c r="AK298" s="225">
        <v>295</v>
      </c>
      <c r="AL298" s="225" t="s">
        <v>161</v>
      </c>
      <c r="AM298" s="225">
        <v>295</v>
      </c>
      <c r="AN298" s="225" t="s">
        <v>175</v>
      </c>
      <c r="AO298" s="225">
        <v>295</v>
      </c>
      <c r="AP298" s="225" t="s">
        <v>131</v>
      </c>
    </row>
    <row r="299" spans="1:42" x14ac:dyDescent="0.25">
      <c r="A299" s="225">
        <v>296</v>
      </c>
      <c r="B299" s="293" t="s">
        <v>303</v>
      </c>
      <c r="C299" s="225">
        <v>296</v>
      </c>
      <c r="D299" s="225" t="s">
        <v>199</v>
      </c>
      <c r="E299" s="225">
        <v>296</v>
      </c>
      <c r="F299" s="225" t="s">
        <v>61</v>
      </c>
      <c r="G299" s="79">
        <v>296</v>
      </c>
      <c r="H299" s="110" t="s">
        <v>290</v>
      </c>
      <c r="I299" s="225">
        <v>296</v>
      </c>
      <c r="J299" s="225" t="s">
        <v>115</v>
      </c>
      <c r="K299" s="225">
        <v>296</v>
      </c>
      <c r="L299" s="225" t="s">
        <v>243</v>
      </c>
      <c r="M299" s="225">
        <v>296</v>
      </c>
      <c r="N299" s="225" t="s">
        <v>246</v>
      </c>
      <c r="O299" s="225">
        <v>296</v>
      </c>
      <c r="P299" s="225" t="s">
        <v>296</v>
      </c>
      <c r="Q299" s="225">
        <v>296</v>
      </c>
      <c r="R299" s="225" t="e">
        <v>#N/A</v>
      </c>
      <c r="S299" s="225">
        <v>296</v>
      </c>
      <c r="T299" s="225" t="s">
        <v>142</v>
      </c>
      <c r="U299" s="225">
        <v>296</v>
      </c>
      <c r="V299" s="225" t="e">
        <v>#N/A</v>
      </c>
      <c r="W299" s="225">
        <v>296</v>
      </c>
      <c r="X299" s="225" t="s">
        <v>98</v>
      </c>
      <c r="Y299" s="225">
        <v>296</v>
      </c>
      <c r="Z299" s="225" t="s">
        <v>243</v>
      </c>
      <c r="AA299" s="225">
        <v>296</v>
      </c>
      <c r="AB299" s="225" t="s">
        <v>117</v>
      </c>
      <c r="AC299" s="225">
        <v>296</v>
      </c>
      <c r="AD299" s="225" t="s">
        <v>92</v>
      </c>
      <c r="AE299" s="225">
        <v>296</v>
      </c>
      <c r="AF299" s="225" t="s">
        <v>285</v>
      </c>
      <c r="AG299" s="225">
        <v>296</v>
      </c>
      <c r="AH299" s="225" t="s">
        <v>314</v>
      </c>
      <c r="AI299" s="225">
        <v>296</v>
      </c>
      <c r="AJ299" s="225" t="s">
        <v>269</v>
      </c>
      <c r="AK299" s="225">
        <v>296</v>
      </c>
      <c r="AL299" s="225" t="s">
        <v>56</v>
      </c>
      <c r="AM299" s="225">
        <v>296</v>
      </c>
      <c r="AN299" s="225" t="s">
        <v>218</v>
      </c>
      <c r="AO299" s="225">
        <v>296</v>
      </c>
      <c r="AP299" s="225" t="s">
        <v>115</v>
      </c>
    </row>
    <row r="300" spans="1:42" x14ac:dyDescent="0.25">
      <c r="A300" s="225">
        <v>297</v>
      </c>
      <c r="B300" s="293" t="s">
        <v>313</v>
      </c>
      <c r="C300" s="225">
        <v>297</v>
      </c>
      <c r="D300" s="225" t="s">
        <v>308</v>
      </c>
      <c r="E300" s="225">
        <v>297</v>
      </c>
      <c r="F300" s="225" t="s">
        <v>269</v>
      </c>
      <c r="G300" s="79">
        <v>297</v>
      </c>
      <c r="H300" s="110" t="s">
        <v>285</v>
      </c>
      <c r="I300" s="225">
        <v>297</v>
      </c>
      <c r="J300" s="225" t="s">
        <v>181</v>
      </c>
      <c r="K300" s="225">
        <v>297</v>
      </c>
      <c r="L300" s="225" t="s">
        <v>322</v>
      </c>
      <c r="M300" s="225">
        <v>297</v>
      </c>
      <c r="N300" s="225" t="s">
        <v>331</v>
      </c>
      <c r="O300" s="225">
        <v>297</v>
      </c>
      <c r="P300" s="225" t="s">
        <v>116</v>
      </c>
      <c r="Q300" s="225">
        <v>297</v>
      </c>
      <c r="R300" s="225" t="e">
        <v>#N/A</v>
      </c>
      <c r="S300" s="225">
        <v>297</v>
      </c>
      <c r="T300" s="225" t="s">
        <v>194</v>
      </c>
      <c r="U300" s="225">
        <v>297</v>
      </c>
      <c r="V300" s="225" t="e">
        <v>#N/A</v>
      </c>
      <c r="W300" s="225">
        <v>297</v>
      </c>
      <c r="X300" s="225" t="s">
        <v>313</v>
      </c>
      <c r="Y300" s="225">
        <v>297</v>
      </c>
      <c r="Z300" s="225" t="s">
        <v>199</v>
      </c>
      <c r="AA300" s="225">
        <v>297</v>
      </c>
      <c r="AB300" s="225" t="s">
        <v>240</v>
      </c>
      <c r="AC300" s="225">
        <v>297</v>
      </c>
      <c r="AD300" s="225" t="s">
        <v>304</v>
      </c>
      <c r="AE300" s="225">
        <v>297</v>
      </c>
      <c r="AF300" s="225" t="s">
        <v>164</v>
      </c>
      <c r="AG300" s="225">
        <v>297</v>
      </c>
      <c r="AH300" s="225" t="s">
        <v>341</v>
      </c>
      <c r="AI300" s="225">
        <v>297</v>
      </c>
      <c r="AJ300" s="225" t="s">
        <v>128</v>
      </c>
      <c r="AK300" s="225">
        <v>297</v>
      </c>
      <c r="AL300" s="225" t="s">
        <v>224</v>
      </c>
      <c r="AM300" s="225">
        <v>297</v>
      </c>
      <c r="AN300" s="225" t="s">
        <v>253</v>
      </c>
      <c r="AO300" s="225">
        <v>297</v>
      </c>
      <c r="AP300" s="225" t="s">
        <v>187</v>
      </c>
    </row>
    <row r="301" spans="1:42" x14ac:dyDescent="0.25">
      <c r="A301" s="225">
        <v>298</v>
      </c>
      <c r="B301" s="293" t="s">
        <v>276</v>
      </c>
      <c r="C301" s="225">
        <v>298</v>
      </c>
      <c r="D301" s="225" t="s">
        <v>165</v>
      </c>
      <c r="E301" s="225">
        <v>298</v>
      </c>
      <c r="F301" s="225" t="s">
        <v>281</v>
      </c>
      <c r="G301" s="79">
        <v>298</v>
      </c>
      <c r="H301" s="110" t="s">
        <v>92</v>
      </c>
      <c r="I301" s="225">
        <v>298</v>
      </c>
      <c r="J301" s="225" t="s">
        <v>331</v>
      </c>
      <c r="K301" s="225">
        <v>298</v>
      </c>
      <c r="L301" s="225" t="s">
        <v>173</v>
      </c>
      <c r="M301" s="225">
        <v>298</v>
      </c>
      <c r="N301" s="225" t="s">
        <v>222</v>
      </c>
      <c r="O301" s="225">
        <v>298</v>
      </c>
      <c r="P301" s="225" t="s">
        <v>174</v>
      </c>
      <c r="Q301" s="225">
        <v>298</v>
      </c>
      <c r="R301" s="225" t="s">
        <v>108</v>
      </c>
      <c r="S301" s="225">
        <v>298</v>
      </c>
      <c r="T301" s="225" t="s">
        <v>46</v>
      </c>
      <c r="U301" s="225">
        <v>298</v>
      </c>
      <c r="V301" s="225" t="e">
        <v>#N/A</v>
      </c>
      <c r="W301" s="225">
        <v>298</v>
      </c>
      <c r="X301" s="225" t="s">
        <v>83</v>
      </c>
      <c r="Y301" s="225">
        <v>298</v>
      </c>
      <c r="Z301" s="225" t="s">
        <v>270</v>
      </c>
      <c r="AA301" s="225">
        <v>298</v>
      </c>
      <c r="AB301" s="225" t="s">
        <v>279</v>
      </c>
      <c r="AC301" s="225">
        <v>298</v>
      </c>
      <c r="AD301" s="225" t="s">
        <v>198</v>
      </c>
      <c r="AE301" s="225">
        <v>298</v>
      </c>
      <c r="AF301" s="225" t="s">
        <v>238</v>
      </c>
      <c r="AG301" s="225">
        <v>298</v>
      </c>
      <c r="AH301" s="225" t="s">
        <v>134</v>
      </c>
      <c r="AI301" s="225">
        <v>298</v>
      </c>
      <c r="AJ301" s="225" t="s">
        <v>206</v>
      </c>
      <c r="AK301" s="225">
        <v>298</v>
      </c>
      <c r="AL301" s="225" t="s">
        <v>128</v>
      </c>
      <c r="AM301" s="225">
        <v>298</v>
      </c>
      <c r="AN301" s="225" t="s">
        <v>337</v>
      </c>
      <c r="AO301" s="225">
        <v>298</v>
      </c>
      <c r="AP301" s="225" t="s">
        <v>121</v>
      </c>
    </row>
    <row r="302" spans="1:42" x14ac:dyDescent="0.25">
      <c r="A302" s="225">
        <v>299</v>
      </c>
      <c r="B302" s="293" t="s">
        <v>204</v>
      </c>
      <c r="C302" s="225">
        <v>299</v>
      </c>
      <c r="D302" s="225" t="s">
        <v>178</v>
      </c>
      <c r="E302" s="225">
        <v>299</v>
      </c>
      <c r="F302" s="225" t="s">
        <v>66</v>
      </c>
      <c r="G302" s="79">
        <v>298</v>
      </c>
      <c r="H302" s="110" t="s">
        <v>60</v>
      </c>
      <c r="I302" s="225">
        <v>299</v>
      </c>
      <c r="J302" s="225" t="s">
        <v>259</v>
      </c>
      <c r="K302" s="225">
        <v>299</v>
      </c>
      <c r="L302" s="225" t="s">
        <v>35</v>
      </c>
      <c r="M302" s="225">
        <v>299</v>
      </c>
      <c r="N302" s="225" t="s">
        <v>260</v>
      </c>
      <c r="O302" s="225">
        <v>299</v>
      </c>
      <c r="P302" s="225" t="s">
        <v>210</v>
      </c>
      <c r="Q302" s="225">
        <v>299</v>
      </c>
      <c r="R302" s="225" t="s">
        <v>76</v>
      </c>
      <c r="S302" s="225">
        <v>299</v>
      </c>
      <c r="T302" s="225" t="s">
        <v>266</v>
      </c>
      <c r="U302" s="225">
        <v>299</v>
      </c>
      <c r="V302" s="225" t="e">
        <v>#N/A</v>
      </c>
      <c r="W302" s="225">
        <v>299</v>
      </c>
      <c r="X302" s="225" t="s">
        <v>235</v>
      </c>
      <c r="Y302" s="225">
        <v>299</v>
      </c>
      <c r="Z302" s="225" t="s">
        <v>141</v>
      </c>
      <c r="AA302" s="225">
        <v>299</v>
      </c>
      <c r="AB302" s="225" t="s">
        <v>182</v>
      </c>
      <c r="AC302" s="225">
        <v>299</v>
      </c>
      <c r="AD302" s="225" t="s">
        <v>245</v>
      </c>
      <c r="AE302" s="225">
        <v>299</v>
      </c>
      <c r="AF302" s="225" t="s">
        <v>192</v>
      </c>
      <c r="AG302" s="225">
        <v>299</v>
      </c>
      <c r="AH302" s="225" t="s">
        <v>246</v>
      </c>
      <c r="AI302" s="225">
        <v>299</v>
      </c>
      <c r="AJ302" s="225" t="s">
        <v>39</v>
      </c>
      <c r="AK302" s="225">
        <v>299</v>
      </c>
      <c r="AL302" s="225" t="s">
        <v>313</v>
      </c>
      <c r="AM302" s="225">
        <v>299</v>
      </c>
      <c r="AN302" s="225" t="s">
        <v>324</v>
      </c>
      <c r="AO302" s="225">
        <v>299</v>
      </c>
      <c r="AP302" s="225" t="s">
        <v>275</v>
      </c>
    </row>
    <row r="303" spans="1:42" x14ac:dyDescent="0.25">
      <c r="A303" s="225">
        <v>300</v>
      </c>
      <c r="B303" s="293" t="s">
        <v>216</v>
      </c>
      <c r="C303" s="225">
        <v>300</v>
      </c>
      <c r="D303" s="225" t="s">
        <v>315</v>
      </c>
      <c r="E303" s="225">
        <v>300</v>
      </c>
      <c r="F303" s="225" t="s">
        <v>155</v>
      </c>
      <c r="G303" s="79">
        <v>300</v>
      </c>
      <c r="H303" s="110" t="s">
        <v>140</v>
      </c>
      <c r="I303" s="225">
        <v>300</v>
      </c>
      <c r="J303" s="225" t="s">
        <v>121</v>
      </c>
      <c r="K303" s="225">
        <v>300</v>
      </c>
      <c r="L303" s="225" t="s">
        <v>112</v>
      </c>
      <c r="M303" s="225">
        <v>300</v>
      </c>
      <c r="N303" s="225" t="s">
        <v>125</v>
      </c>
      <c r="O303" s="225">
        <v>300</v>
      </c>
      <c r="P303" s="225" t="s">
        <v>152</v>
      </c>
      <c r="Q303" s="225">
        <v>300</v>
      </c>
      <c r="R303" s="225" t="s">
        <v>265</v>
      </c>
      <c r="S303" s="225">
        <v>300</v>
      </c>
      <c r="T303" s="225" t="s">
        <v>336</v>
      </c>
      <c r="U303" s="225">
        <v>300</v>
      </c>
      <c r="V303" s="225" t="e">
        <v>#N/A</v>
      </c>
      <c r="W303" s="225">
        <v>300</v>
      </c>
      <c r="X303" s="225" t="s">
        <v>218</v>
      </c>
      <c r="Y303" s="225">
        <v>300</v>
      </c>
      <c r="Z303" s="225" t="s">
        <v>298</v>
      </c>
      <c r="AA303" s="225">
        <v>300</v>
      </c>
      <c r="AB303" s="225" t="s">
        <v>290</v>
      </c>
      <c r="AC303" s="225">
        <v>300</v>
      </c>
      <c r="AD303" s="225" t="s">
        <v>173</v>
      </c>
      <c r="AE303" s="225">
        <v>300</v>
      </c>
      <c r="AF303" s="225" t="s">
        <v>204</v>
      </c>
      <c r="AG303" s="225">
        <v>300</v>
      </c>
      <c r="AH303" s="225" t="s">
        <v>56</v>
      </c>
      <c r="AI303" s="225">
        <v>300</v>
      </c>
      <c r="AJ303" s="225" t="s">
        <v>103</v>
      </c>
      <c r="AK303" s="225">
        <v>300</v>
      </c>
      <c r="AL303" s="225" t="s">
        <v>340</v>
      </c>
      <c r="AM303" s="225">
        <v>300</v>
      </c>
      <c r="AN303" s="225" t="s">
        <v>81</v>
      </c>
      <c r="AO303" s="225">
        <v>300</v>
      </c>
      <c r="AP303" s="225" t="s">
        <v>230</v>
      </c>
    </row>
    <row r="304" spans="1:42" x14ac:dyDescent="0.25">
      <c r="A304" s="225">
        <v>301</v>
      </c>
      <c r="B304" s="293" t="s">
        <v>329</v>
      </c>
      <c r="C304" s="225">
        <v>301</v>
      </c>
      <c r="D304" s="225" t="s">
        <v>336</v>
      </c>
      <c r="E304" s="225">
        <v>301</v>
      </c>
      <c r="F304" s="225" t="s">
        <v>316</v>
      </c>
      <c r="G304" s="79">
        <v>301</v>
      </c>
      <c r="H304" s="110" t="s">
        <v>297</v>
      </c>
      <c r="I304" s="225">
        <v>301</v>
      </c>
      <c r="J304" s="225" t="s">
        <v>337</v>
      </c>
      <c r="K304" s="225">
        <v>301</v>
      </c>
      <c r="L304" s="225" t="s">
        <v>195</v>
      </c>
      <c r="M304" s="225">
        <v>301</v>
      </c>
      <c r="N304" s="225" t="s">
        <v>143</v>
      </c>
      <c r="O304" s="225">
        <v>301</v>
      </c>
      <c r="P304" s="225" t="s">
        <v>160</v>
      </c>
      <c r="Q304" s="225">
        <v>301</v>
      </c>
      <c r="R304" s="225" t="s">
        <v>36</v>
      </c>
      <c r="S304" s="225">
        <v>301</v>
      </c>
      <c r="T304" s="225" t="s">
        <v>93</v>
      </c>
      <c r="U304" s="225">
        <v>301</v>
      </c>
      <c r="V304" s="225" t="e">
        <v>#N/A</v>
      </c>
      <c r="W304" s="225">
        <v>301</v>
      </c>
      <c r="X304" s="225" t="s">
        <v>130</v>
      </c>
      <c r="Y304" s="225">
        <v>301</v>
      </c>
      <c r="Z304" s="225" t="s">
        <v>155</v>
      </c>
      <c r="AA304" s="225">
        <v>301</v>
      </c>
      <c r="AB304" s="225" t="s">
        <v>340</v>
      </c>
      <c r="AC304" s="225">
        <v>301</v>
      </c>
      <c r="AD304" s="225" t="s">
        <v>210</v>
      </c>
      <c r="AE304" s="225">
        <v>301</v>
      </c>
      <c r="AF304" s="225" t="s">
        <v>268</v>
      </c>
      <c r="AG304" s="225">
        <v>301</v>
      </c>
      <c r="AH304" s="225" t="s">
        <v>144</v>
      </c>
      <c r="AI304" s="225">
        <v>301</v>
      </c>
      <c r="AJ304" s="225" t="s">
        <v>276</v>
      </c>
      <c r="AK304" s="225">
        <v>301</v>
      </c>
      <c r="AL304" s="225" t="s">
        <v>341</v>
      </c>
      <c r="AM304" s="225">
        <v>301</v>
      </c>
      <c r="AN304" s="225" t="s">
        <v>266</v>
      </c>
      <c r="AO304" s="225">
        <v>301</v>
      </c>
      <c r="AP304" s="225" t="s">
        <v>306</v>
      </c>
    </row>
    <row r="305" spans="1:42" x14ac:dyDescent="0.25">
      <c r="A305" s="225">
        <v>302</v>
      </c>
      <c r="B305" s="293" t="s">
        <v>260</v>
      </c>
      <c r="C305" s="225">
        <v>302</v>
      </c>
      <c r="D305" s="225" t="s">
        <v>245</v>
      </c>
      <c r="E305" s="225">
        <v>302</v>
      </c>
      <c r="F305" s="225" t="s">
        <v>301</v>
      </c>
      <c r="G305" s="79">
        <v>302</v>
      </c>
      <c r="H305" s="110" t="s">
        <v>151</v>
      </c>
      <c r="I305" s="225">
        <v>302</v>
      </c>
      <c r="J305" s="225" t="s">
        <v>131</v>
      </c>
      <c r="K305" s="225">
        <v>302</v>
      </c>
      <c r="L305" s="225" t="s">
        <v>81</v>
      </c>
      <c r="M305" s="225">
        <v>302</v>
      </c>
      <c r="N305" s="225" t="s">
        <v>50</v>
      </c>
      <c r="O305" s="225">
        <v>302</v>
      </c>
      <c r="P305" s="225" t="s">
        <v>326</v>
      </c>
      <c r="Q305" s="225">
        <v>302</v>
      </c>
      <c r="R305" s="225" t="s">
        <v>295</v>
      </c>
      <c r="S305" s="225">
        <v>302</v>
      </c>
      <c r="T305" s="225" t="s">
        <v>49</v>
      </c>
      <c r="U305" s="225">
        <v>302</v>
      </c>
      <c r="V305" s="225" t="e">
        <v>#N/A</v>
      </c>
      <c r="W305" s="225">
        <v>302</v>
      </c>
      <c r="X305" s="225" t="s">
        <v>204</v>
      </c>
      <c r="Y305" s="225">
        <v>302</v>
      </c>
      <c r="Z305" s="225" t="s">
        <v>208</v>
      </c>
      <c r="AA305" s="225">
        <v>302</v>
      </c>
      <c r="AB305" s="225" t="s">
        <v>102</v>
      </c>
      <c r="AC305" s="225">
        <v>302</v>
      </c>
      <c r="AD305" s="225" t="s">
        <v>278</v>
      </c>
      <c r="AE305" s="225">
        <v>302</v>
      </c>
      <c r="AF305" s="225" t="s">
        <v>341</v>
      </c>
      <c r="AG305" s="225">
        <v>302</v>
      </c>
      <c r="AH305" s="225" t="s">
        <v>146</v>
      </c>
      <c r="AI305" s="225">
        <v>302</v>
      </c>
      <c r="AJ305" s="225" t="s">
        <v>295</v>
      </c>
      <c r="AK305" s="225">
        <v>302</v>
      </c>
      <c r="AL305" s="225" t="s">
        <v>115</v>
      </c>
      <c r="AM305" s="225">
        <v>302</v>
      </c>
      <c r="AN305" s="225" t="s">
        <v>210</v>
      </c>
      <c r="AO305" s="225">
        <v>302</v>
      </c>
      <c r="AP305" s="225" t="s">
        <v>118</v>
      </c>
    </row>
    <row r="306" spans="1:42" x14ac:dyDescent="0.25">
      <c r="A306" s="225">
        <v>303</v>
      </c>
      <c r="B306" s="293" t="s">
        <v>336</v>
      </c>
      <c r="C306" s="225">
        <v>303</v>
      </c>
      <c r="D306" s="225" t="s">
        <v>270</v>
      </c>
      <c r="E306" s="225">
        <v>303</v>
      </c>
      <c r="F306" s="225" t="s">
        <v>307</v>
      </c>
      <c r="G306" s="79">
        <v>303</v>
      </c>
      <c r="H306" s="110" t="s">
        <v>85</v>
      </c>
      <c r="I306" s="225">
        <v>303</v>
      </c>
      <c r="J306" s="225" t="s">
        <v>135</v>
      </c>
      <c r="K306" s="225">
        <v>303</v>
      </c>
      <c r="L306" s="225" t="s">
        <v>202</v>
      </c>
      <c r="M306" s="225">
        <v>303</v>
      </c>
      <c r="N306" s="225" t="s">
        <v>299</v>
      </c>
      <c r="O306" s="225">
        <v>303</v>
      </c>
      <c r="P306" s="225" t="s">
        <v>146</v>
      </c>
      <c r="Q306" s="225">
        <v>303</v>
      </c>
      <c r="R306" s="225" t="s">
        <v>308</v>
      </c>
      <c r="S306" s="225">
        <v>303</v>
      </c>
      <c r="T306" s="225" t="s">
        <v>263</v>
      </c>
      <c r="U306" s="225">
        <v>303</v>
      </c>
      <c r="V306" s="225" t="e">
        <v>#N/A</v>
      </c>
      <c r="W306" s="225">
        <v>303</v>
      </c>
      <c r="X306" s="225" t="s">
        <v>324</v>
      </c>
      <c r="Y306" s="225">
        <v>303</v>
      </c>
      <c r="Z306" s="225" t="s">
        <v>216</v>
      </c>
      <c r="AA306" s="225">
        <v>303</v>
      </c>
      <c r="AB306" s="225" t="s">
        <v>238</v>
      </c>
      <c r="AC306" s="225">
        <v>303</v>
      </c>
      <c r="AD306" s="225" t="s">
        <v>213</v>
      </c>
      <c r="AE306" s="225">
        <v>303</v>
      </c>
      <c r="AF306" s="225" t="s">
        <v>308</v>
      </c>
      <c r="AG306" s="225">
        <v>303</v>
      </c>
      <c r="AH306" s="225" t="s">
        <v>329</v>
      </c>
      <c r="AI306" s="225">
        <v>303</v>
      </c>
      <c r="AJ306" s="225" t="s">
        <v>313</v>
      </c>
      <c r="AK306" s="225">
        <v>303</v>
      </c>
      <c r="AL306" s="225" t="s">
        <v>230</v>
      </c>
      <c r="AM306" s="225">
        <v>303</v>
      </c>
      <c r="AN306" s="225" t="s">
        <v>256</v>
      </c>
      <c r="AO306" s="225">
        <v>303</v>
      </c>
      <c r="AP306" s="225" t="s">
        <v>108</v>
      </c>
    </row>
    <row r="307" spans="1:42" x14ac:dyDescent="0.25">
      <c r="A307" s="225">
        <v>304</v>
      </c>
      <c r="B307" s="293" t="s">
        <v>315</v>
      </c>
      <c r="C307" s="225">
        <v>304</v>
      </c>
      <c r="D307" s="225" t="s">
        <v>335</v>
      </c>
      <c r="E307" s="225">
        <v>304</v>
      </c>
      <c r="F307" s="225" t="s">
        <v>337</v>
      </c>
      <c r="G307" s="79">
        <v>304</v>
      </c>
      <c r="H307" s="110" t="s">
        <v>165</v>
      </c>
      <c r="I307" s="225">
        <v>304</v>
      </c>
      <c r="J307" s="225" t="s">
        <v>149</v>
      </c>
      <c r="K307" s="225">
        <v>304</v>
      </c>
      <c r="L307" s="225" t="s">
        <v>269</v>
      </c>
      <c r="M307" s="225">
        <v>304</v>
      </c>
      <c r="N307" s="225" t="s">
        <v>300</v>
      </c>
      <c r="O307" s="225">
        <v>304</v>
      </c>
      <c r="P307" s="225" t="s">
        <v>242</v>
      </c>
      <c r="Q307" s="225">
        <v>304</v>
      </c>
      <c r="R307" s="225" t="s">
        <v>293</v>
      </c>
      <c r="S307" s="225">
        <v>304</v>
      </c>
      <c r="T307" s="225" t="s">
        <v>312</v>
      </c>
      <c r="U307" s="225">
        <v>304</v>
      </c>
      <c r="V307" s="225" t="e">
        <v>#N/A</v>
      </c>
      <c r="W307" s="225">
        <v>304</v>
      </c>
      <c r="X307" s="225" t="s">
        <v>319</v>
      </c>
      <c r="Y307" s="225">
        <v>304</v>
      </c>
      <c r="Z307" s="225" t="s">
        <v>246</v>
      </c>
      <c r="AA307" s="225">
        <v>304</v>
      </c>
      <c r="AB307" s="225" t="s">
        <v>278</v>
      </c>
      <c r="AC307" s="225">
        <v>304</v>
      </c>
      <c r="AD307" s="225" t="s">
        <v>44</v>
      </c>
      <c r="AE307" s="225">
        <v>304</v>
      </c>
      <c r="AF307" s="225" t="s">
        <v>279</v>
      </c>
      <c r="AG307" s="225">
        <v>304</v>
      </c>
      <c r="AH307" s="225" t="s">
        <v>145</v>
      </c>
      <c r="AI307" s="225">
        <v>304</v>
      </c>
      <c r="AJ307" s="225" t="s">
        <v>62</v>
      </c>
      <c r="AK307" s="225">
        <v>304</v>
      </c>
      <c r="AL307" s="225" t="s">
        <v>337</v>
      </c>
      <c r="AM307" s="225">
        <v>304</v>
      </c>
      <c r="AN307" s="225" t="s">
        <v>330</v>
      </c>
      <c r="AO307" s="225">
        <v>304</v>
      </c>
      <c r="AP307" s="225" t="s">
        <v>41</v>
      </c>
    </row>
    <row r="308" spans="1:42" x14ac:dyDescent="0.25">
      <c r="A308" s="225">
        <v>305</v>
      </c>
      <c r="B308" s="293" t="s">
        <v>316</v>
      </c>
      <c r="C308" s="225">
        <v>305</v>
      </c>
      <c r="D308" s="225" t="s">
        <v>301</v>
      </c>
      <c r="E308" s="225">
        <v>305</v>
      </c>
      <c r="F308" s="225" t="s">
        <v>215</v>
      </c>
      <c r="G308" s="79">
        <v>305</v>
      </c>
      <c r="H308" s="110" t="s">
        <v>176</v>
      </c>
      <c r="I308" s="225">
        <v>305</v>
      </c>
      <c r="J308" s="225" t="s">
        <v>68</v>
      </c>
      <c r="K308" s="225">
        <v>305</v>
      </c>
      <c r="L308" s="225" t="s">
        <v>36</v>
      </c>
      <c r="M308" s="225">
        <v>305</v>
      </c>
      <c r="N308" s="225" t="s">
        <v>135</v>
      </c>
      <c r="O308" s="225">
        <v>305</v>
      </c>
      <c r="P308" s="225" t="s">
        <v>137</v>
      </c>
      <c r="Q308" s="225">
        <v>305</v>
      </c>
      <c r="R308" s="225" t="s">
        <v>35</v>
      </c>
      <c r="S308" s="225">
        <v>305</v>
      </c>
      <c r="T308" s="225" t="s">
        <v>65</v>
      </c>
      <c r="U308" s="225">
        <v>305</v>
      </c>
      <c r="V308" s="225" t="e">
        <v>#N/A</v>
      </c>
      <c r="W308" s="225">
        <v>305</v>
      </c>
      <c r="X308" s="225" t="s">
        <v>227</v>
      </c>
      <c r="Y308" s="225">
        <v>305</v>
      </c>
      <c r="Z308" s="225" t="s">
        <v>287</v>
      </c>
      <c r="AA308" s="225">
        <v>305</v>
      </c>
      <c r="AB308" s="225" t="s">
        <v>297</v>
      </c>
      <c r="AC308" s="225">
        <v>305</v>
      </c>
      <c r="AD308" s="225" t="s">
        <v>298</v>
      </c>
      <c r="AE308" s="225">
        <v>305</v>
      </c>
      <c r="AF308" s="225" t="s">
        <v>264</v>
      </c>
      <c r="AG308" s="225">
        <v>305</v>
      </c>
      <c r="AH308" s="225" t="s">
        <v>315</v>
      </c>
      <c r="AI308" s="225">
        <v>305</v>
      </c>
      <c r="AJ308" s="225" t="s">
        <v>133</v>
      </c>
      <c r="AK308" s="225">
        <v>305</v>
      </c>
      <c r="AL308" s="225" t="s">
        <v>270</v>
      </c>
      <c r="AM308" s="225">
        <v>305</v>
      </c>
      <c r="AN308" s="225" t="s">
        <v>161</v>
      </c>
      <c r="AO308" s="225">
        <v>305</v>
      </c>
      <c r="AP308" s="225" t="s">
        <v>133</v>
      </c>
    </row>
    <row r="309" spans="1:42" x14ac:dyDescent="0.25">
      <c r="A309" s="225">
        <v>306</v>
      </c>
      <c r="B309" s="293" t="s">
        <v>267</v>
      </c>
      <c r="C309" s="225">
        <v>306</v>
      </c>
      <c r="D309" s="225" t="s">
        <v>216</v>
      </c>
      <c r="E309" s="225">
        <v>306</v>
      </c>
      <c r="F309" s="225" t="s">
        <v>161</v>
      </c>
      <c r="G309" s="79">
        <v>305</v>
      </c>
      <c r="H309" s="110" t="s">
        <v>146</v>
      </c>
      <c r="I309" s="225">
        <v>306</v>
      </c>
      <c r="J309" s="225" t="s">
        <v>300</v>
      </c>
      <c r="K309" s="225">
        <v>306</v>
      </c>
      <c r="L309" s="225" t="s">
        <v>248</v>
      </c>
      <c r="M309" s="225">
        <v>306</v>
      </c>
      <c r="N309" s="225" t="s">
        <v>171</v>
      </c>
      <c r="O309" s="225">
        <v>306</v>
      </c>
      <c r="P309" s="225" t="s">
        <v>90</v>
      </c>
      <c r="Q309" s="225">
        <v>306</v>
      </c>
      <c r="R309" s="225" t="s">
        <v>289</v>
      </c>
      <c r="S309" s="225">
        <v>306</v>
      </c>
      <c r="T309" s="225" t="s">
        <v>285</v>
      </c>
      <c r="U309" s="225">
        <v>306</v>
      </c>
      <c r="V309" s="225" t="e">
        <v>#N/A</v>
      </c>
      <c r="W309" s="225">
        <v>306</v>
      </c>
      <c r="X309" s="225" t="s">
        <v>186</v>
      </c>
      <c r="Y309" s="225">
        <v>306</v>
      </c>
      <c r="Z309" s="225" t="s">
        <v>132</v>
      </c>
      <c r="AA309" s="225">
        <v>306</v>
      </c>
      <c r="AB309" s="225" t="s">
        <v>70</v>
      </c>
      <c r="AC309" s="225">
        <v>306</v>
      </c>
      <c r="AD309" s="225" t="s">
        <v>226</v>
      </c>
      <c r="AE309" s="225">
        <v>306</v>
      </c>
      <c r="AF309" s="225" t="s">
        <v>242</v>
      </c>
      <c r="AG309" s="225">
        <v>306</v>
      </c>
      <c r="AH309" s="225" t="s">
        <v>191</v>
      </c>
      <c r="AI309" s="225">
        <v>306</v>
      </c>
      <c r="AJ309" s="225" t="s">
        <v>143</v>
      </c>
      <c r="AK309" s="225">
        <v>306</v>
      </c>
      <c r="AL309" s="225" t="s">
        <v>133</v>
      </c>
      <c r="AM309" s="225">
        <v>306</v>
      </c>
      <c r="AN309" s="225" t="s">
        <v>281</v>
      </c>
      <c r="AO309" s="225">
        <v>306</v>
      </c>
      <c r="AP309" s="225" t="s">
        <v>103</v>
      </c>
    </row>
    <row r="310" spans="1:42" x14ac:dyDescent="0.25">
      <c r="A310" s="225">
        <v>307</v>
      </c>
      <c r="B310" s="293" t="s">
        <v>156</v>
      </c>
      <c r="C310" s="225">
        <v>307</v>
      </c>
      <c r="D310" s="225" t="s">
        <v>237</v>
      </c>
      <c r="E310" s="225">
        <v>307</v>
      </c>
      <c r="F310" s="225" t="s">
        <v>276</v>
      </c>
      <c r="G310" s="79">
        <v>307</v>
      </c>
      <c r="H310" s="110" t="s">
        <v>226</v>
      </c>
      <c r="I310" s="225">
        <v>307</v>
      </c>
      <c r="J310" s="225" t="s">
        <v>244</v>
      </c>
      <c r="K310" s="225">
        <v>307</v>
      </c>
      <c r="L310" s="225" t="s">
        <v>188</v>
      </c>
      <c r="M310" s="225">
        <v>307</v>
      </c>
      <c r="N310" s="225" t="s">
        <v>269</v>
      </c>
      <c r="O310" s="225">
        <v>307</v>
      </c>
      <c r="P310" s="225" t="s">
        <v>281</v>
      </c>
      <c r="Q310" s="225">
        <v>307</v>
      </c>
      <c r="R310" s="225" t="s">
        <v>267</v>
      </c>
      <c r="S310" s="225">
        <v>307</v>
      </c>
      <c r="T310" s="225" t="s">
        <v>306</v>
      </c>
      <c r="U310" s="225">
        <v>307</v>
      </c>
      <c r="V310" s="225" t="e">
        <v>#N/A</v>
      </c>
      <c r="W310" s="225">
        <v>307</v>
      </c>
      <c r="X310" s="225" t="s">
        <v>163</v>
      </c>
      <c r="Y310" s="225">
        <v>307</v>
      </c>
      <c r="Z310" s="225" t="s">
        <v>334</v>
      </c>
      <c r="AA310" s="225">
        <v>307</v>
      </c>
      <c r="AB310" s="225" t="s">
        <v>199</v>
      </c>
      <c r="AC310" s="225">
        <v>307</v>
      </c>
      <c r="AD310" s="225" t="s">
        <v>271</v>
      </c>
      <c r="AE310" s="225">
        <v>307</v>
      </c>
      <c r="AF310" s="225" t="s">
        <v>290</v>
      </c>
      <c r="AG310" s="225">
        <v>307</v>
      </c>
      <c r="AH310" s="225" t="s">
        <v>274</v>
      </c>
      <c r="AI310" s="225">
        <v>307</v>
      </c>
      <c r="AJ310" s="225" t="s">
        <v>323</v>
      </c>
      <c r="AK310" s="225">
        <v>307</v>
      </c>
      <c r="AL310" s="225" t="s">
        <v>206</v>
      </c>
      <c r="AM310" s="225">
        <v>307</v>
      </c>
      <c r="AN310" s="225" t="s">
        <v>66</v>
      </c>
      <c r="AO310" s="225">
        <v>307</v>
      </c>
      <c r="AP310" s="225" t="s">
        <v>299</v>
      </c>
    </row>
    <row r="311" spans="1:42" x14ac:dyDescent="0.25">
      <c r="A311" s="225">
        <v>308</v>
      </c>
      <c r="B311" s="293" t="s">
        <v>306</v>
      </c>
      <c r="C311" s="225">
        <v>308</v>
      </c>
      <c r="D311" s="225" t="s">
        <v>266</v>
      </c>
      <c r="E311" s="225">
        <v>308</v>
      </c>
      <c r="F311" s="225" t="s">
        <v>298</v>
      </c>
      <c r="G311" s="79">
        <v>308</v>
      </c>
      <c r="H311" s="110" t="s">
        <v>167</v>
      </c>
      <c r="I311" s="225">
        <v>308</v>
      </c>
      <c r="J311" s="225" t="s">
        <v>297</v>
      </c>
      <c r="K311" s="225">
        <v>308</v>
      </c>
      <c r="L311" s="225" t="s">
        <v>105</v>
      </c>
      <c r="M311" s="225">
        <v>308</v>
      </c>
      <c r="N311" s="225" t="s">
        <v>341</v>
      </c>
      <c r="O311" s="225">
        <v>308</v>
      </c>
      <c r="P311" s="225" t="s">
        <v>63</v>
      </c>
      <c r="Q311" s="225">
        <v>308</v>
      </c>
      <c r="R311" s="225" t="s">
        <v>158</v>
      </c>
      <c r="S311" s="225">
        <v>308</v>
      </c>
      <c r="T311" s="225" t="s">
        <v>264</v>
      </c>
      <c r="U311" s="225">
        <v>308</v>
      </c>
      <c r="V311" s="225" t="e">
        <v>#N/A</v>
      </c>
      <c r="W311" s="225">
        <v>308</v>
      </c>
      <c r="X311" s="225" t="s">
        <v>337</v>
      </c>
      <c r="Y311" s="225">
        <v>308</v>
      </c>
      <c r="Z311" s="225" t="s">
        <v>230</v>
      </c>
      <c r="AA311" s="225">
        <v>308</v>
      </c>
      <c r="AB311" s="225" t="s">
        <v>286</v>
      </c>
      <c r="AC311" s="225">
        <v>308</v>
      </c>
      <c r="AD311" s="225" t="s">
        <v>24</v>
      </c>
      <c r="AE311" s="225">
        <v>308</v>
      </c>
      <c r="AF311" s="225" t="s">
        <v>340</v>
      </c>
      <c r="AG311" s="225">
        <v>308</v>
      </c>
      <c r="AH311" s="225" t="s">
        <v>340</v>
      </c>
      <c r="AI311" s="225">
        <v>308</v>
      </c>
      <c r="AJ311" s="225" t="s">
        <v>125</v>
      </c>
      <c r="AK311" s="225">
        <v>308</v>
      </c>
      <c r="AL311" s="225" t="s">
        <v>195</v>
      </c>
      <c r="AM311" s="225">
        <v>308</v>
      </c>
      <c r="AN311" s="225" t="s">
        <v>71</v>
      </c>
      <c r="AO311" s="225">
        <v>308</v>
      </c>
      <c r="AP311" s="225" t="s">
        <v>96</v>
      </c>
    </row>
    <row r="312" spans="1:42" x14ac:dyDescent="0.25">
      <c r="A312" s="225">
        <v>309</v>
      </c>
      <c r="B312" s="293" t="s">
        <v>270</v>
      </c>
      <c r="C312" s="225">
        <v>309</v>
      </c>
      <c r="D312" s="225" t="s">
        <v>246</v>
      </c>
      <c r="E312" s="225">
        <v>309</v>
      </c>
      <c r="F312" s="225" t="s">
        <v>81</v>
      </c>
      <c r="G312" s="79">
        <v>308</v>
      </c>
      <c r="H312" s="110" t="s">
        <v>72</v>
      </c>
      <c r="I312" s="225">
        <v>309</v>
      </c>
      <c r="J312" s="225" t="s">
        <v>102</v>
      </c>
      <c r="K312" s="225">
        <v>309</v>
      </c>
      <c r="L312" s="225" t="s">
        <v>191</v>
      </c>
      <c r="M312" s="225">
        <v>309</v>
      </c>
      <c r="N312" s="225" t="s">
        <v>81</v>
      </c>
      <c r="O312" s="225">
        <v>309</v>
      </c>
      <c r="P312" s="225" t="s">
        <v>285</v>
      </c>
      <c r="Q312" s="225">
        <v>309</v>
      </c>
      <c r="R312" s="225" t="s">
        <v>33</v>
      </c>
      <c r="S312" s="225">
        <v>309</v>
      </c>
      <c r="T312" s="225" t="s">
        <v>212</v>
      </c>
      <c r="U312" s="225">
        <v>309</v>
      </c>
      <c r="V312" s="225" t="e">
        <v>#N/A</v>
      </c>
      <c r="W312" s="225">
        <v>309</v>
      </c>
      <c r="X312" s="225" t="s">
        <v>190</v>
      </c>
      <c r="Y312" s="225">
        <v>309</v>
      </c>
      <c r="Z312" s="225" t="s">
        <v>253</v>
      </c>
      <c r="AA312" s="225">
        <v>309</v>
      </c>
      <c r="AB312" s="225" t="s">
        <v>253</v>
      </c>
      <c r="AC312" s="225">
        <v>309</v>
      </c>
      <c r="AD312" s="225" t="s">
        <v>336</v>
      </c>
      <c r="AE312" s="225">
        <v>309</v>
      </c>
      <c r="AF312" s="225" t="s">
        <v>141</v>
      </c>
      <c r="AG312" s="225">
        <v>309</v>
      </c>
      <c r="AH312" s="225" t="s">
        <v>266</v>
      </c>
      <c r="AI312" s="225">
        <v>309</v>
      </c>
      <c r="AJ312" s="225" t="s">
        <v>79</v>
      </c>
      <c r="AK312" s="225">
        <v>309</v>
      </c>
      <c r="AL312" s="225" t="s">
        <v>145</v>
      </c>
      <c r="AM312" s="225">
        <v>309</v>
      </c>
      <c r="AN312" s="225" t="s">
        <v>186</v>
      </c>
      <c r="AO312" s="225">
        <v>309</v>
      </c>
      <c r="AP312" s="225" t="s">
        <v>25</v>
      </c>
    </row>
    <row r="313" spans="1:42" x14ac:dyDescent="0.25">
      <c r="A313" s="225">
        <v>310</v>
      </c>
      <c r="B313" s="293" t="s">
        <v>327</v>
      </c>
      <c r="C313" s="225">
        <v>310</v>
      </c>
      <c r="D313" s="225" t="s">
        <v>333</v>
      </c>
      <c r="E313" s="225">
        <v>310</v>
      </c>
      <c r="F313" s="225" t="s">
        <v>54</v>
      </c>
      <c r="G313" s="79">
        <v>310</v>
      </c>
      <c r="H313" s="110" t="s">
        <v>134</v>
      </c>
      <c r="I313" s="225">
        <v>310</v>
      </c>
      <c r="J313" s="225" t="s">
        <v>148</v>
      </c>
      <c r="K313" s="225">
        <v>310</v>
      </c>
      <c r="L313" s="225" t="s">
        <v>216</v>
      </c>
      <c r="M313" s="225">
        <v>310</v>
      </c>
      <c r="N313" s="225" t="s">
        <v>316</v>
      </c>
      <c r="O313" s="225">
        <v>310</v>
      </c>
      <c r="P313" s="225" t="s">
        <v>93</v>
      </c>
      <c r="Q313" s="225">
        <v>310</v>
      </c>
      <c r="R313" s="225" t="s">
        <v>131</v>
      </c>
      <c r="S313" s="225">
        <v>310</v>
      </c>
      <c r="T313" s="225" t="s">
        <v>155</v>
      </c>
      <c r="U313" s="225">
        <v>310</v>
      </c>
      <c r="V313" s="225" t="e">
        <v>#N/A</v>
      </c>
      <c r="W313" s="225">
        <v>310</v>
      </c>
      <c r="X313" s="225" t="s">
        <v>243</v>
      </c>
      <c r="Y313" s="225">
        <v>310</v>
      </c>
      <c r="Z313" s="225" t="s">
        <v>125</v>
      </c>
      <c r="AA313" s="225">
        <v>310</v>
      </c>
      <c r="AB313" s="225" t="s">
        <v>331</v>
      </c>
      <c r="AC313" s="225">
        <v>310</v>
      </c>
      <c r="AD313" s="225" t="s">
        <v>289</v>
      </c>
      <c r="AE313" s="225">
        <v>310</v>
      </c>
      <c r="AF313" s="225" t="s">
        <v>240</v>
      </c>
      <c r="AG313" s="225">
        <v>310</v>
      </c>
      <c r="AH313" s="225" t="s">
        <v>198</v>
      </c>
      <c r="AI313" s="225">
        <v>310</v>
      </c>
      <c r="AJ313" s="225" t="s">
        <v>41</v>
      </c>
      <c r="AK313" s="225">
        <v>310</v>
      </c>
      <c r="AL313" s="225" t="s">
        <v>246</v>
      </c>
      <c r="AM313" s="225">
        <v>310</v>
      </c>
      <c r="AN313" s="225" t="s">
        <v>93</v>
      </c>
      <c r="AO313" s="225">
        <v>310</v>
      </c>
      <c r="AP313" s="225" t="s">
        <v>334</v>
      </c>
    </row>
    <row r="314" spans="1:42" x14ac:dyDescent="0.25">
      <c r="A314" s="225">
        <v>311</v>
      </c>
      <c r="B314" s="293" t="s">
        <v>328</v>
      </c>
      <c r="C314" s="225">
        <v>311</v>
      </c>
      <c r="D314" s="225" t="s">
        <v>282</v>
      </c>
      <c r="E314" s="225">
        <v>311</v>
      </c>
      <c r="F314" s="225" t="s">
        <v>299</v>
      </c>
      <c r="G314" s="79">
        <v>311</v>
      </c>
      <c r="H314" s="110" t="s">
        <v>274</v>
      </c>
      <c r="I314" s="225">
        <v>311</v>
      </c>
      <c r="J314" s="225" t="s">
        <v>330</v>
      </c>
      <c r="K314" s="225">
        <v>311</v>
      </c>
      <c r="L314" s="225" t="s">
        <v>79</v>
      </c>
      <c r="M314" s="225">
        <v>311</v>
      </c>
      <c r="N314" s="225" t="s">
        <v>220</v>
      </c>
      <c r="O314" s="225">
        <v>311</v>
      </c>
      <c r="P314" s="225" t="s">
        <v>149</v>
      </c>
      <c r="Q314" s="225">
        <v>311</v>
      </c>
      <c r="R314" s="225" t="s">
        <v>142</v>
      </c>
      <c r="S314" s="225">
        <v>311</v>
      </c>
      <c r="T314" s="225" t="s">
        <v>89</v>
      </c>
      <c r="U314" s="225">
        <v>311</v>
      </c>
      <c r="V314" s="225" t="e">
        <v>#N/A</v>
      </c>
      <c r="W314" s="225">
        <v>311</v>
      </c>
      <c r="X314" s="225" t="s">
        <v>156</v>
      </c>
      <c r="Y314" s="225">
        <v>311</v>
      </c>
      <c r="Z314" s="225" t="s">
        <v>97</v>
      </c>
      <c r="AA314" s="225">
        <v>311</v>
      </c>
      <c r="AB314" s="225" t="s">
        <v>241</v>
      </c>
      <c r="AC314" s="225">
        <v>311</v>
      </c>
      <c r="AD314" s="225" t="s">
        <v>201</v>
      </c>
      <c r="AE314" s="225">
        <v>311</v>
      </c>
      <c r="AF314" s="225" t="s">
        <v>253</v>
      </c>
      <c r="AG314" s="225">
        <v>311</v>
      </c>
      <c r="AH314" s="225" t="s">
        <v>275</v>
      </c>
      <c r="AI314" s="225">
        <v>311</v>
      </c>
      <c r="AJ314" s="225" t="s">
        <v>205</v>
      </c>
      <c r="AK314" s="225">
        <v>311</v>
      </c>
      <c r="AL314" s="225" t="s">
        <v>327</v>
      </c>
      <c r="AM314" s="225">
        <v>311</v>
      </c>
      <c r="AN314" s="225" t="s">
        <v>155</v>
      </c>
      <c r="AO314" s="225">
        <v>311</v>
      </c>
      <c r="AP314" s="225" t="s">
        <v>333</v>
      </c>
    </row>
    <row r="315" spans="1:42" x14ac:dyDescent="0.25">
      <c r="A315" s="225">
        <v>312</v>
      </c>
      <c r="B315" s="293" t="s">
        <v>266</v>
      </c>
      <c r="C315" s="225">
        <v>312</v>
      </c>
      <c r="D315" s="225" t="s">
        <v>327</v>
      </c>
      <c r="E315" s="225">
        <v>312</v>
      </c>
      <c r="F315" s="225" t="s">
        <v>37</v>
      </c>
      <c r="G315" s="79">
        <v>312</v>
      </c>
      <c r="H315" s="110" t="s">
        <v>164</v>
      </c>
      <c r="I315" s="225">
        <v>312</v>
      </c>
      <c r="J315" s="225" t="s">
        <v>222</v>
      </c>
      <c r="K315" s="225">
        <v>312</v>
      </c>
      <c r="L315" s="225" t="s">
        <v>270</v>
      </c>
      <c r="M315" s="225">
        <v>312</v>
      </c>
      <c r="N315" s="225" t="s">
        <v>244</v>
      </c>
      <c r="O315" s="225">
        <v>312</v>
      </c>
      <c r="P315" s="225" t="s">
        <v>46</v>
      </c>
      <c r="Q315" s="225">
        <v>312</v>
      </c>
      <c r="R315" s="225" t="s">
        <v>133</v>
      </c>
      <c r="S315" s="225">
        <v>312</v>
      </c>
      <c r="T315" s="225" t="s">
        <v>116</v>
      </c>
      <c r="U315" s="225">
        <v>312</v>
      </c>
      <c r="V315" s="225" t="e">
        <v>#N/A</v>
      </c>
      <c r="W315" s="225">
        <v>312</v>
      </c>
      <c r="X315" s="225" t="s">
        <v>247</v>
      </c>
      <c r="Y315" s="225">
        <v>312</v>
      </c>
      <c r="Z315" s="225" t="s">
        <v>233</v>
      </c>
      <c r="AA315" s="225">
        <v>312</v>
      </c>
      <c r="AB315" s="225" t="s">
        <v>222</v>
      </c>
      <c r="AC315" s="225">
        <v>312</v>
      </c>
      <c r="AD315" s="225" t="s">
        <v>54</v>
      </c>
      <c r="AE315" s="225">
        <v>312</v>
      </c>
      <c r="AF315" s="225" t="s">
        <v>260</v>
      </c>
      <c r="AG315" s="225">
        <v>312</v>
      </c>
      <c r="AH315" s="225" t="s">
        <v>153</v>
      </c>
      <c r="AI315" s="225">
        <v>312</v>
      </c>
      <c r="AJ315" s="225" t="s">
        <v>331</v>
      </c>
      <c r="AK315" s="225">
        <v>312</v>
      </c>
      <c r="AL315" s="225" t="s">
        <v>245</v>
      </c>
      <c r="AM315" s="225">
        <v>312</v>
      </c>
      <c r="AN315" s="225" t="s">
        <v>267</v>
      </c>
      <c r="AO315" s="225">
        <v>312</v>
      </c>
      <c r="AP315" s="225" t="s">
        <v>283</v>
      </c>
    </row>
    <row r="316" spans="1:42" x14ac:dyDescent="0.25">
      <c r="A316" s="225">
        <v>313</v>
      </c>
      <c r="B316" s="293" t="s">
        <v>299</v>
      </c>
      <c r="C316" s="225">
        <v>313</v>
      </c>
      <c r="D316" s="225" t="s">
        <v>156</v>
      </c>
      <c r="E316" s="225">
        <v>313</v>
      </c>
      <c r="F316" s="225" t="s">
        <v>267</v>
      </c>
      <c r="G316" s="79">
        <v>313</v>
      </c>
      <c r="H316" s="110" t="s">
        <v>65</v>
      </c>
      <c r="I316" s="225">
        <v>313</v>
      </c>
      <c r="J316" s="225" t="s">
        <v>306</v>
      </c>
      <c r="K316" s="225">
        <v>313</v>
      </c>
      <c r="L316" s="225" t="s">
        <v>286</v>
      </c>
      <c r="M316" s="225">
        <v>313</v>
      </c>
      <c r="N316" s="225" t="s">
        <v>249</v>
      </c>
      <c r="O316" s="225">
        <v>313</v>
      </c>
      <c r="P316" s="225" t="s">
        <v>50</v>
      </c>
      <c r="Q316" s="225">
        <v>313</v>
      </c>
      <c r="R316" s="225" t="s">
        <v>335</v>
      </c>
      <c r="S316" s="225">
        <v>313</v>
      </c>
      <c r="T316" s="225" t="s">
        <v>330</v>
      </c>
      <c r="U316" s="225">
        <v>313</v>
      </c>
      <c r="V316" s="225" t="e">
        <v>#N/A</v>
      </c>
      <c r="W316" s="225">
        <v>313</v>
      </c>
      <c r="X316" s="225" t="s">
        <v>210</v>
      </c>
      <c r="Y316" s="225">
        <v>313</v>
      </c>
      <c r="Z316" s="225" t="s">
        <v>278</v>
      </c>
      <c r="AA316" s="225">
        <v>313</v>
      </c>
      <c r="AB316" s="225" t="s">
        <v>307</v>
      </c>
      <c r="AC316" s="225">
        <v>313</v>
      </c>
      <c r="AD316" s="225" t="s">
        <v>294</v>
      </c>
      <c r="AE316" s="225">
        <v>313</v>
      </c>
      <c r="AF316" s="225" t="s">
        <v>182</v>
      </c>
      <c r="AG316" s="225">
        <v>313</v>
      </c>
      <c r="AH316" s="225" t="s">
        <v>194</v>
      </c>
      <c r="AI316" s="225">
        <v>313</v>
      </c>
      <c r="AJ316" s="225" t="s">
        <v>224</v>
      </c>
      <c r="AK316" s="225">
        <v>313</v>
      </c>
      <c r="AL316" s="225" t="s">
        <v>191</v>
      </c>
      <c r="AM316" s="225">
        <v>313</v>
      </c>
      <c r="AN316" s="225" t="s">
        <v>133</v>
      </c>
      <c r="AO316" s="225">
        <v>313</v>
      </c>
      <c r="AP316" s="225" t="s">
        <v>269</v>
      </c>
    </row>
    <row r="317" spans="1:42" x14ac:dyDescent="0.25">
      <c r="A317" s="225">
        <v>314</v>
      </c>
      <c r="B317" s="293" t="s">
        <v>286</v>
      </c>
      <c r="C317" s="225">
        <v>314</v>
      </c>
      <c r="D317" s="225" t="s">
        <v>101</v>
      </c>
      <c r="E317" s="225">
        <v>314</v>
      </c>
      <c r="F317" s="225" t="s">
        <v>306</v>
      </c>
      <c r="G317" s="79">
        <v>314</v>
      </c>
      <c r="H317" s="110" t="s">
        <v>94</v>
      </c>
      <c r="I317" s="225">
        <v>314</v>
      </c>
      <c r="J317" s="225" t="s">
        <v>332</v>
      </c>
      <c r="K317" s="225">
        <v>314</v>
      </c>
      <c r="L317" s="225" t="s">
        <v>236</v>
      </c>
      <c r="M317" s="225">
        <v>314</v>
      </c>
      <c r="N317" s="225" t="s">
        <v>337</v>
      </c>
      <c r="O317" s="225">
        <v>314</v>
      </c>
      <c r="P317" s="225" t="s">
        <v>297</v>
      </c>
      <c r="Q317" s="225">
        <v>314</v>
      </c>
      <c r="R317" s="225" t="s">
        <v>210</v>
      </c>
      <c r="S317" s="225">
        <v>314</v>
      </c>
      <c r="T317" s="225" t="s">
        <v>108</v>
      </c>
      <c r="U317" s="225">
        <v>314</v>
      </c>
      <c r="V317" s="225" t="e">
        <v>#N/A</v>
      </c>
      <c r="W317" s="225">
        <v>314</v>
      </c>
      <c r="X317" s="225" t="s">
        <v>276</v>
      </c>
      <c r="Y317" s="225">
        <v>314</v>
      </c>
      <c r="Z317" s="225" t="s">
        <v>99</v>
      </c>
      <c r="AA317" s="225">
        <v>314</v>
      </c>
      <c r="AB317" s="225" t="s">
        <v>115</v>
      </c>
      <c r="AC317" s="225">
        <v>314</v>
      </c>
      <c r="AD317" s="225" t="s">
        <v>260</v>
      </c>
      <c r="AE317" s="225">
        <v>314</v>
      </c>
      <c r="AF317" s="225" t="s">
        <v>334</v>
      </c>
      <c r="AG317" s="225">
        <v>314</v>
      </c>
      <c r="AH317" s="225" t="s">
        <v>182</v>
      </c>
      <c r="AI317" s="225">
        <v>314</v>
      </c>
      <c r="AJ317" s="225" t="s">
        <v>208</v>
      </c>
      <c r="AK317" s="225">
        <v>314</v>
      </c>
      <c r="AL317" s="225" t="s">
        <v>114</v>
      </c>
      <c r="AM317" s="225">
        <v>314</v>
      </c>
      <c r="AN317" s="225" t="s">
        <v>328</v>
      </c>
      <c r="AO317" s="225">
        <v>314</v>
      </c>
      <c r="AP317" s="225" t="s">
        <v>215</v>
      </c>
    </row>
    <row r="318" spans="1:42" x14ac:dyDescent="0.25">
      <c r="A318" s="225">
        <v>315</v>
      </c>
      <c r="B318" s="293" t="s">
        <v>253</v>
      </c>
      <c r="C318" s="225">
        <v>315</v>
      </c>
      <c r="D318" s="225" t="s">
        <v>285</v>
      </c>
      <c r="E318" s="225">
        <v>315</v>
      </c>
      <c r="F318" s="225" t="s">
        <v>334</v>
      </c>
      <c r="G318" s="79">
        <v>315</v>
      </c>
      <c r="H318" s="110" t="s">
        <v>182</v>
      </c>
      <c r="I318" s="225">
        <v>315</v>
      </c>
      <c r="J318" s="225" t="s">
        <v>265</v>
      </c>
      <c r="K318" s="225">
        <v>315</v>
      </c>
      <c r="L318" s="225" t="s">
        <v>302</v>
      </c>
      <c r="M318" s="225">
        <v>315</v>
      </c>
      <c r="N318" s="225" t="s">
        <v>306</v>
      </c>
      <c r="O318" s="225">
        <v>315</v>
      </c>
      <c r="P318" s="225" t="s">
        <v>282</v>
      </c>
      <c r="Q318" s="225">
        <v>315</v>
      </c>
      <c r="R318" s="225" t="s">
        <v>246</v>
      </c>
      <c r="S318" s="225">
        <v>315</v>
      </c>
      <c r="T318" s="225" t="s">
        <v>327</v>
      </c>
      <c r="U318" s="225">
        <v>315</v>
      </c>
      <c r="V318" s="225" t="e">
        <v>#N/A</v>
      </c>
      <c r="W318" s="225">
        <v>315</v>
      </c>
      <c r="X318" s="225" t="s">
        <v>61</v>
      </c>
      <c r="Y318" s="225">
        <v>315</v>
      </c>
      <c r="Z318" s="225" t="s">
        <v>204</v>
      </c>
      <c r="AA318" s="225">
        <v>315</v>
      </c>
      <c r="AB318" s="225" t="s">
        <v>196</v>
      </c>
      <c r="AC318" s="225">
        <v>315</v>
      </c>
      <c r="AD318" s="225" t="s">
        <v>155</v>
      </c>
      <c r="AE318" s="225">
        <v>315</v>
      </c>
      <c r="AF318" s="225" t="s">
        <v>301</v>
      </c>
      <c r="AG318" s="225">
        <v>315</v>
      </c>
      <c r="AH318" s="225" t="s">
        <v>260</v>
      </c>
      <c r="AI318" s="225">
        <v>315</v>
      </c>
      <c r="AJ318" s="225" t="s">
        <v>202</v>
      </c>
      <c r="AK318" s="225">
        <v>315</v>
      </c>
      <c r="AL318" s="225" t="s">
        <v>216</v>
      </c>
      <c r="AM318" s="225">
        <v>315</v>
      </c>
      <c r="AN318" s="225" t="s">
        <v>340</v>
      </c>
      <c r="AO318" s="225">
        <v>315</v>
      </c>
      <c r="AP318" s="225" t="s">
        <v>253</v>
      </c>
    </row>
    <row r="319" spans="1:42" x14ac:dyDescent="0.25">
      <c r="A319" s="225">
        <v>316</v>
      </c>
      <c r="B319" s="293" t="s">
        <v>307</v>
      </c>
      <c r="C319" s="225">
        <v>316</v>
      </c>
      <c r="D319" s="225" t="s">
        <v>271</v>
      </c>
      <c r="E319" s="225">
        <v>316</v>
      </c>
      <c r="F319" s="225" t="s">
        <v>71</v>
      </c>
      <c r="G319" s="79">
        <v>316</v>
      </c>
      <c r="H319" s="110" t="s">
        <v>228</v>
      </c>
      <c r="I319" s="225">
        <v>316</v>
      </c>
      <c r="J319" s="225" t="s">
        <v>65</v>
      </c>
      <c r="K319" s="225">
        <v>316</v>
      </c>
      <c r="L319" s="225" t="s">
        <v>208</v>
      </c>
      <c r="M319" s="225">
        <v>316</v>
      </c>
      <c r="N319" s="225" t="s">
        <v>123</v>
      </c>
      <c r="O319" s="225">
        <v>316</v>
      </c>
      <c r="P319" s="225" t="s">
        <v>327</v>
      </c>
      <c r="Q319" s="225">
        <v>316</v>
      </c>
      <c r="R319" s="225" t="s">
        <v>118</v>
      </c>
      <c r="S319" s="225">
        <v>316</v>
      </c>
      <c r="T319" s="225" t="s">
        <v>280</v>
      </c>
      <c r="U319" s="225">
        <v>316</v>
      </c>
      <c r="V319" s="225" t="e">
        <v>#N/A</v>
      </c>
      <c r="W319" s="225">
        <v>316</v>
      </c>
      <c r="X319" s="225" t="s">
        <v>133</v>
      </c>
      <c r="Y319" s="225">
        <v>316</v>
      </c>
      <c r="Z319" s="225" t="s">
        <v>324</v>
      </c>
      <c r="AA319" s="225">
        <v>316</v>
      </c>
      <c r="AB319" s="225" t="s">
        <v>192</v>
      </c>
      <c r="AC319" s="225">
        <v>316</v>
      </c>
      <c r="AD319" s="225" t="s">
        <v>231</v>
      </c>
      <c r="AE319" s="225">
        <v>316</v>
      </c>
      <c r="AF319" s="225" t="s">
        <v>245</v>
      </c>
      <c r="AG319" s="225">
        <v>316</v>
      </c>
      <c r="AH319" s="225" t="s">
        <v>216</v>
      </c>
      <c r="AI319" s="225">
        <v>316</v>
      </c>
      <c r="AJ319" s="225" t="s">
        <v>265</v>
      </c>
      <c r="AK319" s="225">
        <v>316</v>
      </c>
      <c r="AL319" s="225" t="s">
        <v>258</v>
      </c>
      <c r="AM319" s="225">
        <v>316</v>
      </c>
      <c r="AN319" s="225" t="s">
        <v>103</v>
      </c>
      <c r="AO319" s="225">
        <v>316</v>
      </c>
      <c r="AP319" s="225" t="s">
        <v>276</v>
      </c>
    </row>
    <row r="320" spans="1:42" x14ac:dyDescent="0.25">
      <c r="A320" s="225">
        <v>317</v>
      </c>
      <c r="B320" s="293" t="s">
        <v>330</v>
      </c>
      <c r="C320" s="225">
        <v>317</v>
      </c>
      <c r="D320" s="225" t="s">
        <v>290</v>
      </c>
      <c r="E320" s="225">
        <v>317</v>
      </c>
      <c r="F320" s="225" t="s">
        <v>333</v>
      </c>
      <c r="G320" s="79">
        <v>317</v>
      </c>
      <c r="H320" s="110" t="s">
        <v>282</v>
      </c>
      <c r="I320" s="225">
        <v>317</v>
      </c>
      <c r="J320" s="225" t="s">
        <v>319</v>
      </c>
      <c r="K320" s="225">
        <v>317</v>
      </c>
      <c r="L320" s="225" t="s">
        <v>17</v>
      </c>
      <c r="M320" s="225">
        <v>317</v>
      </c>
      <c r="N320" s="225" t="s">
        <v>202</v>
      </c>
      <c r="O320" s="225">
        <v>317</v>
      </c>
      <c r="P320" s="225" t="s">
        <v>173</v>
      </c>
      <c r="Q320" s="225">
        <v>317</v>
      </c>
      <c r="R320" s="225" t="s">
        <v>260</v>
      </c>
      <c r="S320" s="225">
        <v>317</v>
      </c>
      <c r="T320" s="225" t="s">
        <v>258</v>
      </c>
      <c r="U320" s="225">
        <v>317</v>
      </c>
      <c r="V320" s="225" t="e">
        <v>#N/A</v>
      </c>
      <c r="W320" s="225">
        <v>317</v>
      </c>
      <c r="X320" s="225" t="s">
        <v>19</v>
      </c>
      <c r="Y320" s="225">
        <v>317</v>
      </c>
      <c r="Z320" s="225" t="s">
        <v>186</v>
      </c>
      <c r="AA320" s="225">
        <v>317</v>
      </c>
      <c r="AB320" s="225" t="s">
        <v>296</v>
      </c>
      <c r="AC320" s="225">
        <v>317</v>
      </c>
      <c r="AD320" s="225" t="s">
        <v>229</v>
      </c>
      <c r="AE320" s="225">
        <v>317</v>
      </c>
      <c r="AF320" s="225" t="s">
        <v>26</v>
      </c>
      <c r="AG320" s="225">
        <v>317</v>
      </c>
      <c r="AH320" s="225" t="s">
        <v>245</v>
      </c>
      <c r="AI320" s="225">
        <v>317</v>
      </c>
      <c r="AJ320" s="225" t="s">
        <v>211</v>
      </c>
      <c r="AK320" s="225">
        <v>317</v>
      </c>
      <c r="AL320" s="225" t="s">
        <v>275</v>
      </c>
      <c r="AM320" s="225">
        <v>317</v>
      </c>
      <c r="AN320" s="225" t="s">
        <v>173</v>
      </c>
      <c r="AO320" s="225">
        <v>317</v>
      </c>
      <c r="AP320" s="225" t="s">
        <v>315</v>
      </c>
    </row>
    <row r="321" spans="1:42" x14ac:dyDescent="0.25">
      <c r="A321" s="225">
        <v>318</v>
      </c>
      <c r="B321" s="293" t="s">
        <v>301</v>
      </c>
      <c r="C321" s="225">
        <v>318</v>
      </c>
      <c r="D321" s="225" t="s">
        <v>253</v>
      </c>
      <c r="E321" s="225">
        <v>318</v>
      </c>
      <c r="F321" s="225" t="s">
        <v>28</v>
      </c>
      <c r="G321" s="79">
        <v>318</v>
      </c>
      <c r="H321" s="110" t="s">
        <v>43</v>
      </c>
      <c r="I321" s="225">
        <v>318</v>
      </c>
      <c r="J321" s="225" t="s">
        <v>112</v>
      </c>
      <c r="K321" s="225">
        <v>318</v>
      </c>
      <c r="L321" s="225" t="s">
        <v>123</v>
      </c>
      <c r="M321" s="225">
        <v>318</v>
      </c>
      <c r="N321" s="225" t="s">
        <v>248</v>
      </c>
      <c r="O321" s="225">
        <v>318</v>
      </c>
      <c r="P321" s="225" t="s">
        <v>102</v>
      </c>
      <c r="Q321" s="225">
        <v>318</v>
      </c>
      <c r="R321" s="225" t="s">
        <v>330</v>
      </c>
      <c r="S321" s="225">
        <v>318</v>
      </c>
      <c r="T321" s="225" t="s">
        <v>137</v>
      </c>
      <c r="U321" s="225">
        <v>318</v>
      </c>
      <c r="V321" s="225" t="e">
        <v>#N/A</v>
      </c>
      <c r="W321" s="225">
        <v>318</v>
      </c>
      <c r="X321" s="225" t="s">
        <v>330</v>
      </c>
      <c r="Y321" s="225">
        <v>318</v>
      </c>
      <c r="Z321" s="225" t="s">
        <v>163</v>
      </c>
      <c r="AA321" s="225">
        <v>318</v>
      </c>
      <c r="AB321" s="225" t="s">
        <v>235</v>
      </c>
      <c r="AC321" s="225">
        <v>318</v>
      </c>
      <c r="AD321" s="225" t="s">
        <v>118</v>
      </c>
      <c r="AE321" s="225">
        <v>318</v>
      </c>
      <c r="AF321" s="225" t="s">
        <v>286</v>
      </c>
      <c r="AG321" s="225">
        <v>318</v>
      </c>
      <c r="AH321" s="225" t="s">
        <v>187</v>
      </c>
      <c r="AI321" s="225">
        <v>318</v>
      </c>
      <c r="AJ321" s="225" t="s">
        <v>270</v>
      </c>
      <c r="AK321" s="225">
        <v>318</v>
      </c>
      <c r="AL321" s="225" t="s">
        <v>315</v>
      </c>
      <c r="AM321" s="225">
        <v>318</v>
      </c>
      <c r="AN321" s="225" t="s">
        <v>118</v>
      </c>
      <c r="AO321" s="225">
        <v>318</v>
      </c>
      <c r="AP321" s="225" t="s">
        <v>286</v>
      </c>
    </row>
    <row r="322" spans="1:42" x14ac:dyDescent="0.25">
      <c r="A322" s="225">
        <v>319</v>
      </c>
      <c r="B322" s="293" t="s">
        <v>335</v>
      </c>
      <c r="C322" s="225">
        <v>319</v>
      </c>
      <c r="D322" s="225" t="s">
        <v>280</v>
      </c>
      <c r="E322" s="225">
        <v>319</v>
      </c>
      <c r="F322" s="225" t="s">
        <v>330</v>
      </c>
      <c r="G322" s="79">
        <v>319</v>
      </c>
      <c r="H322" s="110" t="s">
        <v>149</v>
      </c>
      <c r="I322" s="225">
        <v>319</v>
      </c>
      <c r="J322" s="225" t="s">
        <v>285</v>
      </c>
      <c r="K322" s="225">
        <v>319</v>
      </c>
      <c r="L322" s="225" t="s">
        <v>253</v>
      </c>
      <c r="M322" s="225">
        <v>319</v>
      </c>
      <c r="N322" s="225" t="s">
        <v>322</v>
      </c>
      <c r="O322" s="225">
        <v>319</v>
      </c>
      <c r="P322" s="225" t="s">
        <v>212</v>
      </c>
      <c r="Q322" s="225">
        <v>319</v>
      </c>
      <c r="R322" s="225" t="s">
        <v>320</v>
      </c>
      <c r="S322" s="225">
        <v>319</v>
      </c>
      <c r="T322" s="225" t="s">
        <v>335</v>
      </c>
      <c r="U322" s="225">
        <v>319</v>
      </c>
      <c r="V322" s="225" t="e">
        <v>#N/A</v>
      </c>
      <c r="W322" s="225">
        <v>319</v>
      </c>
      <c r="X322" s="225" t="s">
        <v>175</v>
      </c>
      <c r="Y322" s="225">
        <v>319</v>
      </c>
      <c r="Z322" s="225" t="s">
        <v>69</v>
      </c>
      <c r="AA322" s="225">
        <v>319</v>
      </c>
      <c r="AB322" s="225" t="s">
        <v>285</v>
      </c>
      <c r="AC322" s="225">
        <v>319</v>
      </c>
      <c r="AD322" s="225" t="s">
        <v>268</v>
      </c>
      <c r="AE322" s="225">
        <v>319</v>
      </c>
      <c r="AF322" s="225" t="s">
        <v>235</v>
      </c>
      <c r="AG322" s="225">
        <v>319</v>
      </c>
      <c r="AH322" s="225" t="s">
        <v>114</v>
      </c>
      <c r="AI322" s="225">
        <v>319</v>
      </c>
      <c r="AJ322" s="225" t="s">
        <v>112</v>
      </c>
      <c r="AK322" s="225">
        <v>319</v>
      </c>
      <c r="AL322" s="225" t="s">
        <v>187</v>
      </c>
      <c r="AM322" s="225">
        <v>319</v>
      </c>
      <c r="AN322" s="225" t="s">
        <v>36</v>
      </c>
      <c r="AO322" s="225">
        <v>319</v>
      </c>
      <c r="AP322" s="225" t="s">
        <v>71</v>
      </c>
    </row>
    <row r="323" spans="1:42" x14ac:dyDescent="0.25">
      <c r="A323" s="225">
        <v>320</v>
      </c>
      <c r="B323" s="293" t="s">
        <v>341</v>
      </c>
      <c r="C323" s="225">
        <v>320</v>
      </c>
      <c r="D323" s="225" t="s">
        <v>340</v>
      </c>
      <c r="E323" s="225">
        <v>320</v>
      </c>
      <c r="F323" s="225" t="s">
        <v>286</v>
      </c>
      <c r="G323" s="79">
        <v>320</v>
      </c>
      <c r="H323" s="110" t="s">
        <v>181</v>
      </c>
      <c r="I323" s="225">
        <v>320</v>
      </c>
      <c r="J323" s="225" t="s">
        <v>327</v>
      </c>
      <c r="K323" s="225">
        <v>320</v>
      </c>
      <c r="L323" s="225" t="s">
        <v>333</v>
      </c>
      <c r="M323" s="225">
        <v>320</v>
      </c>
      <c r="N323" s="225" t="s">
        <v>318</v>
      </c>
      <c r="O323" s="225">
        <v>320</v>
      </c>
      <c r="P323" s="225" t="s">
        <v>155</v>
      </c>
      <c r="Q323" s="225">
        <v>320</v>
      </c>
      <c r="R323" s="225" t="s">
        <v>208</v>
      </c>
      <c r="S323" s="225">
        <v>320</v>
      </c>
      <c r="T323" s="225" t="s">
        <v>293</v>
      </c>
      <c r="U323" s="225">
        <v>320</v>
      </c>
      <c r="V323" s="225" t="e">
        <v>#N/A</v>
      </c>
      <c r="W323" s="225">
        <v>320</v>
      </c>
      <c r="X323" s="225" t="s">
        <v>267</v>
      </c>
      <c r="Y323" s="225">
        <v>320</v>
      </c>
      <c r="Z323" s="225" t="s">
        <v>133</v>
      </c>
      <c r="AA323" s="225">
        <v>320</v>
      </c>
      <c r="AB323" s="225" t="s">
        <v>141</v>
      </c>
      <c r="AC323" s="225">
        <v>320</v>
      </c>
      <c r="AD323" s="225" t="s">
        <v>61</v>
      </c>
      <c r="AE323" s="225">
        <v>320</v>
      </c>
      <c r="AF323" s="225" t="s">
        <v>307</v>
      </c>
      <c r="AG323" s="225">
        <v>320</v>
      </c>
      <c r="AH323" s="225" t="s">
        <v>147</v>
      </c>
      <c r="AI323" s="225">
        <v>320</v>
      </c>
      <c r="AJ323" s="225" t="s">
        <v>161</v>
      </c>
      <c r="AK323" s="225">
        <v>320</v>
      </c>
      <c r="AL323" s="225" t="s">
        <v>198</v>
      </c>
      <c r="AM323" s="225">
        <v>320</v>
      </c>
      <c r="AN323" s="225" t="s">
        <v>307</v>
      </c>
      <c r="AO323" s="225">
        <v>320</v>
      </c>
      <c r="AP323" s="225" t="s">
        <v>298</v>
      </c>
    </row>
    <row r="324" spans="1:42" x14ac:dyDescent="0.25">
      <c r="A324" s="225">
        <v>321</v>
      </c>
      <c r="B324" s="293" t="s">
        <v>337</v>
      </c>
      <c r="C324" s="225">
        <v>321</v>
      </c>
      <c r="D324" s="225" t="s">
        <v>303</v>
      </c>
      <c r="E324" s="225">
        <v>321</v>
      </c>
      <c r="F324" s="225" t="s">
        <v>118</v>
      </c>
      <c r="G324" s="79">
        <v>321</v>
      </c>
      <c r="H324" s="110" t="s">
        <v>174</v>
      </c>
      <c r="I324" s="225">
        <v>321</v>
      </c>
      <c r="J324" s="225" t="s">
        <v>290</v>
      </c>
      <c r="K324" s="225">
        <v>321</v>
      </c>
      <c r="L324" s="225" t="e">
        <v>#N/A</v>
      </c>
      <c r="M324" s="225">
        <v>321</v>
      </c>
      <c r="N324" s="225" t="s">
        <v>131</v>
      </c>
      <c r="O324" s="225">
        <v>321</v>
      </c>
      <c r="P324" s="225" t="s">
        <v>192</v>
      </c>
      <c r="Q324" s="225">
        <v>321</v>
      </c>
      <c r="R324" s="225" t="s">
        <v>144</v>
      </c>
      <c r="S324" s="225">
        <v>321</v>
      </c>
      <c r="T324" s="225" t="s">
        <v>28</v>
      </c>
      <c r="U324" s="225">
        <v>321</v>
      </c>
      <c r="V324" s="225" t="e">
        <v>#N/A</v>
      </c>
      <c r="W324" s="225">
        <v>321</v>
      </c>
      <c r="X324" s="225" t="s">
        <v>69</v>
      </c>
      <c r="Y324" s="225">
        <v>321</v>
      </c>
      <c r="Z324" s="225" t="s">
        <v>19</v>
      </c>
      <c r="AA324" s="225">
        <v>321</v>
      </c>
      <c r="AB324" s="225" t="s">
        <v>341</v>
      </c>
      <c r="AC324" s="225">
        <v>321</v>
      </c>
      <c r="AD324" s="225" t="s">
        <v>251</v>
      </c>
      <c r="AE324" s="225">
        <v>321</v>
      </c>
      <c r="AF324" s="225" t="s">
        <v>271</v>
      </c>
      <c r="AG324" s="225">
        <v>321</v>
      </c>
      <c r="AH324" s="225" t="s">
        <v>334</v>
      </c>
      <c r="AI324" s="225">
        <v>321</v>
      </c>
      <c r="AJ324" s="225" t="s">
        <v>259</v>
      </c>
      <c r="AK324" s="225">
        <v>321</v>
      </c>
      <c r="AL324" s="225" t="s">
        <v>260</v>
      </c>
      <c r="AM324" s="225">
        <v>321</v>
      </c>
      <c r="AN324" s="225" t="s">
        <v>148</v>
      </c>
      <c r="AO324" s="225">
        <v>321</v>
      </c>
      <c r="AP324" s="225" t="s">
        <v>19</v>
      </c>
    </row>
    <row r="325" spans="1:42" x14ac:dyDescent="0.25">
      <c r="A325" s="225">
        <v>322</v>
      </c>
      <c r="B325" s="293" t="s">
        <v>333</v>
      </c>
      <c r="C325" s="225">
        <v>322</v>
      </c>
      <c r="D325" s="225" t="s">
        <v>274</v>
      </c>
      <c r="E325" s="225">
        <v>322</v>
      </c>
      <c r="F325" s="225" t="s">
        <v>210</v>
      </c>
      <c r="G325" s="79">
        <v>321</v>
      </c>
      <c r="H325" s="110" t="s">
        <v>24</v>
      </c>
      <c r="I325" s="225">
        <v>322</v>
      </c>
      <c r="J325" s="225" t="s">
        <v>307</v>
      </c>
      <c r="K325" s="225">
        <v>322</v>
      </c>
      <c r="L325" s="225" t="s">
        <v>103</v>
      </c>
      <c r="M325" s="225">
        <v>322</v>
      </c>
      <c r="N325" s="225" t="s">
        <v>330</v>
      </c>
      <c r="O325" s="225">
        <v>322</v>
      </c>
      <c r="P325" s="225" t="s">
        <v>328</v>
      </c>
      <c r="Q325" s="225">
        <v>322</v>
      </c>
      <c r="R325" s="225" t="s">
        <v>281</v>
      </c>
      <c r="S325" s="225">
        <v>322</v>
      </c>
      <c r="T325" s="225" t="s">
        <v>210</v>
      </c>
      <c r="U325" s="225">
        <v>322</v>
      </c>
      <c r="V325" s="225" t="e">
        <v>#N/A</v>
      </c>
      <c r="W325" s="225">
        <v>322</v>
      </c>
      <c r="X325" s="225" t="s">
        <v>66</v>
      </c>
      <c r="Y325" s="225">
        <v>322</v>
      </c>
      <c r="Z325" s="225" t="s">
        <v>330</v>
      </c>
      <c r="AA325" s="225">
        <v>322</v>
      </c>
      <c r="AB325" s="225" t="s">
        <v>26</v>
      </c>
      <c r="AC325" s="225">
        <v>322</v>
      </c>
      <c r="AD325" s="225" t="s">
        <v>308</v>
      </c>
      <c r="AE325" s="225">
        <v>322</v>
      </c>
      <c r="AF325" s="225" t="s">
        <v>278</v>
      </c>
      <c r="AG325" s="225">
        <v>322</v>
      </c>
      <c r="AH325" s="225" t="s">
        <v>71</v>
      </c>
      <c r="AI325" s="225">
        <v>322</v>
      </c>
      <c r="AJ325" s="225" t="s">
        <v>61</v>
      </c>
      <c r="AK325" s="225">
        <v>322</v>
      </c>
      <c r="AL325" s="225" t="s">
        <v>334</v>
      </c>
      <c r="AM325" s="225">
        <v>322</v>
      </c>
      <c r="AN325" s="225" t="s">
        <v>215</v>
      </c>
      <c r="AO325" s="225">
        <v>322</v>
      </c>
      <c r="AP325" s="225" t="s">
        <v>37</v>
      </c>
    </row>
    <row r="326" spans="1:42" x14ac:dyDescent="0.25">
      <c r="A326" s="225">
        <v>323</v>
      </c>
      <c r="B326" s="293" t="s">
        <v>246</v>
      </c>
      <c r="C326" s="225">
        <v>323</v>
      </c>
      <c r="D326" s="225" t="s">
        <v>182</v>
      </c>
      <c r="E326" s="225">
        <v>323</v>
      </c>
      <c r="F326" s="225" t="s">
        <v>204</v>
      </c>
      <c r="G326" s="79">
        <v>323</v>
      </c>
      <c r="H326" s="110" t="s">
        <v>70</v>
      </c>
      <c r="I326" s="225">
        <v>323</v>
      </c>
      <c r="J326" s="225" t="s">
        <v>179</v>
      </c>
      <c r="K326" s="225">
        <v>323</v>
      </c>
      <c r="L326" s="225" t="s">
        <v>267</v>
      </c>
      <c r="M326" s="225">
        <v>323</v>
      </c>
      <c r="N326" s="225" t="s">
        <v>302</v>
      </c>
      <c r="O326" s="225">
        <v>323</v>
      </c>
      <c r="P326" s="225" t="s">
        <v>28</v>
      </c>
      <c r="Q326" s="225">
        <v>323</v>
      </c>
      <c r="R326" s="225" t="s">
        <v>312</v>
      </c>
      <c r="S326" s="225">
        <v>323</v>
      </c>
      <c r="T326" s="225" t="s">
        <v>328</v>
      </c>
      <c r="U326" s="225">
        <v>323</v>
      </c>
      <c r="V326" s="225" t="e">
        <v>#N/A</v>
      </c>
      <c r="W326" s="225">
        <v>323</v>
      </c>
      <c r="X326" s="225" t="s">
        <v>307</v>
      </c>
      <c r="Y326" s="225">
        <v>323</v>
      </c>
      <c r="Z326" s="225" t="s">
        <v>267</v>
      </c>
      <c r="AA326" s="225">
        <v>323</v>
      </c>
      <c r="AB326" s="225" t="s">
        <v>294</v>
      </c>
      <c r="AC326" s="225">
        <v>323</v>
      </c>
      <c r="AD326" s="225" t="s">
        <v>299</v>
      </c>
      <c r="AE326" s="225">
        <v>323</v>
      </c>
      <c r="AF326" s="225" t="s">
        <v>333</v>
      </c>
      <c r="AG326" s="225">
        <v>323</v>
      </c>
      <c r="AH326" s="225" t="s">
        <v>115</v>
      </c>
      <c r="AI326" s="225">
        <v>323</v>
      </c>
      <c r="AJ326" s="225" t="s">
        <v>21</v>
      </c>
      <c r="AK326" s="225">
        <v>323</v>
      </c>
      <c r="AL326" s="225" t="s">
        <v>147</v>
      </c>
      <c r="AM326" s="225">
        <v>323</v>
      </c>
      <c r="AN326" s="225" t="s">
        <v>286</v>
      </c>
      <c r="AO326" s="225">
        <v>323</v>
      </c>
      <c r="AP326" s="225" t="s">
        <v>256</v>
      </c>
    </row>
    <row r="327" spans="1:42" x14ac:dyDescent="0.25">
      <c r="A327" s="225">
        <v>324</v>
      </c>
      <c r="B327" s="293" t="s">
        <v>340</v>
      </c>
      <c r="C327" s="225">
        <v>324</v>
      </c>
      <c r="D327" s="225" t="s">
        <v>334</v>
      </c>
      <c r="E327" s="225">
        <v>324</v>
      </c>
      <c r="F327" s="225" t="s">
        <v>260</v>
      </c>
      <c r="G327" s="79">
        <v>324</v>
      </c>
      <c r="H327" s="110" t="s">
        <v>280</v>
      </c>
      <c r="I327" s="225">
        <v>324</v>
      </c>
      <c r="J327" s="225" t="s">
        <v>192</v>
      </c>
      <c r="K327" s="225">
        <v>324</v>
      </c>
      <c r="L327" s="225" t="s">
        <v>230</v>
      </c>
      <c r="M327" s="225">
        <v>324</v>
      </c>
      <c r="N327" s="225" t="s">
        <v>112</v>
      </c>
      <c r="O327" s="225">
        <v>324</v>
      </c>
      <c r="P327" s="225" t="s">
        <v>65</v>
      </c>
      <c r="Q327" s="225">
        <v>324</v>
      </c>
      <c r="R327" s="225" t="s">
        <v>215</v>
      </c>
      <c r="S327" s="225">
        <v>324</v>
      </c>
      <c r="T327" s="225" t="s">
        <v>316</v>
      </c>
      <c r="U327" s="225">
        <v>324</v>
      </c>
      <c r="V327" s="225" t="e">
        <v>#N/A</v>
      </c>
      <c r="W327" s="225">
        <v>324</v>
      </c>
      <c r="X327" s="225" t="s">
        <v>260</v>
      </c>
      <c r="Y327" s="225">
        <v>324</v>
      </c>
      <c r="Z327" s="225" t="s">
        <v>66</v>
      </c>
      <c r="AA327" s="225">
        <v>324</v>
      </c>
      <c r="AB327" s="225" t="s">
        <v>184</v>
      </c>
      <c r="AC327" s="225">
        <v>324</v>
      </c>
      <c r="AD327" s="225" t="s">
        <v>33</v>
      </c>
      <c r="AE327" s="225">
        <v>324</v>
      </c>
      <c r="AF327" s="225" t="s">
        <v>299</v>
      </c>
      <c r="AG327" s="225">
        <v>324</v>
      </c>
      <c r="AH327" s="225" t="s">
        <v>17</v>
      </c>
      <c r="AI327" s="225">
        <v>324</v>
      </c>
      <c r="AJ327" s="225" t="s">
        <v>318</v>
      </c>
      <c r="AK327" s="225">
        <v>324</v>
      </c>
      <c r="AL327" s="225" t="s">
        <v>17</v>
      </c>
      <c r="AM327" s="225">
        <v>324</v>
      </c>
      <c r="AN327" s="225" t="s">
        <v>246</v>
      </c>
      <c r="AO327" s="225">
        <v>324</v>
      </c>
      <c r="AP327" s="225" t="s">
        <v>301</v>
      </c>
    </row>
    <row r="328" spans="1:42" x14ac:dyDescent="0.25">
      <c r="A328" s="225">
        <v>325</v>
      </c>
      <c r="B328" s="293" t="s">
        <v>334</v>
      </c>
      <c r="C328" s="225">
        <v>325</v>
      </c>
      <c r="D328" s="225" t="s">
        <v>341</v>
      </c>
      <c r="E328" s="225">
        <v>325</v>
      </c>
      <c r="F328" s="225" t="s">
        <v>19</v>
      </c>
      <c r="G328" s="79">
        <v>325</v>
      </c>
      <c r="H328" s="110" t="s">
        <v>102</v>
      </c>
      <c r="I328" s="225">
        <v>325</v>
      </c>
      <c r="J328" s="225" t="s">
        <v>318</v>
      </c>
      <c r="K328" s="225">
        <v>325</v>
      </c>
      <c r="L328" s="225" t="s">
        <v>148</v>
      </c>
      <c r="M328" s="225">
        <v>325</v>
      </c>
      <c r="N328" s="225" t="s">
        <v>148</v>
      </c>
      <c r="O328" s="225">
        <v>325</v>
      </c>
      <c r="P328" s="225" t="s">
        <v>316</v>
      </c>
      <c r="Q328" s="225">
        <v>325</v>
      </c>
      <c r="R328" s="225" t="s">
        <v>302</v>
      </c>
      <c r="S328" s="225">
        <v>325</v>
      </c>
      <c r="T328" s="225" t="s">
        <v>281</v>
      </c>
      <c r="U328" s="225">
        <v>325</v>
      </c>
      <c r="V328" s="225" t="e">
        <v>#N/A</v>
      </c>
      <c r="W328" s="225">
        <v>325</v>
      </c>
      <c r="X328" s="225" t="s">
        <v>28</v>
      </c>
      <c r="Y328" s="225">
        <v>325</v>
      </c>
      <c r="Z328" s="225" t="s">
        <v>28</v>
      </c>
      <c r="AA328" s="225">
        <v>325</v>
      </c>
      <c r="AB328" s="225" t="s">
        <v>333</v>
      </c>
      <c r="AC328" s="225">
        <v>325</v>
      </c>
      <c r="AD328" s="225" t="s">
        <v>88</v>
      </c>
      <c r="AE328" s="225">
        <v>325</v>
      </c>
      <c r="AF328" s="225" t="s">
        <v>294</v>
      </c>
      <c r="AG328" s="225">
        <v>325</v>
      </c>
      <c r="AH328" s="225" t="e">
        <v>#N/A</v>
      </c>
      <c r="AI328" s="225">
        <v>325</v>
      </c>
      <c r="AJ328" s="225" t="s">
        <v>195</v>
      </c>
      <c r="AK328" s="225">
        <v>325</v>
      </c>
      <c r="AL328" s="225" t="s">
        <v>21</v>
      </c>
      <c r="AM328" s="225">
        <v>325</v>
      </c>
      <c r="AN328" s="225" t="s">
        <v>28</v>
      </c>
      <c r="AO328" s="225">
        <v>325</v>
      </c>
      <c r="AP328" s="225" t="s">
        <v>246</v>
      </c>
    </row>
    <row r="329" spans="1:42" x14ac:dyDescent="0.25">
      <c r="A329" s="295">
        <v>326</v>
      </c>
      <c r="B329" s="296">
        <v>0</v>
      </c>
      <c r="C329" s="295">
        <v>326</v>
      </c>
      <c r="D329" s="295" t="e">
        <v>#N/A</v>
      </c>
      <c r="E329" s="295">
        <v>326</v>
      </c>
      <c r="F329" s="295" t="e">
        <v>#N/A</v>
      </c>
      <c r="G329" s="79"/>
      <c r="H329" s="110"/>
      <c r="I329" s="295">
        <v>326</v>
      </c>
      <c r="J329" s="295" t="e">
        <v>#N/A</v>
      </c>
      <c r="K329" s="295">
        <v>326</v>
      </c>
      <c r="L329" s="295" t="e">
        <v>#N/A</v>
      </c>
      <c r="M329" s="295">
        <v>326</v>
      </c>
      <c r="N329" s="295" t="e">
        <v>#N/A</v>
      </c>
      <c r="O329" s="295">
        <v>326</v>
      </c>
      <c r="P329" s="295" t="e">
        <v>#N/A</v>
      </c>
      <c r="Q329" s="295">
        <v>326</v>
      </c>
      <c r="R329" s="295" t="e">
        <v>#N/A</v>
      </c>
      <c r="S329" s="295">
        <v>326</v>
      </c>
      <c r="T329" s="295" t="e">
        <v>#N/A</v>
      </c>
      <c r="U329" s="295">
        <v>326</v>
      </c>
      <c r="V329" s="295" t="e">
        <v>#N/A</v>
      </c>
      <c r="W329" s="295">
        <v>326</v>
      </c>
      <c r="X329" s="295" t="e">
        <v>#N/A</v>
      </c>
      <c r="Y329" s="295">
        <v>326</v>
      </c>
      <c r="Z329" s="295" t="e">
        <v>#N/A</v>
      </c>
      <c r="AA329" s="295">
        <v>326</v>
      </c>
      <c r="AB329" s="295" t="e">
        <v>#N/A</v>
      </c>
      <c r="AC329" s="295">
        <v>326</v>
      </c>
      <c r="AD329" s="295" t="e">
        <v>#N/A</v>
      </c>
      <c r="AE329" s="295">
        <v>326</v>
      </c>
      <c r="AF329" s="295" t="e">
        <v>#N/A</v>
      </c>
      <c r="AG329" s="295">
        <v>326</v>
      </c>
      <c r="AH329" s="295" t="e">
        <v>#N/A</v>
      </c>
      <c r="AI329" s="295">
        <v>326</v>
      </c>
      <c r="AJ329" s="295" t="e">
        <v>#N/A</v>
      </c>
      <c r="AK329" s="295">
        <v>326</v>
      </c>
      <c r="AL329" s="295" t="e">
        <v>#N/A</v>
      </c>
      <c r="AM329" s="295">
        <v>326</v>
      </c>
      <c r="AN329" s="295" t="e">
        <v>#N/A</v>
      </c>
      <c r="AO329" s="295">
        <v>326</v>
      </c>
      <c r="AP329" s="295" t="e">
        <v>#N/A</v>
      </c>
    </row>
    <row r="330" spans="1:42" x14ac:dyDescent="0.25">
      <c r="B330" s="297" t="s">
        <v>622</v>
      </c>
    </row>
  </sheetData>
  <sheetProtection algorithmName="SHA-512" hashValue="dtIio0kQns4hzMMaZiHagg/AmY3gMzWWAzxld20iLaUFJWncLdJ+P8Z5QYRtCsFyjngpjefo7WpDQOcCaud2Aw==" saltValue="DkXGAs9FaR3VbaHmHI9AWQ==" spinCount="100000" sheet="1" objects="1" scenarios="1"/>
  <mergeCells count="2">
    <mergeCell ref="A2:B3"/>
    <mergeCell ref="G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4"/>
  <sheetViews>
    <sheetView showGridLines="0" workbookViewId="0">
      <selection activeCell="P8" sqref="P8"/>
    </sheetView>
  </sheetViews>
  <sheetFormatPr defaultRowHeight="14.25" x14ac:dyDescent="0.2"/>
  <cols>
    <col min="1" max="1" width="2.85546875" style="3" customWidth="1"/>
    <col min="2" max="2" width="10.7109375" style="3" customWidth="1"/>
    <col min="3" max="3" width="12.28515625" style="3" customWidth="1"/>
    <col min="4" max="7" width="6.7109375" style="3" customWidth="1"/>
    <col min="8" max="8" width="13.140625" style="3" customWidth="1"/>
    <col min="9" max="9" width="6.7109375" style="3" customWidth="1"/>
    <col min="10" max="10" width="3" style="46" customWidth="1"/>
    <col min="11" max="16" width="6.7109375" style="3" customWidth="1"/>
    <col min="17" max="17" width="3" style="46" customWidth="1"/>
    <col min="18" max="23" width="6.7109375" style="3" customWidth="1"/>
    <col min="24" max="24" width="2.85546875" style="46" customWidth="1"/>
    <col min="25" max="30" width="6.7109375" style="3" customWidth="1"/>
    <col min="31" max="16384" width="9.140625" style="3"/>
  </cols>
  <sheetData>
    <row r="1" spans="1:33" ht="15" thickBot="1" x14ac:dyDescent="0.25"/>
    <row r="2" spans="1:33" s="25" customFormat="1" ht="18.75" thickBot="1" x14ac:dyDescent="0.3">
      <c r="A2" s="272" t="s">
        <v>343</v>
      </c>
      <c r="D2" s="305" t="s">
        <v>620</v>
      </c>
      <c r="E2" s="306"/>
      <c r="F2" s="306"/>
      <c r="G2" s="306"/>
      <c r="H2" s="307"/>
      <c r="J2" s="47"/>
      <c r="Q2" s="47"/>
      <c r="X2" s="47"/>
    </row>
    <row r="3" spans="1:33" ht="15" thickBot="1" x14ac:dyDescent="0.25"/>
    <row r="4" spans="1:33" s="23" customFormat="1" ht="15.75" x14ac:dyDescent="0.25">
      <c r="B4" s="55" t="s">
        <v>0</v>
      </c>
      <c r="C4" s="33"/>
      <c r="D4" s="38" t="s">
        <v>1</v>
      </c>
      <c r="E4" s="38"/>
      <c r="F4" s="39" t="s">
        <v>2</v>
      </c>
      <c r="G4" s="39"/>
      <c r="H4" s="40" t="s">
        <v>3</v>
      </c>
      <c r="I4" s="34"/>
      <c r="J4" s="48"/>
      <c r="K4" s="35"/>
      <c r="L4" s="35" t="s">
        <v>358</v>
      </c>
      <c r="M4" s="8"/>
      <c r="N4" s="8"/>
      <c r="O4" s="9"/>
      <c r="P4" s="9"/>
      <c r="Q4" s="52"/>
      <c r="R4" s="36" t="s">
        <v>403</v>
      </c>
      <c r="S4" s="10"/>
      <c r="T4" s="11"/>
      <c r="U4" s="11"/>
      <c r="V4" s="12"/>
      <c r="W4" s="13"/>
      <c r="X4" s="51"/>
      <c r="Y4" s="37"/>
      <c r="Z4" s="37" t="s">
        <v>591</v>
      </c>
      <c r="AA4" s="15"/>
      <c r="AB4" s="15"/>
      <c r="AC4" s="16"/>
      <c r="AD4" s="16"/>
    </row>
    <row r="5" spans="1:33" x14ac:dyDescent="0.2">
      <c r="B5" s="303" t="s">
        <v>11</v>
      </c>
      <c r="C5" s="304"/>
      <c r="D5" s="5"/>
      <c r="E5" s="5"/>
      <c r="F5" s="6"/>
      <c r="G5" s="6"/>
      <c r="H5" s="302"/>
      <c r="I5" s="302"/>
      <c r="J5" s="49"/>
      <c r="K5" s="7" t="s">
        <v>13</v>
      </c>
      <c r="L5" s="7"/>
      <c r="M5" s="8" t="s">
        <v>14</v>
      </c>
      <c r="N5" s="8"/>
      <c r="O5" s="9" t="s">
        <v>15</v>
      </c>
      <c r="P5" s="9"/>
      <c r="Q5" s="52"/>
      <c r="R5" s="10" t="s">
        <v>13</v>
      </c>
      <c r="S5" s="10"/>
      <c r="T5" s="11" t="s">
        <v>14</v>
      </c>
      <c r="U5" s="11"/>
      <c r="V5" s="12" t="s">
        <v>15</v>
      </c>
      <c r="W5" s="13"/>
      <c r="X5" s="51"/>
      <c r="Y5" s="14" t="s">
        <v>13</v>
      </c>
      <c r="Z5" s="14"/>
      <c r="AA5" s="15" t="s">
        <v>14</v>
      </c>
      <c r="AB5" s="15"/>
      <c r="AC5" s="16" t="s">
        <v>15</v>
      </c>
      <c r="AD5" s="16"/>
      <c r="AE5" s="23"/>
      <c r="AF5" s="23"/>
      <c r="AG5" s="23"/>
    </row>
    <row r="6" spans="1:33" ht="24" customHeight="1" x14ac:dyDescent="0.2">
      <c r="B6" s="303"/>
      <c r="C6" s="304"/>
      <c r="D6" s="5"/>
      <c r="E6" s="5"/>
      <c r="F6" s="6"/>
      <c r="G6" s="6"/>
      <c r="H6" s="302"/>
      <c r="I6" s="302"/>
      <c r="J6" s="49"/>
      <c r="K6" s="7"/>
      <c r="L6" s="7"/>
      <c r="M6" s="8"/>
      <c r="N6" s="8"/>
      <c r="O6" s="9"/>
      <c r="P6" s="9"/>
      <c r="Q6" s="52"/>
      <c r="R6" s="10"/>
      <c r="S6" s="10"/>
      <c r="T6" s="11"/>
      <c r="U6" s="11"/>
      <c r="V6" s="12"/>
      <c r="W6" s="13"/>
      <c r="X6" s="51"/>
      <c r="Y6" s="14"/>
      <c r="Z6" s="14"/>
      <c r="AA6" s="15"/>
      <c r="AB6" s="15"/>
      <c r="AC6" s="16"/>
      <c r="AD6" s="16"/>
      <c r="AE6" s="23"/>
      <c r="AF6" s="23"/>
      <c r="AG6" s="23"/>
    </row>
    <row r="7" spans="1:33" s="30" customFormat="1" ht="15" x14ac:dyDescent="0.25">
      <c r="A7" s="28" t="str">
        <f>D2</f>
        <v>sunderland</v>
      </c>
      <c r="B7" s="31">
        <f>VLOOKUP(A7,'Index - default weighted scores'!A5:B330,2,FALSE)</f>
        <v>0.17645376610070987</v>
      </c>
      <c r="C7" s="32">
        <f>VLOOKUP($A$7,'Index - default weighted scores'!C5:D330,2,FALSE)</f>
        <v>230</v>
      </c>
      <c r="D7" s="29">
        <f>VLOOKUP($A$7,'Index - default weighted scores'!E5:F330,2,FALSE)</f>
        <v>4.946382456490938E-2</v>
      </c>
      <c r="E7" s="30">
        <f>VLOOKUP($A$7,'Index - default weighted scores'!G5:H330,2,FALSE)</f>
        <v>279</v>
      </c>
      <c r="F7" s="29">
        <f>VLOOKUP($A$7,'Index - default weighted scores'!I5:J330,2,FALSE)</f>
        <v>0.20742949441225031</v>
      </c>
      <c r="G7" s="30">
        <f>VLOOKUP($A$7,'Index - default weighted scores'!K5:L330,2,FALSE)</f>
        <v>237</v>
      </c>
      <c r="H7" s="30">
        <f>VLOOKUP($A$7,'Index - default weighted scores'!M5:N330,2,FALSE)</f>
        <v>-42</v>
      </c>
      <c r="I7" s="30">
        <f>VLOOKUP($A$7,'Index - default weighted scores'!O5:P330,2,FALSE)</f>
        <v>112</v>
      </c>
      <c r="J7" s="50"/>
      <c r="K7" s="29">
        <f>VLOOKUP($A$7,'Index - default weighted scores'!Q5:R330,2,FALSE)</f>
        <v>1.3390440378680403E-4</v>
      </c>
      <c r="L7" s="30">
        <f>VLOOKUP($A$7,'Index - default weighted scores'!S5:T330,2,FALSE)</f>
        <v>306</v>
      </c>
      <c r="M7" s="29">
        <f>VLOOKUP($A$7,'Index - default weighted scores'!U5:V330,2,FALSE)</f>
        <v>9.0925790222886202E-2</v>
      </c>
      <c r="N7" s="30">
        <f>VLOOKUP($A$7,'Index - default weighted scores'!W5:X330,2,FALSE)</f>
        <v>225</v>
      </c>
      <c r="O7" s="29">
        <f>VLOOKUP($A$7,'Index - default weighted scores'!Y5:Z330,2,FALSE)</f>
        <v>9.7411362651606101E-4</v>
      </c>
      <c r="P7" s="30">
        <f>VLOOKUP($A$7,'Index - default weighted scores'!AA5:ABB330,2,FALSE)</f>
        <v>304</v>
      </c>
      <c r="Q7" s="50"/>
      <c r="R7" s="29">
        <f>VLOOKUP($A$7,'Index - default weighted scores'!AC5:AD330,2,FALSE)</f>
        <v>1.0966553632938757E-2</v>
      </c>
      <c r="S7" s="30">
        <f>VLOOKUP($A$7,'Index - default weighted scores'!AE5:AF330,2,FALSE)</f>
        <v>156</v>
      </c>
      <c r="T7" s="29">
        <f>VLOOKUP($A$7,'Index - default weighted scores'!AG5:AH330,2,FALSE)</f>
        <v>7.8047806832831898E-2</v>
      </c>
      <c r="U7" s="30">
        <f>VLOOKUP($A$7,'Index - default weighted scores'!AI5:AJ330,2,FALSE)</f>
        <v>182</v>
      </c>
      <c r="V7" s="29">
        <f>VLOOKUP($A$7,'Index - default weighted scores'!AK5:AL330,2,FALSE)</f>
        <v>2.0522457035615057E-2</v>
      </c>
      <c r="W7" s="30">
        <f>VLOOKUP($A$7,'Index - default weighted scores'!AM5:AN330,2,FALSE)</f>
        <v>180</v>
      </c>
      <c r="X7" s="50"/>
      <c r="Y7" s="26">
        <f>VLOOKUP($A$7,'Index - default weighted scores'!AO5:AP330,2,FALSE)</f>
        <v>3.1159095792477713E-2</v>
      </c>
      <c r="Z7" s="27">
        <f>VLOOKUP($A$7,'Index - default weighted scores'!AQ5:AR330,2,FALSE)</f>
        <v>170</v>
      </c>
      <c r="AA7" s="26">
        <f>VLOOKUP($A$7,'Index - default weighted scores'!AS5:AT330,2,FALSE)</f>
        <v>7.2234970948389252E-2</v>
      </c>
      <c r="AB7" s="27">
        <f>VLOOKUP($A$7,'Index - default weighted scores'!AU5:AV330,2,FALSE)</f>
        <v>228</v>
      </c>
      <c r="AC7" s="26">
        <f>VLOOKUP($A$7,'Index - default weighted scores'!AW5:AX330,2,FALSE)</f>
        <v>5.5816721178898E-2</v>
      </c>
      <c r="AD7" s="27">
        <f>VLOOKUP($A$7,'Index - default weighted scores'!AY5:AZ330,2,FALSE)</f>
        <v>206</v>
      </c>
    </row>
    <row r="8" spans="1:33" s="226" customFormat="1" ht="34.5" thickBot="1" x14ac:dyDescent="0.3">
      <c r="B8" s="227" t="s">
        <v>345</v>
      </c>
      <c r="C8" s="228" t="s">
        <v>346</v>
      </c>
      <c r="D8" s="230" t="s">
        <v>345</v>
      </c>
      <c r="E8" s="230" t="s">
        <v>346</v>
      </c>
      <c r="F8" s="230" t="s">
        <v>345</v>
      </c>
      <c r="G8" s="230" t="s">
        <v>346</v>
      </c>
      <c r="H8" s="230" t="s">
        <v>347</v>
      </c>
      <c r="I8" s="230" t="s">
        <v>346</v>
      </c>
      <c r="J8" s="230"/>
      <c r="K8" s="230" t="s">
        <v>345</v>
      </c>
      <c r="L8" s="230" t="s">
        <v>346</v>
      </c>
      <c r="M8" s="230" t="s">
        <v>345</v>
      </c>
      <c r="N8" s="230" t="s">
        <v>346</v>
      </c>
      <c r="O8" s="230" t="s">
        <v>345</v>
      </c>
      <c r="P8" s="230" t="s">
        <v>346</v>
      </c>
      <c r="Q8" s="230"/>
      <c r="R8" s="230" t="s">
        <v>345</v>
      </c>
      <c r="S8" s="230" t="s">
        <v>346</v>
      </c>
      <c r="T8" s="230" t="s">
        <v>345</v>
      </c>
      <c r="U8" s="230" t="s">
        <v>346</v>
      </c>
      <c r="V8" s="230" t="s">
        <v>345</v>
      </c>
      <c r="W8" s="230" t="s">
        <v>346</v>
      </c>
      <c r="X8" s="230"/>
      <c r="Y8" s="230" t="s">
        <v>345</v>
      </c>
      <c r="Z8" s="230" t="s">
        <v>346</v>
      </c>
      <c r="AA8" s="230" t="s">
        <v>345</v>
      </c>
      <c r="AB8" s="230" t="s">
        <v>346</v>
      </c>
      <c r="AC8" s="230" t="s">
        <v>345</v>
      </c>
      <c r="AD8" s="230" t="s">
        <v>346</v>
      </c>
      <c r="AE8" s="208"/>
      <c r="AF8" s="208"/>
      <c r="AG8" s="208"/>
    </row>
    <row r="9" spans="1:33" ht="27.75" customHeight="1" x14ac:dyDescent="0.2"/>
    <row r="10" spans="1:33" s="23" customFormat="1" ht="12.75" x14ac:dyDescent="0.2">
      <c r="D10" s="41"/>
      <c r="E10" s="41" t="s">
        <v>590</v>
      </c>
      <c r="F10" s="42"/>
      <c r="G10" s="18"/>
      <c r="H10" s="43"/>
      <c r="I10" s="43"/>
      <c r="J10" s="51"/>
      <c r="K10" s="44"/>
      <c r="L10" s="44" t="s">
        <v>474</v>
      </c>
      <c r="M10" s="45"/>
      <c r="N10" s="20"/>
      <c r="O10" s="21"/>
      <c r="P10" s="21"/>
      <c r="Q10" s="52"/>
      <c r="R10" s="56" t="s">
        <v>507</v>
      </c>
      <c r="S10" s="57"/>
      <c r="T10" s="57"/>
      <c r="V10" s="86" t="s">
        <v>10</v>
      </c>
      <c r="W10" s="85"/>
      <c r="X10" s="54"/>
    </row>
    <row r="11" spans="1:33" ht="22.5" customHeight="1" x14ac:dyDescent="0.2">
      <c r="D11" s="17" t="s">
        <v>13</v>
      </c>
      <c r="E11" s="17"/>
      <c r="F11" s="18" t="s">
        <v>14</v>
      </c>
      <c r="G11" s="18"/>
      <c r="H11" s="19" t="s">
        <v>15</v>
      </c>
      <c r="I11" s="19"/>
      <c r="J11" s="52"/>
      <c r="K11" s="18" t="s">
        <v>13</v>
      </c>
      <c r="L11" s="18"/>
      <c r="M11" s="20" t="s">
        <v>14</v>
      </c>
      <c r="N11" s="20"/>
      <c r="O11" s="21" t="s">
        <v>15</v>
      </c>
      <c r="P11" s="22"/>
      <c r="Q11" s="51"/>
      <c r="R11" s="58" t="s">
        <v>16</v>
      </c>
      <c r="S11" s="58"/>
      <c r="T11" s="58"/>
      <c r="V11" s="84" t="s">
        <v>16</v>
      </c>
      <c r="W11" s="85"/>
      <c r="X11" s="54"/>
    </row>
    <row r="12" spans="1:33" x14ac:dyDescent="0.2">
      <c r="D12" s="17"/>
      <c r="E12" s="17"/>
      <c r="F12" s="18"/>
      <c r="G12" s="18"/>
      <c r="H12" s="19"/>
      <c r="I12" s="19"/>
      <c r="J12" s="52"/>
      <c r="K12" s="18"/>
      <c r="L12" s="18"/>
      <c r="M12" s="20"/>
      <c r="N12" s="20"/>
      <c r="O12" s="21"/>
      <c r="P12" s="22"/>
      <c r="Q12" s="51"/>
      <c r="R12" s="58"/>
      <c r="S12" s="58"/>
      <c r="T12" s="58"/>
      <c r="V12" s="84"/>
      <c r="W12" s="85"/>
      <c r="X12" s="54"/>
    </row>
    <row r="13" spans="1:33" s="27" customFormat="1" ht="15" x14ac:dyDescent="0.25">
      <c r="D13" s="26">
        <f>VLOOKUP($A$7,'Index - default weighted scores'!BA5:BB330,2,FALSE)</f>
        <v>3.4417864755647162E-2</v>
      </c>
      <c r="E13" s="27">
        <f>VLOOKUP($A$7,'Index - default weighted scores'!BC5:BD330,2,FALSE)</f>
        <v>207</v>
      </c>
      <c r="F13" s="26">
        <f>VLOOKUP($A$7,'Index - default weighted scores'!BE5:BF330,2,FALSE)</f>
        <v>0.16964629382744689</v>
      </c>
      <c r="G13" s="27">
        <f>VLOOKUP($A$7,'Index - default weighted scores'!BG5:BH330,2,FALSE)</f>
        <v>225</v>
      </c>
      <c r="H13" s="26">
        <f>VLOOKUP($A$7,'Index - default weighted scores'!BI5:BJ330,2,FALSE)</f>
        <v>6.685376791208042E-2</v>
      </c>
      <c r="I13" s="27">
        <f>VLOOKUP($A$7,'Index - default weighted scores'!BK5:BL330,2,FALSE)</f>
        <v>248</v>
      </c>
      <c r="K13" s="26">
        <f>VLOOKUP($A$7,'Index - default weighted scores'!BM5:BN330,2,FALSE)</f>
        <v>3.2771564554563128E-2</v>
      </c>
      <c r="L13" s="27">
        <f>VLOOKUP($A$7,'Index - default weighted scores'!BO5:BP330,2,FALSE)</f>
        <v>251</v>
      </c>
      <c r="M13" s="26">
        <f>VLOOKUP($A$7,'Index - default weighted scores'!BQ5:BR330,2,FALSE)</f>
        <v>6.3062284789983061E-2</v>
      </c>
      <c r="N13" s="27">
        <f>VLOOKUP($A$7,'Index - default weighted scores'!BS5:BT330,2,FALSE)</f>
        <v>159</v>
      </c>
      <c r="O13" s="26">
        <f>VLOOKUP($A$7,'Index - default weighted scores'!BU5:BV330,2,FALSE)</f>
        <v>8.3337749048842738E-2</v>
      </c>
      <c r="P13" s="27">
        <f>VLOOKUP($A$7,'Index - default weighted scores'!BW5:BX330,2,FALSE)</f>
        <v>234</v>
      </c>
      <c r="Q13" s="53"/>
      <c r="R13" s="26">
        <f>VLOOKUP($A$7,'Index - default weighted scores'!BY5:BZ330,2,FALSE)</f>
        <v>0.22411168196156112</v>
      </c>
      <c r="S13" s="27">
        <f>VLOOKUP($A$7,'Index - default weighted scores'!CA5:CB330,2,FALSE)</f>
        <v>71</v>
      </c>
      <c r="V13" s="26">
        <f>VLOOKUP($A$7,'Index - default weighted scores'!CD5:CE330,2,FALSE)</f>
        <v>4.2658911144152774E-2</v>
      </c>
      <c r="W13" s="27">
        <f>VLOOKUP($A$7,'Index - default weighted scores'!CF5:CG330,2,FALSE)</f>
        <v>241</v>
      </c>
      <c r="X13" s="53"/>
    </row>
    <row r="14" spans="1:33" s="226" customFormat="1" ht="33.75" x14ac:dyDescent="0.25">
      <c r="D14" s="230" t="s">
        <v>345</v>
      </c>
      <c r="E14" s="230" t="s">
        <v>346</v>
      </c>
      <c r="F14" s="231" t="s">
        <v>345</v>
      </c>
      <c r="G14" s="230" t="s">
        <v>346</v>
      </c>
      <c r="H14" s="230" t="s">
        <v>345</v>
      </c>
      <c r="I14" s="230" t="s">
        <v>346</v>
      </c>
      <c r="J14" s="230"/>
      <c r="K14" s="230" t="s">
        <v>345</v>
      </c>
      <c r="L14" s="230" t="s">
        <v>346</v>
      </c>
      <c r="M14" s="230" t="s">
        <v>345</v>
      </c>
      <c r="N14" s="230" t="s">
        <v>346</v>
      </c>
      <c r="O14" s="230" t="s">
        <v>345</v>
      </c>
      <c r="P14" s="230" t="s">
        <v>346</v>
      </c>
      <c r="Q14" s="230"/>
      <c r="R14" s="230" t="s">
        <v>345</v>
      </c>
      <c r="S14" s="230" t="s">
        <v>346</v>
      </c>
      <c r="T14" s="232"/>
      <c r="U14" s="232"/>
      <c r="V14" s="230" t="s">
        <v>345</v>
      </c>
      <c r="W14" s="230" t="s">
        <v>346</v>
      </c>
      <c r="X14" s="229"/>
    </row>
  </sheetData>
  <sheetProtection algorithmName="SHA-512" hashValue="ctq/433bMM2UEc+IpiNRzrP7qeUw2/VFZz8wi9hw3RlpCBkKjltgetry3s1UMpq4BJLziCUghd+5uInbTlriUg==" saltValue="QKo68RYDgJfy9IsetTsq8w==" spinCount="100000" sheet="1" objects="1" scenarios="1"/>
  <mergeCells count="3">
    <mergeCell ref="B5:C6"/>
    <mergeCell ref="H5:I6"/>
    <mergeCell ref="D2:H2"/>
  </mergeCells>
  <dataValidations count="1">
    <dataValidation type="list" allowBlank="1" showInputMessage="1" showErrorMessage="1" sqref="D2:H2">
      <formula1>LocalAuthorityDistrict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5"/>
  <sheetViews>
    <sheetView topLeftCell="A94" zoomScale="85" zoomScaleNormal="85" workbookViewId="0">
      <selection activeCell="G26" sqref="G26"/>
    </sheetView>
  </sheetViews>
  <sheetFormatPr defaultRowHeight="16.5" customHeight="1" x14ac:dyDescent="0.2"/>
  <cols>
    <col min="1" max="1" width="11.140625" style="23" customWidth="1"/>
    <col min="2" max="2" width="10.42578125" style="23" customWidth="1"/>
    <col min="3" max="3" width="79.5703125" style="182" customWidth="1"/>
    <col min="4" max="4" width="2.28515625" style="166" customWidth="1"/>
    <col min="5" max="5" width="13.7109375" style="167" customWidth="1"/>
    <col min="6" max="6" width="2" style="23" customWidth="1"/>
    <col min="7" max="7" width="48" style="23" customWidth="1"/>
    <col min="8" max="8" width="25.42578125" style="23" customWidth="1"/>
    <col min="9" max="9" width="10.5703125" style="23" customWidth="1"/>
    <col min="10" max="10" width="15.42578125" style="23" customWidth="1"/>
    <col min="11" max="11" width="12" style="23" customWidth="1"/>
    <col min="12" max="12" width="21.85546875" style="168" customWidth="1"/>
    <col min="13" max="13" width="17.140625" style="168" customWidth="1"/>
    <col min="14" max="14" width="9.140625" style="23"/>
    <col min="15" max="29" width="0" style="23" hidden="1" customWidth="1"/>
    <col min="30" max="16384" width="9.140625" style="23"/>
  </cols>
  <sheetData>
    <row r="1" spans="1:14" ht="16.5" customHeight="1" thickBot="1" x14ac:dyDescent="0.25"/>
    <row r="2" spans="1:14" ht="16.5" customHeight="1" thickBot="1" x14ac:dyDescent="0.35">
      <c r="C2" s="206" t="s">
        <v>343</v>
      </c>
      <c r="D2" s="207"/>
      <c r="E2" s="308" t="s">
        <v>300</v>
      </c>
      <c r="F2" s="309"/>
      <c r="G2" s="310"/>
      <c r="H2" s="169"/>
      <c r="I2" s="170"/>
      <c r="J2" s="170"/>
    </row>
    <row r="3" spans="1:14" ht="39" customHeight="1" x14ac:dyDescent="0.2">
      <c r="A3" s="171" t="s">
        <v>348</v>
      </c>
      <c r="B3" s="172" t="s">
        <v>349</v>
      </c>
      <c r="C3" s="209" t="s">
        <v>350</v>
      </c>
      <c r="D3" s="173"/>
      <c r="F3" s="171"/>
      <c r="G3" s="171" t="s">
        <v>351</v>
      </c>
      <c r="H3" s="171" t="s">
        <v>353</v>
      </c>
      <c r="I3" s="174" t="s">
        <v>354</v>
      </c>
      <c r="J3" s="175" t="s">
        <v>355</v>
      </c>
      <c r="K3" s="172" t="s">
        <v>356</v>
      </c>
      <c r="L3" s="176" t="s">
        <v>554</v>
      </c>
      <c r="M3" s="177" t="s">
        <v>352</v>
      </c>
      <c r="N3" s="172" t="s">
        <v>357</v>
      </c>
    </row>
    <row r="4" spans="1:14" ht="16.5" customHeight="1" x14ac:dyDescent="0.2">
      <c r="A4" s="9" t="s">
        <v>358</v>
      </c>
      <c r="B4" s="7" t="s">
        <v>13</v>
      </c>
      <c r="C4" s="210" t="s">
        <v>359</v>
      </c>
      <c r="D4" s="166" t="str">
        <f>$E$2</f>
        <v>Sunderland</v>
      </c>
      <c r="E4" s="167">
        <f>VLOOKUP(D4,'Raw data'!A$6:CW$331,2,FALSE)</f>
        <v>10</v>
      </c>
      <c r="G4" s="23" t="s">
        <v>360</v>
      </c>
      <c r="H4" s="23" t="s">
        <v>362</v>
      </c>
      <c r="I4" s="178" t="s">
        <v>363</v>
      </c>
      <c r="J4" s="179" t="s">
        <v>364</v>
      </c>
      <c r="K4" s="180" t="s">
        <v>365</v>
      </c>
      <c r="L4" s="181">
        <v>0.16</v>
      </c>
      <c r="M4" s="168" t="s">
        <v>361</v>
      </c>
    </row>
    <row r="5" spans="1:14" ht="16.5" customHeight="1" x14ac:dyDescent="0.2">
      <c r="A5" s="9" t="s">
        <v>358</v>
      </c>
      <c r="B5" s="7" t="s">
        <v>13</v>
      </c>
      <c r="C5" s="210" t="s">
        <v>366</v>
      </c>
      <c r="D5" s="166" t="str">
        <f t="shared" ref="D5:D68" si="0">$E$2</f>
        <v>Sunderland</v>
      </c>
      <c r="E5" s="167">
        <f>VLOOKUP(D5,'Raw data'!A$6:CW$331,3,FALSE)</f>
        <v>16</v>
      </c>
      <c r="G5" s="23" t="s">
        <v>360</v>
      </c>
      <c r="H5" s="23" t="s">
        <v>362</v>
      </c>
      <c r="I5" s="178" t="s">
        <v>363</v>
      </c>
      <c r="J5" s="179" t="s">
        <v>364</v>
      </c>
      <c r="K5" s="180" t="s">
        <v>365</v>
      </c>
      <c r="L5" s="181">
        <v>0.08</v>
      </c>
      <c r="M5" s="168" t="s">
        <v>361</v>
      </c>
    </row>
    <row r="6" spans="1:14" ht="16.5" customHeight="1" x14ac:dyDescent="0.2">
      <c r="A6" s="9" t="s">
        <v>358</v>
      </c>
      <c r="B6" s="7" t="s">
        <v>13</v>
      </c>
      <c r="C6" s="210" t="s">
        <v>367</v>
      </c>
      <c r="D6" s="166" t="str">
        <f t="shared" si="0"/>
        <v>Sunderland</v>
      </c>
      <c r="E6" s="167">
        <f>VLOOKUP(D6,'Raw data'!A$6:CW$331,4,FALSE)</f>
        <v>340</v>
      </c>
      <c r="G6" s="23" t="s">
        <v>360</v>
      </c>
      <c r="H6" s="23" t="s">
        <v>362</v>
      </c>
      <c r="I6" s="178" t="s">
        <v>363</v>
      </c>
      <c r="J6" s="179" t="s">
        <v>364</v>
      </c>
      <c r="K6" s="180" t="s">
        <v>365</v>
      </c>
      <c r="L6" s="181">
        <v>0.04</v>
      </c>
      <c r="M6" s="168" t="s">
        <v>361</v>
      </c>
    </row>
    <row r="7" spans="1:14" ht="16.5" customHeight="1" x14ac:dyDescent="0.2">
      <c r="A7" s="9" t="s">
        <v>358</v>
      </c>
      <c r="B7" s="7" t="s">
        <v>13</v>
      </c>
      <c r="C7" s="210" t="s">
        <v>368</v>
      </c>
      <c r="D7" s="166" t="str">
        <f t="shared" si="0"/>
        <v>Sunderland</v>
      </c>
      <c r="E7" s="167">
        <f>VLOOKUP(D7,'Raw data'!A$6:CW$331,5,FALSE)</f>
        <v>10</v>
      </c>
      <c r="G7" s="23" t="s">
        <v>360</v>
      </c>
      <c r="H7" s="23" t="s">
        <v>362</v>
      </c>
      <c r="I7" s="178" t="s">
        <v>363</v>
      </c>
      <c r="J7" s="179" t="s">
        <v>364</v>
      </c>
      <c r="K7" s="180" t="s">
        <v>365</v>
      </c>
      <c r="L7" s="181">
        <v>0.16</v>
      </c>
      <c r="M7" s="168" t="s">
        <v>361</v>
      </c>
    </row>
    <row r="8" spans="1:14" ht="16.5" customHeight="1" x14ac:dyDescent="0.2">
      <c r="A8" s="9" t="s">
        <v>358</v>
      </c>
      <c r="B8" s="7" t="s">
        <v>13</v>
      </c>
      <c r="C8" s="211" t="s">
        <v>369</v>
      </c>
      <c r="D8" s="166" t="str">
        <f t="shared" si="0"/>
        <v>Sunderland</v>
      </c>
      <c r="E8" s="167">
        <f>VLOOKUP(D8,'Raw data'!A$6:CW$331,6,FALSE)</f>
        <v>0</v>
      </c>
      <c r="G8" s="23" t="s">
        <v>360</v>
      </c>
      <c r="H8" s="23" t="s">
        <v>370</v>
      </c>
      <c r="I8" s="178" t="s">
        <v>371</v>
      </c>
      <c r="J8" s="179" t="s">
        <v>372</v>
      </c>
      <c r="K8" s="182"/>
      <c r="L8" s="181">
        <v>0.04</v>
      </c>
      <c r="M8" s="168" t="s">
        <v>361</v>
      </c>
    </row>
    <row r="9" spans="1:14" ht="16.5" customHeight="1" x14ac:dyDescent="0.2">
      <c r="A9" s="9" t="s">
        <v>358</v>
      </c>
      <c r="B9" s="7" t="s">
        <v>13</v>
      </c>
      <c r="C9" s="210" t="s">
        <v>373</v>
      </c>
      <c r="D9" s="166" t="str">
        <f t="shared" si="0"/>
        <v>Sunderland</v>
      </c>
      <c r="E9" s="167">
        <f>VLOOKUP(D9,'Raw data'!A$6:CW$331,7,FALSE)</f>
        <v>14</v>
      </c>
      <c r="G9" s="23" t="s">
        <v>360</v>
      </c>
      <c r="H9" s="23" t="s">
        <v>362</v>
      </c>
      <c r="I9" s="178" t="s">
        <v>363</v>
      </c>
      <c r="J9" s="179" t="s">
        <v>364</v>
      </c>
      <c r="K9" s="180" t="s">
        <v>374</v>
      </c>
      <c r="L9" s="181">
        <v>0.08</v>
      </c>
      <c r="M9" s="168" t="s">
        <v>361</v>
      </c>
    </row>
    <row r="10" spans="1:14" ht="16.5" customHeight="1" x14ac:dyDescent="0.2">
      <c r="A10" s="9" t="s">
        <v>358</v>
      </c>
      <c r="B10" s="7" t="s">
        <v>13</v>
      </c>
      <c r="C10" s="210" t="s">
        <v>375</v>
      </c>
      <c r="D10" s="166" t="str">
        <f t="shared" si="0"/>
        <v>Sunderland</v>
      </c>
      <c r="E10" s="167">
        <f>VLOOKUP(D10,'Raw data'!A$6:CW$331,8,FALSE)</f>
        <v>0</v>
      </c>
      <c r="G10" s="23" t="s">
        <v>360</v>
      </c>
      <c r="H10" s="23" t="s">
        <v>362</v>
      </c>
      <c r="I10" s="178" t="s">
        <v>363</v>
      </c>
      <c r="J10" s="179" t="s">
        <v>364</v>
      </c>
      <c r="K10" s="180" t="s">
        <v>374</v>
      </c>
      <c r="L10" s="181">
        <v>0.16</v>
      </c>
      <c r="M10" s="168" t="s">
        <v>361</v>
      </c>
    </row>
    <row r="11" spans="1:14" ht="16.5" customHeight="1" x14ac:dyDescent="0.2">
      <c r="A11" s="9" t="s">
        <v>358</v>
      </c>
      <c r="B11" s="7" t="s">
        <v>13</v>
      </c>
      <c r="C11" s="210" t="s">
        <v>376</v>
      </c>
      <c r="D11" s="166" t="str">
        <f t="shared" si="0"/>
        <v>Sunderland</v>
      </c>
      <c r="E11" s="167">
        <f>VLOOKUP(D11,'Raw data'!A$6:CW$331,9,FALSE)</f>
        <v>0</v>
      </c>
      <c r="G11" s="23" t="s">
        <v>360</v>
      </c>
      <c r="H11" s="23" t="s">
        <v>377</v>
      </c>
      <c r="I11" s="178" t="s">
        <v>378</v>
      </c>
      <c r="J11" s="179"/>
      <c r="K11" s="180"/>
      <c r="L11" s="181">
        <v>0.32</v>
      </c>
      <c r="M11" s="168" t="s">
        <v>361</v>
      </c>
    </row>
    <row r="12" spans="1:14" ht="16.5" customHeight="1" x14ac:dyDescent="0.2">
      <c r="A12" s="9" t="s">
        <v>358</v>
      </c>
      <c r="B12" s="7" t="s">
        <v>13</v>
      </c>
      <c r="C12" s="210" t="s">
        <v>556</v>
      </c>
      <c r="D12" s="166" t="str">
        <f t="shared" si="0"/>
        <v>Sunderland</v>
      </c>
      <c r="E12" s="167">
        <f>VLOOKUP(D12,'Raw data'!A$6:CW$331,10,FALSE)</f>
        <v>11</v>
      </c>
      <c r="G12" s="23" t="s">
        <v>360</v>
      </c>
      <c r="H12" s="23" t="s">
        <v>362</v>
      </c>
      <c r="I12" s="178" t="s">
        <v>363</v>
      </c>
      <c r="J12" s="183"/>
      <c r="K12" s="182"/>
      <c r="L12" s="181">
        <v>-0.04</v>
      </c>
      <c r="M12" s="168" t="s">
        <v>361</v>
      </c>
    </row>
    <row r="13" spans="1:14" ht="16.5" customHeight="1" x14ac:dyDescent="0.2">
      <c r="A13" s="9" t="s">
        <v>358</v>
      </c>
      <c r="B13" s="8" t="s">
        <v>14</v>
      </c>
      <c r="C13" s="210" t="s">
        <v>586</v>
      </c>
      <c r="D13" s="166" t="str">
        <f t="shared" si="0"/>
        <v>Sunderland</v>
      </c>
      <c r="E13" s="167">
        <f>VLOOKUP(D13,'Raw data'!A$6:CW$331,11,FALSE)</f>
        <v>3</v>
      </c>
      <c r="G13" s="23" t="s">
        <v>360</v>
      </c>
      <c r="H13" s="23" t="s">
        <v>380</v>
      </c>
      <c r="I13" s="178" t="s">
        <v>381</v>
      </c>
      <c r="J13" s="183"/>
      <c r="K13" s="182"/>
      <c r="L13" s="184">
        <v>4.9999999999999996E-2</v>
      </c>
      <c r="M13" s="100" t="s">
        <v>379</v>
      </c>
    </row>
    <row r="14" spans="1:14" ht="16.5" customHeight="1" x14ac:dyDescent="0.2">
      <c r="A14" s="9" t="s">
        <v>358</v>
      </c>
      <c r="B14" s="8" t="s">
        <v>14</v>
      </c>
      <c r="C14" s="210" t="s">
        <v>587</v>
      </c>
      <c r="D14" s="166" t="str">
        <f t="shared" si="0"/>
        <v>Sunderland</v>
      </c>
      <c r="E14" s="185">
        <f>VLOOKUP(D14,'Raw data'!A$6:CW$331,12,FALSE)</f>
        <v>312.39999999999998</v>
      </c>
      <c r="F14" s="186"/>
      <c r="G14" s="23" t="s">
        <v>567</v>
      </c>
      <c r="H14" s="23" t="s">
        <v>380</v>
      </c>
      <c r="I14" s="178" t="s">
        <v>381</v>
      </c>
      <c r="J14" s="183"/>
      <c r="K14" s="182"/>
      <c r="L14" s="184">
        <v>4.9999999999999996E-2</v>
      </c>
      <c r="M14" s="100" t="s">
        <v>379</v>
      </c>
    </row>
    <row r="15" spans="1:14" ht="16.5" customHeight="1" x14ac:dyDescent="0.2">
      <c r="A15" s="9" t="s">
        <v>358</v>
      </c>
      <c r="B15" s="8" t="s">
        <v>14</v>
      </c>
      <c r="C15" s="211" t="s">
        <v>382</v>
      </c>
      <c r="D15" s="166" t="str">
        <f t="shared" si="0"/>
        <v>Sunderland</v>
      </c>
      <c r="E15" s="167" t="str">
        <f>VLOOKUP(D15,'Raw data'!A$6:CW$331,13,FALSE)</f>
        <v>No</v>
      </c>
      <c r="G15" s="23" t="s">
        <v>383</v>
      </c>
      <c r="H15" s="23" t="s">
        <v>384</v>
      </c>
      <c r="I15" s="178" t="s">
        <v>385</v>
      </c>
      <c r="J15" s="183"/>
      <c r="K15" s="182"/>
      <c r="L15" s="184">
        <v>0.11</v>
      </c>
      <c r="M15" s="100" t="s">
        <v>379</v>
      </c>
    </row>
    <row r="16" spans="1:14" ht="16.5" customHeight="1" x14ac:dyDescent="0.2">
      <c r="A16" s="9" t="s">
        <v>358</v>
      </c>
      <c r="B16" s="8" t="s">
        <v>14</v>
      </c>
      <c r="C16" s="211" t="s">
        <v>468</v>
      </c>
      <c r="D16" s="166" t="str">
        <f t="shared" si="0"/>
        <v>Sunderland</v>
      </c>
      <c r="E16" s="167">
        <f>VLOOKUP(D16,'Raw data'!A$6:CW$331,14,FALSE)</f>
        <v>7</v>
      </c>
      <c r="G16" s="23" t="s">
        <v>360</v>
      </c>
      <c r="H16" s="23" t="s">
        <v>387</v>
      </c>
      <c r="I16" s="178" t="s">
        <v>388</v>
      </c>
      <c r="J16" s="183"/>
      <c r="K16" s="180" t="s">
        <v>389</v>
      </c>
      <c r="L16" s="184">
        <v>0.23</v>
      </c>
      <c r="M16" s="100" t="s">
        <v>379</v>
      </c>
    </row>
    <row r="17" spans="1:14" ht="16.5" customHeight="1" x14ac:dyDescent="0.2">
      <c r="A17" s="9" t="s">
        <v>358</v>
      </c>
      <c r="B17" s="8" t="s">
        <v>14</v>
      </c>
      <c r="C17" s="210" t="s">
        <v>390</v>
      </c>
      <c r="D17" s="166" t="str">
        <f t="shared" si="0"/>
        <v>Sunderland</v>
      </c>
      <c r="E17" s="185">
        <f>VLOOKUP(D17,'Raw data'!A$6:CW$331,15,FALSE)</f>
        <v>0</v>
      </c>
      <c r="F17" s="186"/>
      <c r="G17" s="23" t="s">
        <v>567</v>
      </c>
      <c r="H17" s="23" t="s">
        <v>391</v>
      </c>
      <c r="I17" s="178" t="s">
        <v>392</v>
      </c>
      <c r="J17" s="183"/>
      <c r="K17" s="182"/>
      <c r="L17" s="184">
        <v>4.9928876244665722E-2</v>
      </c>
      <c r="M17" s="100" t="s">
        <v>379</v>
      </c>
    </row>
    <row r="18" spans="1:14" ht="16.5" customHeight="1" x14ac:dyDescent="0.2">
      <c r="A18" s="9" t="s">
        <v>358</v>
      </c>
      <c r="B18" s="8" t="s">
        <v>14</v>
      </c>
      <c r="C18" s="210" t="s">
        <v>393</v>
      </c>
      <c r="D18" s="166" t="str">
        <f t="shared" si="0"/>
        <v>Sunderland</v>
      </c>
      <c r="E18" s="185">
        <f>VLOOKUP(D18,'Raw data'!A$6:CW$331,16,FALSE)</f>
        <v>0</v>
      </c>
      <c r="F18" s="186"/>
      <c r="G18" s="23" t="s">
        <v>567</v>
      </c>
      <c r="H18" s="23" t="s">
        <v>391</v>
      </c>
      <c r="I18" s="178" t="s">
        <v>392</v>
      </c>
      <c r="J18" s="183"/>
      <c r="K18" s="182"/>
      <c r="L18" s="184">
        <v>4.9928876244665722E-2</v>
      </c>
      <c r="M18" s="100" t="s">
        <v>379</v>
      </c>
    </row>
    <row r="19" spans="1:14" ht="16.5" customHeight="1" x14ac:dyDescent="0.2">
      <c r="A19" s="9" t="s">
        <v>358</v>
      </c>
      <c r="B19" s="8" t="s">
        <v>14</v>
      </c>
      <c r="C19" s="211" t="s">
        <v>394</v>
      </c>
      <c r="D19" s="166" t="str">
        <f t="shared" si="0"/>
        <v>Sunderland</v>
      </c>
      <c r="E19" s="167">
        <f>VLOOKUP(D19,'Raw data'!A$6:CW$331,17,FALSE)</f>
        <v>0</v>
      </c>
      <c r="G19" s="23" t="s">
        <v>395</v>
      </c>
      <c r="H19" s="23" t="s">
        <v>396</v>
      </c>
      <c r="I19" s="178" t="s">
        <v>397</v>
      </c>
      <c r="J19" s="183" t="s">
        <v>398</v>
      </c>
      <c r="K19" s="180" t="s">
        <v>397</v>
      </c>
      <c r="L19" s="184">
        <v>0.23</v>
      </c>
      <c r="M19" s="100" t="s">
        <v>379</v>
      </c>
      <c r="N19" s="87" t="s">
        <v>399</v>
      </c>
    </row>
    <row r="20" spans="1:14" ht="16.5" customHeight="1" x14ac:dyDescent="0.2">
      <c r="A20" s="9" t="s">
        <v>358</v>
      </c>
      <c r="B20" s="8" t="s">
        <v>14</v>
      </c>
      <c r="C20" s="211" t="s">
        <v>400</v>
      </c>
      <c r="D20" s="166" t="str">
        <f t="shared" si="0"/>
        <v>Sunderland</v>
      </c>
      <c r="E20" s="187">
        <f>VLOOKUP(D20,'Raw data'!A$6:CW$331,18,FALSE)</f>
        <v>0.6588235294117647</v>
      </c>
      <c r="F20" s="188"/>
      <c r="G20" s="23" t="s">
        <v>401</v>
      </c>
      <c r="H20" s="23" t="s">
        <v>402</v>
      </c>
      <c r="I20" s="292" t="s">
        <v>621</v>
      </c>
      <c r="J20" s="183"/>
      <c r="K20" s="182"/>
      <c r="L20" s="184">
        <v>0.23</v>
      </c>
      <c r="M20" s="100"/>
      <c r="N20" s="88"/>
    </row>
    <row r="21" spans="1:14" ht="16.5" customHeight="1" x14ac:dyDescent="0.2">
      <c r="A21" s="12" t="s">
        <v>403</v>
      </c>
      <c r="B21" s="10" t="s">
        <v>13</v>
      </c>
      <c r="C21" s="211" t="s">
        <v>618</v>
      </c>
      <c r="D21" s="166" t="str">
        <f t="shared" si="0"/>
        <v>Sunderland</v>
      </c>
      <c r="E21" s="167">
        <f>VLOOKUP(D21,'Raw data'!A$6:CW$331,19,FALSE)</f>
        <v>2</v>
      </c>
      <c r="G21" s="23" t="s">
        <v>360</v>
      </c>
      <c r="H21" s="23" t="s">
        <v>404</v>
      </c>
      <c r="I21" s="178" t="s">
        <v>405</v>
      </c>
      <c r="J21" s="179" t="s">
        <v>406</v>
      </c>
      <c r="K21" s="180" t="s">
        <v>407</v>
      </c>
      <c r="L21" s="181">
        <v>0.26666666666666666</v>
      </c>
      <c r="M21" s="168" t="s">
        <v>361</v>
      </c>
    </row>
    <row r="22" spans="1:14" ht="16.5" customHeight="1" x14ac:dyDescent="0.2">
      <c r="A22" s="12" t="s">
        <v>403</v>
      </c>
      <c r="B22" s="10" t="s">
        <v>13</v>
      </c>
      <c r="C22" s="211" t="s">
        <v>408</v>
      </c>
      <c r="D22" s="166" t="str">
        <f t="shared" si="0"/>
        <v>Sunderland</v>
      </c>
      <c r="E22" s="167">
        <f>VLOOKUP(D22,'Raw data'!A$6:CW$331,20,FALSE)</f>
        <v>0</v>
      </c>
      <c r="G22" s="23" t="s">
        <v>360</v>
      </c>
      <c r="H22" s="23" t="s">
        <v>409</v>
      </c>
      <c r="I22" s="178" t="s">
        <v>410</v>
      </c>
      <c r="J22" s="179"/>
      <c r="K22" s="180"/>
      <c r="L22" s="181">
        <v>0.13333333333333333</v>
      </c>
      <c r="M22" s="168" t="s">
        <v>361</v>
      </c>
    </row>
    <row r="23" spans="1:14" ht="16.5" customHeight="1" x14ac:dyDescent="0.2">
      <c r="A23" s="12" t="s">
        <v>403</v>
      </c>
      <c r="B23" s="10" t="s">
        <v>13</v>
      </c>
      <c r="C23" s="211" t="s">
        <v>411</v>
      </c>
      <c r="D23" s="166" t="str">
        <f t="shared" si="0"/>
        <v>Sunderland</v>
      </c>
      <c r="E23" s="167">
        <f>VLOOKUP(D23,'Raw data'!A$6:CW$331,21,FALSE)</f>
        <v>1</v>
      </c>
      <c r="G23" s="23" t="s">
        <v>360</v>
      </c>
      <c r="H23" s="23" t="s">
        <v>404</v>
      </c>
      <c r="I23" s="189" t="s">
        <v>398</v>
      </c>
      <c r="J23" s="183" t="s">
        <v>398</v>
      </c>
      <c r="K23" s="180" t="s">
        <v>412</v>
      </c>
      <c r="L23" s="181">
        <v>0.2</v>
      </c>
      <c r="M23" s="168" t="s">
        <v>361</v>
      </c>
    </row>
    <row r="24" spans="1:14" ht="16.5" customHeight="1" x14ac:dyDescent="0.2">
      <c r="A24" s="12" t="s">
        <v>403</v>
      </c>
      <c r="B24" s="10" t="s">
        <v>13</v>
      </c>
      <c r="C24" s="211" t="s">
        <v>413</v>
      </c>
      <c r="D24" s="166" t="str">
        <f t="shared" si="0"/>
        <v>Sunderland</v>
      </c>
      <c r="E24" s="167">
        <f>VLOOKUP(D24,'Raw data'!A$6:CW$331,22,FALSE)</f>
        <v>23</v>
      </c>
      <c r="G24" s="23" t="s">
        <v>360</v>
      </c>
      <c r="H24" s="23" t="s">
        <v>414</v>
      </c>
      <c r="I24" s="178" t="s">
        <v>415</v>
      </c>
      <c r="J24" s="183"/>
      <c r="K24" s="182"/>
      <c r="L24" s="181">
        <v>0.2</v>
      </c>
      <c r="M24" s="168" t="s">
        <v>361</v>
      </c>
    </row>
    <row r="25" spans="1:14" ht="16.5" customHeight="1" x14ac:dyDescent="0.2">
      <c r="A25" s="12" t="s">
        <v>403</v>
      </c>
      <c r="B25" s="10" t="s">
        <v>13</v>
      </c>
      <c r="C25" s="211" t="s">
        <v>416</v>
      </c>
      <c r="D25" s="166" t="str">
        <f t="shared" si="0"/>
        <v>Sunderland</v>
      </c>
      <c r="E25" s="167">
        <f>VLOOKUP(D25,'Raw data'!A$6:CW$331,23,FALSE)</f>
        <v>237</v>
      </c>
      <c r="G25" s="23" t="s">
        <v>360</v>
      </c>
      <c r="H25" s="23" t="s">
        <v>417</v>
      </c>
      <c r="I25" s="178" t="s">
        <v>418</v>
      </c>
      <c r="J25" s="183" t="s">
        <v>398</v>
      </c>
      <c r="K25" s="180" t="s">
        <v>419</v>
      </c>
      <c r="L25" s="181">
        <v>0.2</v>
      </c>
      <c r="M25" s="168" t="s">
        <v>361</v>
      </c>
    </row>
    <row r="26" spans="1:14" ht="16.5" customHeight="1" x14ac:dyDescent="0.2">
      <c r="A26" s="12" t="s">
        <v>403</v>
      </c>
      <c r="B26" s="11" t="s">
        <v>14</v>
      </c>
      <c r="C26" s="210" t="s">
        <v>586</v>
      </c>
      <c r="D26" s="166" t="str">
        <f t="shared" si="0"/>
        <v>Sunderland</v>
      </c>
      <c r="E26" s="167">
        <f>VLOOKUP(D26,'Raw data'!A$6:CW$331,24,FALSE)</f>
        <v>0</v>
      </c>
      <c r="G26" s="23" t="s">
        <v>360</v>
      </c>
      <c r="H26" s="23" t="s">
        <v>380</v>
      </c>
      <c r="I26" s="178" t="s">
        <v>381</v>
      </c>
      <c r="J26" s="183"/>
      <c r="K26" s="182"/>
      <c r="L26" s="184">
        <v>4.9999999999999996E-2</v>
      </c>
      <c r="M26" s="168" t="s">
        <v>420</v>
      </c>
    </row>
    <row r="27" spans="1:14" ht="16.5" customHeight="1" x14ac:dyDescent="0.2">
      <c r="A27" s="12" t="s">
        <v>403</v>
      </c>
      <c r="B27" s="11" t="s">
        <v>14</v>
      </c>
      <c r="C27" s="210" t="s">
        <v>587</v>
      </c>
      <c r="D27" s="166" t="str">
        <f t="shared" si="0"/>
        <v>Sunderland</v>
      </c>
      <c r="E27" s="185">
        <f>VLOOKUP(D27,'Raw data'!A$6:CW$331,25,FALSE)</f>
        <v>0</v>
      </c>
      <c r="F27" s="186"/>
      <c r="G27" s="23" t="s">
        <v>567</v>
      </c>
      <c r="H27" s="23" t="s">
        <v>380</v>
      </c>
      <c r="I27" s="178" t="s">
        <v>381</v>
      </c>
      <c r="J27" s="183"/>
      <c r="K27" s="182"/>
      <c r="L27" s="184">
        <v>4.9999999999999996E-2</v>
      </c>
      <c r="M27" s="168" t="s">
        <v>420</v>
      </c>
    </row>
    <row r="28" spans="1:14" ht="16.5" customHeight="1" x14ac:dyDescent="0.2">
      <c r="A28" s="12" t="s">
        <v>403</v>
      </c>
      <c r="B28" s="11" t="s">
        <v>14</v>
      </c>
      <c r="C28" s="211" t="s">
        <v>421</v>
      </c>
      <c r="D28" s="166" t="str">
        <f t="shared" si="0"/>
        <v>Sunderland</v>
      </c>
      <c r="E28" s="185">
        <f>VLOOKUP(D28,'Raw data'!A$6:CW$331,26,FALSE)</f>
        <v>0</v>
      </c>
      <c r="F28" s="186"/>
      <c r="G28" s="23" t="s">
        <v>567</v>
      </c>
      <c r="H28" s="23" t="s">
        <v>404</v>
      </c>
      <c r="I28" s="178" t="s">
        <v>410</v>
      </c>
      <c r="J28" s="183"/>
      <c r="K28" s="180" t="s">
        <v>422</v>
      </c>
      <c r="L28" s="184">
        <v>0.05</v>
      </c>
      <c r="M28" s="168" t="s">
        <v>420</v>
      </c>
    </row>
    <row r="29" spans="1:14" ht="16.5" customHeight="1" x14ac:dyDescent="0.2">
      <c r="A29" s="12" t="s">
        <v>403</v>
      </c>
      <c r="B29" s="11" t="s">
        <v>14</v>
      </c>
      <c r="C29" s="211" t="s">
        <v>423</v>
      </c>
      <c r="D29" s="166" t="str">
        <f t="shared" si="0"/>
        <v>Sunderland</v>
      </c>
      <c r="E29" s="167">
        <f>VLOOKUP(D29,'Raw data'!A$6:CW$331,27,FALSE)</f>
        <v>0</v>
      </c>
      <c r="G29" s="23" t="s">
        <v>360</v>
      </c>
      <c r="H29" s="23" t="s">
        <v>424</v>
      </c>
      <c r="I29" s="178" t="s">
        <v>425</v>
      </c>
      <c r="J29" s="179" t="s">
        <v>426</v>
      </c>
      <c r="K29" s="182"/>
      <c r="L29" s="184">
        <v>0.1075</v>
      </c>
      <c r="M29" s="168" t="s">
        <v>420</v>
      </c>
    </row>
    <row r="30" spans="1:14" ht="16.5" customHeight="1" x14ac:dyDescent="0.2">
      <c r="A30" s="12" t="s">
        <v>403</v>
      </c>
      <c r="B30" s="11" t="s">
        <v>14</v>
      </c>
      <c r="C30" s="210" t="s">
        <v>427</v>
      </c>
      <c r="D30" s="166" t="str">
        <f t="shared" si="0"/>
        <v>Sunderland</v>
      </c>
      <c r="E30" s="185">
        <f>VLOOKUP(D30,'Raw data'!A$6:CW$331,28,FALSE)</f>
        <v>1588</v>
      </c>
      <c r="F30" s="186"/>
      <c r="G30" s="23" t="s">
        <v>567</v>
      </c>
      <c r="H30" s="23" t="s">
        <v>391</v>
      </c>
      <c r="I30" s="178" t="s">
        <v>392</v>
      </c>
      <c r="J30" s="183"/>
      <c r="K30" s="182"/>
      <c r="L30" s="184">
        <v>0.05</v>
      </c>
      <c r="M30" s="168" t="s">
        <v>420</v>
      </c>
    </row>
    <row r="31" spans="1:14" ht="16.5" customHeight="1" x14ac:dyDescent="0.2">
      <c r="A31" s="12" t="s">
        <v>403</v>
      </c>
      <c r="B31" s="11" t="s">
        <v>14</v>
      </c>
      <c r="C31" s="210" t="s">
        <v>428</v>
      </c>
      <c r="D31" s="166" t="str">
        <f t="shared" si="0"/>
        <v>Sunderland</v>
      </c>
      <c r="E31" s="185">
        <f>VLOOKUP(D31,'Raw data'!A$6:CW$331,29,FALSE)</f>
        <v>28</v>
      </c>
      <c r="F31" s="186"/>
      <c r="G31" s="23" t="s">
        <v>567</v>
      </c>
      <c r="H31" s="23" t="s">
        <v>391</v>
      </c>
      <c r="I31" s="178" t="s">
        <v>392</v>
      </c>
      <c r="J31" s="183"/>
      <c r="K31" s="182"/>
      <c r="L31" s="184">
        <v>0.05</v>
      </c>
      <c r="M31" s="168" t="s">
        <v>420</v>
      </c>
    </row>
    <row r="32" spans="1:14" ht="16.5" customHeight="1" x14ac:dyDescent="0.2">
      <c r="A32" s="12" t="s">
        <v>403</v>
      </c>
      <c r="B32" s="11" t="s">
        <v>14</v>
      </c>
      <c r="C32" s="211" t="s">
        <v>468</v>
      </c>
      <c r="D32" s="166" t="str">
        <f t="shared" si="0"/>
        <v>Sunderland</v>
      </c>
      <c r="E32" s="167">
        <f>VLOOKUP(D31,'Raw data'!A$6:CW$331,30,FALSE)</f>
        <v>3</v>
      </c>
      <c r="G32" s="23" t="s">
        <v>360</v>
      </c>
      <c r="H32" s="23" t="s">
        <v>386</v>
      </c>
      <c r="I32" s="178" t="s">
        <v>388</v>
      </c>
      <c r="J32" s="183"/>
      <c r="K32" s="180" t="s">
        <v>389</v>
      </c>
      <c r="L32" s="184">
        <v>0.1075</v>
      </c>
      <c r="M32" s="168" t="s">
        <v>420</v>
      </c>
    </row>
    <row r="33" spans="1:14" ht="16.5" customHeight="1" x14ac:dyDescent="0.2">
      <c r="A33" s="12" t="s">
        <v>403</v>
      </c>
      <c r="B33" s="11" t="s">
        <v>14</v>
      </c>
      <c r="C33" s="211" t="s">
        <v>429</v>
      </c>
      <c r="D33" s="166" t="str">
        <f t="shared" si="0"/>
        <v>Sunderland</v>
      </c>
      <c r="E33" s="187">
        <f>VLOOKUP(D32,'Raw data'!A$6:CW$331,31,FALSE)</f>
        <v>0.50413223140495866</v>
      </c>
      <c r="F33" s="188"/>
      <c r="G33" s="23" t="s">
        <v>430</v>
      </c>
      <c r="H33" s="23" t="s">
        <v>402</v>
      </c>
      <c r="I33" s="189" t="s">
        <v>398</v>
      </c>
      <c r="J33" s="183"/>
      <c r="K33" s="182"/>
      <c r="L33" s="184">
        <v>0.215</v>
      </c>
      <c r="M33" s="168" t="s">
        <v>420</v>
      </c>
    </row>
    <row r="34" spans="1:14" ht="16.5" customHeight="1" x14ac:dyDescent="0.2">
      <c r="A34" s="12" t="s">
        <v>403</v>
      </c>
      <c r="B34" s="11" t="s">
        <v>14</v>
      </c>
      <c r="C34" s="211" t="s">
        <v>431</v>
      </c>
      <c r="D34" s="166" t="str">
        <f t="shared" si="0"/>
        <v>Sunderland</v>
      </c>
      <c r="E34" s="187">
        <f>VLOOKUP(D33,'Raw data'!A$6:CW$331,32,FALSE)</f>
        <v>3.3333333333333333E-2</v>
      </c>
      <c r="F34" s="188"/>
      <c r="G34" s="23" t="s">
        <v>570</v>
      </c>
      <c r="H34" s="23" t="s">
        <v>402</v>
      </c>
      <c r="I34" s="189" t="s">
        <v>398</v>
      </c>
      <c r="J34" s="183"/>
      <c r="K34" s="182"/>
      <c r="L34" s="184">
        <v>0.215</v>
      </c>
      <c r="M34" s="168" t="s">
        <v>420</v>
      </c>
    </row>
    <row r="35" spans="1:14" ht="16.5" customHeight="1" x14ac:dyDescent="0.2">
      <c r="A35" s="12" t="s">
        <v>403</v>
      </c>
      <c r="B35" s="11" t="s">
        <v>14</v>
      </c>
      <c r="C35" s="211" t="s">
        <v>432</v>
      </c>
      <c r="D35" s="166" t="str">
        <f t="shared" si="0"/>
        <v>Sunderland</v>
      </c>
      <c r="E35" s="167">
        <f>VLOOKUP(D34,'Raw data'!A$6:CW$331,33,FALSE)</f>
        <v>0</v>
      </c>
      <c r="G35" s="23" t="s">
        <v>360</v>
      </c>
      <c r="H35" s="23" t="s">
        <v>433</v>
      </c>
      <c r="I35" s="178" t="s">
        <v>434</v>
      </c>
      <c r="J35" s="183"/>
      <c r="K35" s="180" t="s">
        <v>435</v>
      </c>
      <c r="L35" s="184">
        <v>0.1075</v>
      </c>
      <c r="M35" s="168" t="s">
        <v>420</v>
      </c>
    </row>
    <row r="36" spans="1:14" ht="16.5" customHeight="1" x14ac:dyDescent="0.2">
      <c r="A36" s="16" t="s">
        <v>436</v>
      </c>
      <c r="B36" s="14" t="s">
        <v>13</v>
      </c>
      <c r="C36" s="211" t="s">
        <v>437</v>
      </c>
      <c r="D36" s="166" t="str">
        <f t="shared" si="0"/>
        <v>Sunderland</v>
      </c>
      <c r="E36" s="167">
        <f>VLOOKUP(D35,'Raw data'!A$6:CW$331,34,FALSE)</f>
        <v>0</v>
      </c>
      <c r="G36" s="23" t="s">
        <v>360</v>
      </c>
      <c r="H36" s="23" t="s">
        <v>438</v>
      </c>
      <c r="I36" s="178" t="s">
        <v>439</v>
      </c>
      <c r="J36" s="183"/>
      <c r="K36" s="182"/>
      <c r="L36" s="181">
        <v>0.25</v>
      </c>
      <c r="M36" s="168" t="s">
        <v>361</v>
      </c>
    </row>
    <row r="37" spans="1:14" ht="16.5" customHeight="1" x14ac:dyDescent="0.2">
      <c r="A37" s="16" t="s">
        <v>436</v>
      </c>
      <c r="B37" s="14" t="s">
        <v>13</v>
      </c>
      <c r="C37" s="211" t="s">
        <v>440</v>
      </c>
      <c r="D37" s="166" t="str">
        <f t="shared" si="0"/>
        <v>Sunderland</v>
      </c>
      <c r="E37" s="191">
        <f>VLOOKUP(D36,'Raw data'!A$6:CW$331,35,FALSE)</f>
        <v>0</v>
      </c>
      <c r="G37" s="23" t="s">
        <v>441</v>
      </c>
      <c r="H37" s="23" t="s">
        <v>442</v>
      </c>
      <c r="I37" s="178" t="s">
        <v>443</v>
      </c>
      <c r="J37" s="183"/>
      <c r="K37" s="190" t="s">
        <v>374</v>
      </c>
      <c r="L37" s="181">
        <v>0.25</v>
      </c>
      <c r="M37" s="168" t="s">
        <v>361</v>
      </c>
    </row>
    <row r="38" spans="1:14" ht="16.5" customHeight="1" x14ac:dyDescent="0.2">
      <c r="A38" s="16" t="s">
        <v>436</v>
      </c>
      <c r="B38" s="14" t="s">
        <v>13</v>
      </c>
      <c r="C38" s="211" t="s">
        <v>444</v>
      </c>
      <c r="D38" s="166" t="str">
        <f t="shared" si="0"/>
        <v>Sunderland</v>
      </c>
      <c r="E38" s="167">
        <f>VLOOKUP(D36,'Raw data'!A$6:CW$331,36,FALSE)</f>
        <v>2</v>
      </c>
      <c r="G38" s="23" t="s">
        <v>360</v>
      </c>
      <c r="H38" s="23" t="s">
        <v>445</v>
      </c>
      <c r="I38" s="178" t="s">
        <v>446</v>
      </c>
      <c r="J38" s="179"/>
      <c r="K38" s="180"/>
      <c r="L38" s="181">
        <v>0.25</v>
      </c>
      <c r="M38" s="168" t="s">
        <v>361</v>
      </c>
    </row>
    <row r="39" spans="1:14" ht="16.5" customHeight="1" x14ac:dyDescent="0.2">
      <c r="A39" s="16" t="s">
        <v>436</v>
      </c>
      <c r="B39" s="14" t="s">
        <v>13</v>
      </c>
      <c r="C39" s="211" t="s">
        <v>447</v>
      </c>
      <c r="D39" s="166" t="str">
        <f t="shared" si="0"/>
        <v>Sunderland</v>
      </c>
      <c r="E39" s="167">
        <f>VLOOKUP(D37,'Raw data'!A$6:CW$331,37,FALSE)</f>
        <v>0</v>
      </c>
      <c r="G39" s="23" t="s">
        <v>360</v>
      </c>
      <c r="H39" s="23" t="s">
        <v>445</v>
      </c>
      <c r="I39" s="178" t="s">
        <v>446</v>
      </c>
      <c r="J39" s="179"/>
      <c r="K39" s="180"/>
      <c r="L39" s="181">
        <v>0.25</v>
      </c>
      <c r="M39" s="168" t="s">
        <v>361</v>
      </c>
    </row>
    <row r="40" spans="1:14" ht="16.5" customHeight="1" x14ac:dyDescent="0.2">
      <c r="A40" s="16" t="s">
        <v>436</v>
      </c>
      <c r="B40" s="15" t="s">
        <v>14</v>
      </c>
      <c r="C40" s="210" t="s">
        <v>586</v>
      </c>
      <c r="D40" s="166" t="str">
        <f t="shared" si="0"/>
        <v>Sunderland</v>
      </c>
      <c r="E40" s="167">
        <f>VLOOKUP(D38,'Raw data'!A$6:CW$331,38,FALSE)</f>
        <v>0</v>
      </c>
      <c r="G40" s="23" t="s">
        <v>360</v>
      </c>
      <c r="H40" s="23" t="s">
        <v>380</v>
      </c>
      <c r="I40" s="178" t="s">
        <v>381</v>
      </c>
      <c r="J40" s="183"/>
      <c r="K40" s="182"/>
      <c r="L40" s="181">
        <v>0.05</v>
      </c>
      <c r="M40" s="168" t="s">
        <v>420</v>
      </c>
    </row>
    <row r="41" spans="1:14" ht="16.5" customHeight="1" x14ac:dyDescent="0.2">
      <c r="A41" s="16" t="s">
        <v>436</v>
      </c>
      <c r="B41" s="15" t="s">
        <v>14</v>
      </c>
      <c r="C41" s="210" t="s">
        <v>587</v>
      </c>
      <c r="D41" s="166" t="str">
        <f t="shared" si="0"/>
        <v>Sunderland</v>
      </c>
      <c r="E41" s="185">
        <f>VLOOKUP(D39,'Raw data'!A$6:CW$331,39,FALSE)</f>
        <v>0</v>
      </c>
      <c r="G41" s="23" t="s">
        <v>567</v>
      </c>
      <c r="H41" s="23" t="s">
        <v>380</v>
      </c>
      <c r="I41" s="178" t="s">
        <v>381</v>
      </c>
      <c r="J41" s="183"/>
      <c r="K41" s="182"/>
      <c r="L41" s="181">
        <v>0.05</v>
      </c>
      <c r="M41" s="168" t="s">
        <v>420</v>
      </c>
    </row>
    <row r="42" spans="1:14" ht="16.5" customHeight="1" x14ac:dyDescent="0.2">
      <c r="A42" s="16" t="s">
        <v>436</v>
      </c>
      <c r="B42" s="15" t="s">
        <v>14</v>
      </c>
      <c r="C42" s="211" t="s">
        <v>468</v>
      </c>
      <c r="D42" s="166" t="str">
        <f t="shared" si="0"/>
        <v>Sunderland</v>
      </c>
      <c r="E42" s="167">
        <f>VLOOKUP(D41,'Raw data'!A$6:CW$331,40,FALSE)</f>
        <v>3</v>
      </c>
      <c r="G42" s="23" t="s">
        <v>360</v>
      </c>
      <c r="H42" s="23" t="s">
        <v>386</v>
      </c>
      <c r="I42" s="178" t="s">
        <v>388</v>
      </c>
      <c r="J42" s="183"/>
      <c r="K42" s="190" t="s">
        <v>389</v>
      </c>
      <c r="L42" s="181">
        <v>0.18</v>
      </c>
      <c r="M42" s="100" t="s">
        <v>420</v>
      </c>
    </row>
    <row r="43" spans="1:14" ht="16.5" customHeight="1" x14ac:dyDescent="0.2">
      <c r="A43" s="16" t="s">
        <v>436</v>
      </c>
      <c r="B43" s="15" t="s">
        <v>14</v>
      </c>
      <c r="C43" s="211" t="s">
        <v>559</v>
      </c>
      <c r="D43" s="166" t="str">
        <f t="shared" si="0"/>
        <v>Sunderland</v>
      </c>
      <c r="E43" s="167">
        <f>VLOOKUP(D43,'Raw data'!A$6:CW$331,41,FALSE)</f>
        <v>5</v>
      </c>
      <c r="G43" s="23" t="s">
        <v>360</v>
      </c>
      <c r="H43" s="23" t="s">
        <v>424</v>
      </c>
      <c r="I43" s="178" t="s">
        <v>425</v>
      </c>
      <c r="J43" s="183"/>
      <c r="K43" s="182"/>
      <c r="L43" s="181">
        <v>0.36</v>
      </c>
      <c r="M43" s="100" t="s">
        <v>420</v>
      </c>
    </row>
    <row r="44" spans="1:14" ht="16.5" customHeight="1" x14ac:dyDescent="0.2">
      <c r="A44" s="16" t="s">
        <v>436</v>
      </c>
      <c r="B44" s="15" t="s">
        <v>14</v>
      </c>
      <c r="C44" s="211" t="s">
        <v>448</v>
      </c>
      <c r="D44" s="166" t="str">
        <f t="shared" si="0"/>
        <v>Sunderland</v>
      </c>
      <c r="E44" s="187">
        <f>VLOOKUP(D44,'Raw data'!A$6:CW$331,42,FALSE)</f>
        <v>0.14049586776859505</v>
      </c>
      <c r="F44" s="188"/>
      <c r="G44" s="23" t="s">
        <v>558</v>
      </c>
      <c r="H44" s="23" t="s">
        <v>402</v>
      </c>
      <c r="I44" s="189"/>
      <c r="J44" s="183"/>
      <c r="K44" s="182"/>
      <c r="L44" s="181">
        <v>0.36</v>
      </c>
      <c r="M44" s="100" t="s">
        <v>420</v>
      </c>
    </row>
    <row r="45" spans="1:14" ht="16.5" customHeight="1" x14ac:dyDescent="0.2">
      <c r="A45" s="19" t="s">
        <v>449</v>
      </c>
      <c r="B45" s="17" t="s">
        <v>13</v>
      </c>
      <c r="C45" s="212" t="s">
        <v>450</v>
      </c>
      <c r="D45" s="166" t="str">
        <f t="shared" si="0"/>
        <v>Sunderland</v>
      </c>
      <c r="E45" s="191">
        <f>VLOOKUP(D45,'Raw data'!A$6:CW$331,43,FALSE)</f>
        <v>0</v>
      </c>
      <c r="G45" s="192" t="s">
        <v>563</v>
      </c>
      <c r="H45" s="54" t="s">
        <v>452</v>
      </c>
      <c r="I45" s="193" t="s">
        <v>453</v>
      </c>
      <c r="J45" s="179" t="s">
        <v>453</v>
      </c>
      <c r="K45" s="194" t="s">
        <v>374</v>
      </c>
      <c r="L45" s="195">
        <v>0.34482758620689657</v>
      </c>
      <c r="M45" s="196" t="s">
        <v>361</v>
      </c>
      <c r="N45" s="54"/>
    </row>
    <row r="46" spans="1:14" ht="16.5" customHeight="1" x14ac:dyDescent="0.2">
      <c r="A46" s="19" t="s">
        <v>449</v>
      </c>
      <c r="B46" s="17" t="s">
        <v>13</v>
      </c>
      <c r="C46" s="213" t="s">
        <v>454</v>
      </c>
      <c r="D46" s="166" t="str">
        <f t="shared" si="0"/>
        <v>Sunderland</v>
      </c>
      <c r="E46" s="191">
        <f>VLOOKUP(D46,'Raw data'!A$6:CW$331,44,FALSE)</f>
        <v>222.39321248499999</v>
      </c>
      <c r="G46" s="23" t="s">
        <v>451</v>
      </c>
      <c r="H46" s="23" t="s">
        <v>452</v>
      </c>
      <c r="I46" s="178" t="s">
        <v>443</v>
      </c>
      <c r="J46" s="197" t="s">
        <v>443</v>
      </c>
      <c r="K46" s="182"/>
      <c r="L46" s="195">
        <v>0.13793103448275862</v>
      </c>
      <c r="M46" s="196" t="s">
        <v>361</v>
      </c>
    </row>
    <row r="47" spans="1:14" ht="16.5" customHeight="1" x14ac:dyDescent="0.2">
      <c r="A47" s="19" t="s">
        <v>449</v>
      </c>
      <c r="B47" s="17" t="s">
        <v>13</v>
      </c>
      <c r="C47" s="210" t="s">
        <v>455</v>
      </c>
      <c r="D47" s="166" t="str">
        <f t="shared" si="0"/>
        <v>Sunderland</v>
      </c>
      <c r="E47" s="167">
        <f>VLOOKUP(D47,'Raw data'!A$6:CW$331,45,FALSE)</f>
        <v>0</v>
      </c>
      <c r="G47" s="23" t="s">
        <v>360</v>
      </c>
      <c r="H47" s="23" t="s">
        <v>362</v>
      </c>
      <c r="I47" s="178" t="s">
        <v>363</v>
      </c>
      <c r="J47" s="183"/>
      <c r="K47" s="190" t="s">
        <v>374</v>
      </c>
      <c r="L47" s="195">
        <v>0.27586206896551724</v>
      </c>
      <c r="M47" s="196" t="s">
        <v>361</v>
      </c>
      <c r="N47" s="23" t="s">
        <v>456</v>
      </c>
    </row>
    <row r="48" spans="1:14" ht="16.5" customHeight="1" x14ac:dyDescent="0.2">
      <c r="A48" s="19" t="s">
        <v>449</v>
      </c>
      <c r="B48" s="17" t="s">
        <v>13</v>
      </c>
      <c r="C48" s="210" t="s">
        <v>457</v>
      </c>
      <c r="D48" s="166" t="str">
        <f t="shared" si="0"/>
        <v>Sunderland</v>
      </c>
      <c r="E48" s="167">
        <f>VLOOKUP(D48,'Raw data'!A$6:CW$331,46,FALSE)</f>
        <v>0</v>
      </c>
      <c r="G48" s="23" t="s">
        <v>360</v>
      </c>
      <c r="H48" s="23" t="s">
        <v>362</v>
      </c>
      <c r="I48" s="178" t="s">
        <v>363</v>
      </c>
      <c r="J48" s="183"/>
      <c r="K48" s="190" t="s">
        <v>374</v>
      </c>
      <c r="L48" s="195">
        <v>0.13793103448275862</v>
      </c>
      <c r="M48" s="196" t="s">
        <v>361</v>
      </c>
      <c r="N48" s="23" t="s">
        <v>456</v>
      </c>
    </row>
    <row r="49" spans="1:14" ht="16.5" customHeight="1" x14ac:dyDescent="0.2">
      <c r="A49" s="19" t="s">
        <v>449</v>
      </c>
      <c r="B49" s="17" t="s">
        <v>13</v>
      </c>
      <c r="C49" s="210" t="s">
        <v>458</v>
      </c>
      <c r="D49" s="166" t="str">
        <f t="shared" si="0"/>
        <v>Sunderland</v>
      </c>
      <c r="E49" s="167">
        <f>VLOOKUP(D49,'Raw data'!A$6:CW$331,47,FALSE)</f>
        <v>3</v>
      </c>
      <c r="G49" s="23" t="s">
        <v>360</v>
      </c>
      <c r="H49" s="23" t="s">
        <v>362</v>
      </c>
      <c r="I49" s="178" t="s">
        <v>363</v>
      </c>
      <c r="J49" s="183"/>
      <c r="K49" s="190" t="s">
        <v>374</v>
      </c>
      <c r="L49" s="195">
        <v>6.8965517241379309E-2</v>
      </c>
      <c r="M49" s="196" t="s">
        <v>361</v>
      </c>
      <c r="N49" s="23" t="s">
        <v>456</v>
      </c>
    </row>
    <row r="50" spans="1:14" ht="16.5" customHeight="1" x14ac:dyDescent="0.2">
      <c r="A50" s="19" t="s">
        <v>449</v>
      </c>
      <c r="B50" s="17" t="s">
        <v>13</v>
      </c>
      <c r="C50" s="211" t="s">
        <v>459</v>
      </c>
      <c r="D50" s="166" t="str">
        <f t="shared" si="0"/>
        <v>Sunderland</v>
      </c>
      <c r="E50" s="191">
        <f>VLOOKUP(D50,'Raw data'!A$6:CW$331,48,FALSE)</f>
        <v>0.105773828858</v>
      </c>
      <c r="G50" s="23" t="s">
        <v>451</v>
      </c>
      <c r="H50" s="23" t="s">
        <v>452</v>
      </c>
      <c r="I50" s="178" t="s">
        <v>460</v>
      </c>
      <c r="J50" s="179" t="s">
        <v>453</v>
      </c>
      <c r="K50" s="190" t="s">
        <v>461</v>
      </c>
      <c r="L50" s="195">
        <v>0.13793103448275862</v>
      </c>
      <c r="M50" s="196" t="s">
        <v>361</v>
      </c>
    </row>
    <row r="51" spans="1:14" ht="16.5" customHeight="1" x14ac:dyDescent="0.2">
      <c r="A51" s="19" t="s">
        <v>449</v>
      </c>
      <c r="B51" s="17" t="s">
        <v>13</v>
      </c>
      <c r="C51" s="214" t="s">
        <v>556</v>
      </c>
      <c r="D51" s="166" t="str">
        <f t="shared" si="0"/>
        <v>Sunderland</v>
      </c>
      <c r="E51" s="167">
        <f>VLOOKUP(D51,'Raw data'!A$6:CW$331,49,FALSE)</f>
        <v>0</v>
      </c>
      <c r="G51" s="23" t="s">
        <v>360</v>
      </c>
      <c r="H51" s="23" t="s">
        <v>362</v>
      </c>
      <c r="I51" s="178" t="s">
        <v>363</v>
      </c>
      <c r="J51" s="183"/>
      <c r="K51" s="182"/>
      <c r="L51" s="195">
        <v>-6.8965517241379309E-2</v>
      </c>
      <c r="M51" s="196" t="s">
        <v>361</v>
      </c>
    </row>
    <row r="52" spans="1:14" ht="16.5" customHeight="1" x14ac:dyDescent="0.2">
      <c r="A52" s="19" t="s">
        <v>449</v>
      </c>
      <c r="B52" s="18" t="s">
        <v>14</v>
      </c>
      <c r="C52" s="182" t="s">
        <v>561</v>
      </c>
      <c r="D52" s="166" t="str">
        <f t="shared" si="0"/>
        <v>Sunderland</v>
      </c>
      <c r="E52" s="167">
        <f>VLOOKUP(D52,'Raw data'!A$6:CW$331,50,FALSE)</f>
        <v>0</v>
      </c>
      <c r="G52" s="23" t="s">
        <v>360</v>
      </c>
      <c r="H52" s="23" t="s">
        <v>462</v>
      </c>
      <c r="I52" s="178" t="s">
        <v>463</v>
      </c>
      <c r="J52" s="183" t="s">
        <v>398</v>
      </c>
      <c r="K52" s="190" t="s">
        <v>463</v>
      </c>
      <c r="L52" s="181">
        <v>0.14995001666111296</v>
      </c>
      <c r="M52" s="100" t="s">
        <v>420</v>
      </c>
    </row>
    <row r="53" spans="1:14" ht="16.5" customHeight="1" x14ac:dyDescent="0.2">
      <c r="A53" s="19" t="s">
        <v>449</v>
      </c>
      <c r="B53" s="18" t="s">
        <v>14</v>
      </c>
      <c r="C53" s="213" t="s">
        <v>464</v>
      </c>
      <c r="D53" s="166" t="str">
        <f t="shared" si="0"/>
        <v>Sunderland</v>
      </c>
      <c r="E53" s="167">
        <f>VLOOKUP(D53,'Raw data'!A$6:CW$331,51,FALSE)</f>
        <v>0</v>
      </c>
      <c r="G53" s="23" t="s">
        <v>360</v>
      </c>
      <c r="H53" s="23" t="s">
        <v>465</v>
      </c>
      <c r="I53" s="178" t="s">
        <v>466</v>
      </c>
      <c r="J53" s="183" t="s">
        <v>398</v>
      </c>
      <c r="K53" s="190" t="s">
        <v>467</v>
      </c>
      <c r="L53" s="181">
        <v>0.14995001666111296</v>
      </c>
      <c r="M53" s="100" t="s">
        <v>420</v>
      </c>
    </row>
    <row r="54" spans="1:14" ht="16.5" customHeight="1" x14ac:dyDescent="0.2">
      <c r="A54" s="19" t="s">
        <v>449</v>
      </c>
      <c r="B54" s="18" t="s">
        <v>14</v>
      </c>
      <c r="C54" s="211" t="s">
        <v>468</v>
      </c>
      <c r="D54" s="166" t="str">
        <f t="shared" si="0"/>
        <v>Sunderland</v>
      </c>
      <c r="E54" s="167">
        <f>VLOOKUP(D54,'Raw data'!A$6:CW$331,52,FALSE)</f>
        <v>1</v>
      </c>
      <c r="G54" s="23" t="s">
        <v>360</v>
      </c>
      <c r="H54" s="23" t="s">
        <v>386</v>
      </c>
      <c r="I54" s="178" t="s">
        <v>388</v>
      </c>
      <c r="J54" s="179" t="s">
        <v>389</v>
      </c>
      <c r="K54" s="190" t="s">
        <v>389</v>
      </c>
      <c r="L54" s="181">
        <v>0.14995001666111296</v>
      </c>
      <c r="M54" s="100" t="s">
        <v>420</v>
      </c>
    </row>
    <row r="55" spans="1:14" ht="16.5" customHeight="1" x14ac:dyDescent="0.2">
      <c r="A55" s="19" t="s">
        <v>449</v>
      </c>
      <c r="B55" s="18" t="s">
        <v>14</v>
      </c>
      <c r="C55" s="210" t="s">
        <v>586</v>
      </c>
      <c r="D55" s="166" t="str">
        <f t="shared" si="0"/>
        <v>Sunderland</v>
      </c>
      <c r="E55" s="167" t="str">
        <f>VLOOKUP(D55,'Raw data'!A$6:CW$331,53,FALSE)</f>
        <v xml:space="preserve">                                       -  </v>
      </c>
      <c r="G55" s="23" t="s">
        <v>360</v>
      </c>
      <c r="H55" s="23" t="s">
        <v>380</v>
      </c>
      <c r="I55" s="178" t="s">
        <v>381</v>
      </c>
      <c r="J55" s="183"/>
      <c r="K55" s="182"/>
      <c r="L55" s="181">
        <v>0.05</v>
      </c>
      <c r="M55" s="100" t="s">
        <v>420</v>
      </c>
    </row>
    <row r="56" spans="1:14" ht="16.5" customHeight="1" x14ac:dyDescent="0.2">
      <c r="A56" s="19" t="s">
        <v>449</v>
      </c>
      <c r="B56" s="18" t="s">
        <v>14</v>
      </c>
      <c r="C56" s="210" t="s">
        <v>587</v>
      </c>
      <c r="D56" s="166" t="str">
        <f t="shared" si="0"/>
        <v>Sunderland</v>
      </c>
      <c r="E56" s="185" t="str">
        <f>VLOOKUP(D56,'Raw data'!A$6:CW$331,54,FALSE)</f>
        <v>-</v>
      </c>
      <c r="F56" s="186"/>
      <c r="G56" s="23" t="s">
        <v>567</v>
      </c>
      <c r="H56" s="23" t="s">
        <v>380</v>
      </c>
      <c r="I56" s="178" t="s">
        <v>381</v>
      </c>
      <c r="J56" s="183"/>
      <c r="K56" s="182"/>
      <c r="L56" s="181">
        <v>0.05</v>
      </c>
      <c r="M56" s="100" t="s">
        <v>420</v>
      </c>
    </row>
    <row r="57" spans="1:14" ht="16.5" customHeight="1" x14ac:dyDescent="0.2">
      <c r="A57" s="19" t="s">
        <v>449</v>
      </c>
      <c r="B57" s="18" t="s">
        <v>14</v>
      </c>
      <c r="C57" s="210" t="s">
        <v>469</v>
      </c>
      <c r="D57" s="166" t="str">
        <f t="shared" si="0"/>
        <v>Sunderland</v>
      </c>
      <c r="E57" s="185">
        <f>VLOOKUP(D57,'Raw data'!A$6:CW$331,55,FALSE)</f>
        <v>2</v>
      </c>
      <c r="F57" s="186"/>
      <c r="G57" s="23" t="s">
        <v>567</v>
      </c>
      <c r="H57" s="23" t="s">
        <v>391</v>
      </c>
      <c r="I57" s="178" t="s">
        <v>470</v>
      </c>
      <c r="J57" s="179" t="s">
        <v>470</v>
      </c>
      <c r="K57" s="182"/>
      <c r="L57" s="181">
        <v>5.0083305564811734E-2</v>
      </c>
      <c r="M57" s="100" t="s">
        <v>420</v>
      </c>
    </row>
    <row r="58" spans="1:14" ht="16.5" customHeight="1" x14ac:dyDescent="0.2">
      <c r="A58" s="19" t="s">
        <v>449</v>
      </c>
      <c r="B58" s="18" t="s">
        <v>14</v>
      </c>
      <c r="C58" s="210" t="s">
        <v>585</v>
      </c>
      <c r="D58" s="166" t="str">
        <f t="shared" si="0"/>
        <v>Sunderland</v>
      </c>
      <c r="E58" s="185">
        <f>VLOOKUP(D58,'Raw data'!A$6:CW$331,56,FALSE)</f>
        <v>4362</v>
      </c>
      <c r="F58" s="186"/>
      <c r="G58" s="23" t="s">
        <v>567</v>
      </c>
      <c r="H58" s="23" t="s">
        <v>391</v>
      </c>
      <c r="I58" s="178" t="s">
        <v>392</v>
      </c>
      <c r="J58" s="179" t="s">
        <v>392</v>
      </c>
      <c r="K58" s="182"/>
      <c r="L58" s="181">
        <v>5.0083305564811734E-2</v>
      </c>
      <c r="M58" s="100" t="s">
        <v>420</v>
      </c>
    </row>
    <row r="59" spans="1:14" ht="16.5" customHeight="1" x14ac:dyDescent="0.2">
      <c r="A59" s="19" t="s">
        <v>449</v>
      </c>
      <c r="B59" s="18" t="s">
        <v>14</v>
      </c>
      <c r="C59" s="210" t="s">
        <v>562</v>
      </c>
      <c r="D59" s="166" t="str">
        <f t="shared" si="0"/>
        <v>Sunderland</v>
      </c>
      <c r="E59" s="185">
        <f>VLOOKUP(D59,'Raw data'!A$6:CW$331,57,FALSE)</f>
        <v>418</v>
      </c>
      <c r="F59" s="186"/>
      <c r="G59" s="23" t="s">
        <v>567</v>
      </c>
      <c r="H59" s="23" t="s">
        <v>391</v>
      </c>
      <c r="I59" s="178" t="s">
        <v>392</v>
      </c>
      <c r="J59" s="179" t="s">
        <v>392</v>
      </c>
      <c r="K59" s="182"/>
      <c r="L59" s="181">
        <v>5.0083305564811734E-2</v>
      </c>
      <c r="M59" s="100" t="s">
        <v>420</v>
      </c>
    </row>
    <row r="60" spans="1:14" ht="16.5" customHeight="1" x14ac:dyDescent="0.2">
      <c r="A60" s="19" t="s">
        <v>449</v>
      </c>
      <c r="B60" s="18" t="s">
        <v>14</v>
      </c>
      <c r="C60" s="211" t="s">
        <v>472</v>
      </c>
      <c r="D60" s="166" t="str">
        <f t="shared" si="0"/>
        <v>Sunderland</v>
      </c>
      <c r="E60" s="187">
        <f>VLOOKUP(D60,'Raw data'!A$6:CW$331,58,FALSE)</f>
        <v>0.41322314049586778</v>
      </c>
      <c r="G60" s="23" t="s">
        <v>473</v>
      </c>
      <c r="H60" s="23" t="s">
        <v>402</v>
      </c>
      <c r="I60" s="189"/>
      <c r="J60" s="183"/>
      <c r="K60" s="182"/>
      <c r="L60" s="181">
        <v>0.29990003332222592</v>
      </c>
      <c r="M60" s="100" t="s">
        <v>420</v>
      </c>
    </row>
    <row r="61" spans="1:14" ht="16.5" customHeight="1" x14ac:dyDescent="0.2">
      <c r="A61" s="22" t="s">
        <v>474</v>
      </c>
      <c r="B61" s="18" t="s">
        <v>13</v>
      </c>
      <c r="C61" s="212" t="s">
        <v>475</v>
      </c>
      <c r="D61" s="166" t="str">
        <f t="shared" si="0"/>
        <v>Sunderland</v>
      </c>
      <c r="E61" s="191">
        <f>VLOOKUP(D61,'Raw data'!A$6:CW$331,59,FALSE)</f>
        <v>0</v>
      </c>
      <c r="G61" s="192" t="s">
        <v>563</v>
      </c>
      <c r="H61" s="23" t="s">
        <v>452</v>
      </c>
      <c r="I61" s="178" t="s">
        <v>453</v>
      </c>
      <c r="J61" s="179" t="s">
        <v>453</v>
      </c>
      <c r="K61" s="180" t="s">
        <v>374</v>
      </c>
      <c r="L61" s="181">
        <v>0.10714285714285714</v>
      </c>
      <c r="M61" s="168" t="s">
        <v>476</v>
      </c>
    </row>
    <row r="62" spans="1:14" ht="16.5" customHeight="1" x14ac:dyDescent="0.2">
      <c r="A62" s="22" t="s">
        <v>474</v>
      </c>
      <c r="B62" s="18" t="s">
        <v>13</v>
      </c>
      <c r="C62" s="211" t="s">
        <v>477</v>
      </c>
      <c r="D62" s="166" t="str">
        <f t="shared" si="0"/>
        <v>Sunderland</v>
      </c>
      <c r="E62" s="191">
        <f>VLOOKUP(D62,'Raw data'!A$6:CW$331,60,FALSE)</f>
        <v>31.176392802400002</v>
      </c>
      <c r="G62" s="23" t="s">
        <v>451</v>
      </c>
      <c r="H62" s="23" t="s">
        <v>452</v>
      </c>
      <c r="I62" s="178" t="s">
        <v>443</v>
      </c>
      <c r="J62" s="179" t="s">
        <v>443</v>
      </c>
      <c r="K62" s="180" t="s">
        <v>374</v>
      </c>
      <c r="L62" s="181">
        <v>0.10714285714285714</v>
      </c>
      <c r="M62" s="168" t="s">
        <v>476</v>
      </c>
    </row>
    <row r="63" spans="1:14" ht="16.5" customHeight="1" x14ac:dyDescent="0.2">
      <c r="A63" s="22" t="s">
        <v>474</v>
      </c>
      <c r="B63" s="18" t="s">
        <v>13</v>
      </c>
      <c r="C63" s="211" t="s">
        <v>478</v>
      </c>
      <c r="D63" s="166" t="str">
        <f t="shared" si="0"/>
        <v>Sunderland</v>
      </c>
      <c r="E63" s="191">
        <f>VLOOKUP(D63,'Raw data'!A$6:CW$331,61,FALSE)</f>
        <v>35.597235724900003</v>
      </c>
      <c r="G63" s="23" t="s">
        <v>451</v>
      </c>
      <c r="H63" s="23" t="s">
        <v>452</v>
      </c>
      <c r="I63" s="178" t="s">
        <v>443</v>
      </c>
      <c r="J63" s="179" t="s">
        <v>443</v>
      </c>
      <c r="K63" s="180" t="s">
        <v>374</v>
      </c>
      <c r="L63" s="181">
        <v>7.1428571428571425E-2</v>
      </c>
      <c r="M63" s="168" t="s">
        <v>476</v>
      </c>
    </row>
    <row r="64" spans="1:14" ht="16.5" customHeight="1" x14ac:dyDescent="0.2">
      <c r="A64" s="22" t="s">
        <v>474</v>
      </c>
      <c r="B64" s="18" t="s">
        <v>13</v>
      </c>
      <c r="C64" s="211" t="s">
        <v>479</v>
      </c>
      <c r="D64" s="166" t="str">
        <f t="shared" si="0"/>
        <v>Sunderland</v>
      </c>
      <c r="E64" s="191">
        <f>VLOOKUP(D64,'Raw data'!A$6:CW$331,62,FALSE)</f>
        <v>118.78301849799999</v>
      </c>
      <c r="G64" s="23" t="s">
        <v>451</v>
      </c>
      <c r="H64" s="23" t="s">
        <v>452</v>
      </c>
      <c r="I64" s="178" t="s">
        <v>443</v>
      </c>
      <c r="J64" s="179" t="s">
        <v>443</v>
      </c>
      <c r="K64" s="180" t="s">
        <v>374</v>
      </c>
      <c r="L64" s="181">
        <v>0.10714285714285714</v>
      </c>
      <c r="M64" s="168" t="s">
        <v>476</v>
      </c>
    </row>
    <row r="65" spans="1:13" ht="16.5" customHeight="1" x14ac:dyDescent="0.2">
      <c r="A65" s="22" t="s">
        <v>474</v>
      </c>
      <c r="B65" s="18" t="s">
        <v>13</v>
      </c>
      <c r="C65" s="211" t="s">
        <v>480</v>
      </c>
      <c r="D65" s="166" t="str">
        <f t="shared" si="0"/>
        <v>Sunderland</v>
      </c>
      <c r="E65" s="191">
        <f>VLOOKUP(D65,'Raw data'!A$6:CW$331,63,FALSE)</f>
        <v>35.597235724900003</v>
      </c>
      <c r="G65" s="23" t="s">
        <v>451</v>
      </c>
      <c r="H65" s="23" t="s">
        <v>452</v>
      </c>
      <c r="I65" s="178" t="s">
        <v>443</v>
      </c>
      <c r="J65" s="179" t="s">
        <v>443</v>
      </c>
      <c r="K65" s="180" t="s">
        <v>374</v>
      </c>
      <c r="L65" s="181">
        <v>0.10714285714285714</v>
      </c>
      <c r="M65" s="168" t="s">
        <v>476</v>
      </c>
    </row>
    <row r="66" spans="1:13" ht="16.5" customHeight="1" x14ac:dyDescent="0.2">
      <c r="A66" s="22" t="s">
        <v>474</v>
      </c>
      <c r="B66" s="18" t="s">
        <v>13</v>
      </c>
      <c r="C66" s="211" t="s">
        <v>481</v>
      </c>
      <c r="D66" s="166" t="str">
        <f t="shared" si="0"/>
        <v>Sunderland</v>
      </c>
      <c r="E66" s="191">
        <f>VLOOKUP(D66,'Raw data'!A$6:CW$331,64,FALSE)</f>
        <v>0</v>
      </c>
      <c r="G66" s="23" t="s">
        <v>451</v>
      </c>
      <c r="H66" s="23" t="s">
        <v>452</v>
      </c>
      <c r="I66" s="178" t="s">
        <v>443</v>
      </c>
      <c r="J66" s="179" t="s">
        <v>443</v>
      </c>
      <c r="K66" s="180" t="s">
        <v>374</v>
      </c>
      <c r="L66" s="181">
        <v>0.10714285714285714</v>
      </c>
      <c r="M66" s="168" t="s">
        <v>476</v>
      </c>
    </row>
    <row r="67" spans="1:13" ht="16.5" customHeight="1" x14ac:dyDescent="0.2">
      <c r="A67" s="22" t="s">
        <v>474</v>
      </c>
      <c r="B67" s="18" t="s">
        <v>13</v>
      </c>
      <c r="C67" s="211" t="s">
        <v>482</v>
      </c>
      <c r="D67" s="166" t="str">
        <f t="shared" si="0"/>
        <v>Sunderland</v>
      </c>
      <c r="E67" s="191">
        <f>VLOOKUP(D67,'Raw data'!A$6:CW$331,65,FALSE)</f>
        <v>144.957070053</v>
      </c>
      <c r="G67" s="23" t="s">
        <v>451</v>
      </c>
      <c r="H67" s="23" t="s">
        <v>452</v>
      </c>
      <c r="I67" s="178" t="s">
        <v>443</v>
      </c>
      <c r="J67" s="179" t="s">
        <v>443</v>
      </c>
      <c r="K67" s="180" t="s">
        <v>374</v>
      </c>
      <c r="L67" s="181">
        <v>3.5714285714285712E-2</v>
      </c>
      <c r="M67" s="168" t="s">
        <v>476</v>
      </c>
    </row>
    <row r="68" spans="1:13" ht="16.5" customHeight="1" x14ac:dyDescent="0.2">
      <c r="A68" s="22" t="s">
        <v>474</v>
      </c>
      <c r="B68" s="18" t="s">
        <v>13</v>
      </c>
      <c r="C68" s="211" t="s">
        <v>483</v>
      </c>
      <c r="D68" s="166" t="str">
        <f t="shared" si="0"/>
        <v>Sunderland</v>
      </c>
      <c r="E68" s="191">
        <f>VLOOKUP(D68,'Raw data'!A$6:CW$331,66,FALSE)</f>
        <v>62.44841102148596</v>
      </c>
      <c r="G68" s="23" t="s">
        <v>451</v>
      </c>
      <c r="H68" s="23" t="s">
        <v>452</v>
      </c>
      <c r="I68" s="178" t="s">
        <v>443</v>
      </c>
      <c r="J68" s="179" t="s">
        <v>443</v>
      </c>
      <c r="K68" s="180" t="s">
        <v>374</v>
      </c>
      <c r="L68" s="181">
        <v>7.1428571428571425E-2</v>
      </c>
      <c r="M68" s="168" t="s">
        <v>476</v>
      </c>
    </row>
    <row r="69" spans="1:13" ht="16.5" customHeight="1" x14ac:dyDescent="0.2">
      <c r="A69" s="22" t="s">
        <v>474</v>
      </c>
      <c r="B69" s="18" t="s">
        <v>13</v>
      </c>
      <c r="C69" s="210" t="s">
        <v>484</v>
      </c>
      <c r="D69" s="166" t="str">
        <f t="shared" ref="D69:D103" si="1">$E$2</f>
        <v>Sunderland</v>
      </c>
      <c r="E69" s="167">
        <f>VLOOKUP(D69,'Raw data'!A$6:CW$331,67,FALSE)</f>
        <v>2</v>
      </c>
      <c r="G69" s="23" t="s">
        <v>360</v>
      </c>
      <c r="H69" s="23" t="s">
        <v>485</v>
      </c>
      <c r="I69" s="178" t="s">
        <v>486</v>
      </c>
      <c r="J69" s="183" t="s">
        <v>398</v>
      </c>
      <c r="K69" s="180" t="s">
        <v>487</v>
      </c>
      <c r="L69" s="181">
        <v>7.1428571428571425E-2</v>
      </c>
      <c r="M69" s="168" t="s">
        <v>476</v>
      </c>
    </row>
    <row r="70" spans="1:13" ht="16.5" customHeight="1" x14ac:dyDescent="0.2">
      <c r="A70" s="22" t="s">
        <v>474</v>
      </c>
      <c r="B70" s="18" t="s">
        <v>13</v>
      </c>
      <c r="C70" s="211" t="s">
        <v>376</v>
      </c>
      <c r="D70" s="166" t="str">
        <f t="shared" si="1"/>
        <v>Sunderland</v>
      </c>
      <c r="E70" s="167">
        <f>VLOOKUP(D70,'Raw data'!A$6:CW$331,68,FALSE)</f>
        <v>0</v>
      </c>
      <c r="G70" s="23" t="s">
        <v>360</v>
      </c>
      <c r="H70" s="23" t="s">
        <v>377</v>
      </c>
      <c r="I70" s="180" t="s">
        <v>378</v>
      </c>
      <c r="J70" s="183"/>
      <c r="K70" s="182"/>
      <c r="L70" s="181">
        <v>0.14285714285714285</v>
      </c>
      <c r="M70" s="168" t="s">
        <v>476</v>
      </c>
    </row>
    <row r="71" spans="1:13" ht="16.5" customHeight="1" x14ac:dyDescent="0.2">
      <c r="A71" s="22" t="s">
        <v>474</v>
      </c>
      <c r="B71" s="18" t="s">
        <v>13</v>
      </c>
      <c r="C71" s="211" t="s">
        <v>488</v>
      </c>
      <c r="D71" s="166" t="str">
        <f t="shared" si="1"/>
        <v>Sunderland</v>
      </c>
      <c r="E71" s="191">
        <f>VLOOKUP(D71,'Raw data'!A$6:CW$331,69,FALSE)</f>
        <v>0.72530166001899998</v>
      </c>
      <c r="G71" s="23" t="s">
        <v>489</v>
      </c>
      <c r="H71" s="23" t="s">
        <v>452</v>
      </c>
      <c r="I71" s="189"/>
      <c r="J71" s="183"/>
      <c r="K71" s="182"/>
      <c r="L71" s="181">
        <v>7.1428571428571425E-2</v>
      </c>
      <c r="M71" s="168" t="s">
        <v>476</v>
      </c>
    </row>
    <row r="72" spans="1:13" ht="21" customHeight="1" x14ac:dyDescent="0.2">
      <c r="A72" s="22" t="s">
        <v>474</v>
      </c>
      <c r="B72" s="20" t="s">
        <v>14</v>
      </c>
      <c r="C72" s="211" t="s">
        <v>490</v>
      </c>
      <c r="D72" s="166" t="str">
        <f t="shared" si="1"/>
        <v>Sunderland</v>
      </c>
      <c r="E72" s="289" t="str">
        <f>VLOOKUP(D72,'Raw data'!A$6:CW$331,70,FALSE)</f>
        <v>Not disclosed at local district level</v>
      </c>
      <c r="G72" s="23" t="s">
        <v>491</v>
      </c>
      <c r="H72" s="23" t="s">
        <v>492</v>
      </c>
      <c r="I72" s="178" t="s">
        <v>493</v>
      </c>
      <c r="J72" s="183"/>
      <c r="K72" s="182"/>
      <c r="L72" s="198">
        <v>7.4975008330556495E-2</v>
      </c>
      <c r="M72" s="168" t="s">
        <v>420</v>
      </c>
    </row>
    <row r="73" spans="1:13" ht="21" customHeight="1" x14ac:dyDescent="0.2">
      <c r="A73" s="22" t="s">
        <v>474</v>
      </c>
      <c r="B73" s="20" t="s">
        <v>14</v>
      </c>
      <c r="C73" s="211" t="s">
        <v>494</v>
      </c>
      <c r="D73" s="166" t="str">
        <f t="shared" si="1"/>
        <v>Sunderland</v>
      </c>
      <c r="E73" s="289" t="str">
        <f>VLOOKUP(D73,'Raw data'!A$6:CW$331,71,FALSE)</f>
        <v>Not disclosed at local district level</v>
      </c>
      <c r="G73" s="23" t="s">
        <v>495</v>
      </c>
      <c r="H73" s="23" t="s">
        <v>492</v>
      </c>
      <c r="I73" s="178" t="s">
        <v>493</v>
      </c>
      <c r="J73" s="183"/>
      <c r="K73" s="182"/>
      <c r="L73" s="198">
        <v>7.4975008330556495E-2</v>
      </c>
      <c r="M73" s="168" t="s">
        <v>420</v>
      </c>
    </row>
    <row r="74" spans="1:13" ht="21" customHeight="1" x14ac:dyDescent="0.2">
      <c r="A74" s="22" t="s">
        <v>474</v>
      </c>
      <c r="B74" s="20" t="s">
        <v>14</v>
      </c>
      <c r="C74" s="211" t="s">
        <v>496</v>
      </c>
      <c r="D74" s="166" t="str">
        <f t="shared" si="1"/>
        <v>Sunderland</v>
      </c>
      <c r="E74" s="289" t="str">
        <f>VLOOKUP(D74,'Raw data'!A$6:CW$331,72,FALSE)</f>
        <v>Not disclosed at local district level</v>
      </c>
      <c r="G74" s="23" t="s">
        <v>360</v>
      </c>
      <c r="H74" s="23" t="s">
        <v>492</v>
      </c>
      <c r="I74" s="178" t="s">
        <v>493</v>
      </c>
      <c r="J74" s="183"/>
      <c r="K74" s="182"/>
      <c r="L74" s="198">
        <v>0.14995001666111299</v>
      </c>
      <c r="M74" s="168" t="s">
        <v>420</v>
      </c>
    </row>
    <row r="75" spans="1:13" ht="16.5" customHeight="1" x14ac:dyDescent="0.2">
      <c r="A75" s="22" t="s">
        <v>474</v>
      </c>
      <c r="B75" s="20" t="s">
        <v>14</v>
      </c>
      <c r="C75" s="211" t="s">
        <v>468</v>
      </c>
      <c r="D75" s="166" t="str">
        <f t="shared" si="1"/>
        <v>Sunderland</v>
      </c>
      <c r="E75" s="167">
        <f>VLOOKUP(D75,'Raw data'!A$6:CW$331,73,FALSE)</f>
        <v>0</v>
      </c>
      <c r="G75" s="23" t="s">
        <v>360</v>
      </c>
      <c r="H75" s="23" t="s">
        <v>386</v>
      </c>
      <c r="I75" s="178" t="s">
        <v>388</v>
      </c>
      <c r="J75" s="179" t="s">
        <v>389</v>
      </c>
      <c r="K75" s="182"/>
      <c r="L75" s="198">
        <v>0.14995001666111299</v>
      </c>
      <c r="M75" s="168" t="s">
        <v>420</v>
      </c>
    </row>
    <row r="76" spans="1:13" ht="16.5" customHeight="1" x14ac:dyDescent="0.2">
      <c r="A76" s="22" t="s">
        <v>474</v>
      </c>
      <c r="B76" s="20" t="s">
        <v>14</v>
      </c>
      <c r="C76" s="211" t="s">
        <v>497</v>
      </c>
      <c r="D76" s="166" t="str">
        <f t="shared" si="1"/>
        <v>Sunderland</v>
      </c>
      <c r="E76" s="167">
        <f>VLOOKUP(D76,'Raw data'!A$6:CW$331,74,FALSE)</f>
        <v>2</v>
      </c>
      <c r="G76" s="23" t="s">
        <v>360</v>
      </c>
      <c r="H76" s="23" t="s">
        <v>485</v>
      </c>
      <c r="I76" s="178" t="s">
        <v>498</v>
      </c>
      <c r="J76" s="183" t="s">
        <v>398</v>
      </c>
      <c r="K76" s="180" t="s">
        <v>498</v>
      </c>
      <c r="L76" s="198">
        <v>0.14995001666111299</v>
      </c>
      <c r="M76" s="168" t="s">
        <v>420</v>
      </c>
    </row>
    <row r="77" spans="1:13" ht="16.5" customHeight="1" x14ac:dyDescent="0.2">
      <c r="A77" s="22" t="s">
        <v>474</v>
      </c>
      <c r="B77" s="20" t="s">
        <v>14</v>
      </c>
      <c r="C77" s="211" t="s">
        <v>499</v>
      </c>
      <c r="D77" s="166" t="str">
        <f t="shared" si="1"/>
        <v>Sunderland</v>
      </c>
      <c r="E77" s="167">
        <f>VLOOKUP(D77,'Raw data'!A$6:CW$331,75,FALSE)</f>
        <v>4</v>
      </c>
      <c r="G77" s="23" t="s">
        <v>360</v>
      </c>
      <c r="H77" s="23" t="s">
        <v>500</v>
      </c>
      <c r="I77" s="178" t="s">
        <v>501</v>
      </c>
      <c r="J77" s="183" t="s">
        <v>398</v>
      </c>
      <c r="K77" s="180" t="s">
        <v>502</v>
      </c>
      <c r="L77" s="198">
        <v>7.4975008330556495E-2</v>
      </c>
      <c r="M77" s="168" t="s">
        <v>420</v>
      </c>
    </row>
    <row r="78" spans="1:13" ht="16.5" customHeight="1" x14ac:dyDescent="0.2">
      <c r="A78" s="22" t="s">
        <v>474</v>
      </c>
      <c r="B78" s="20" t="s">
        <v>14</v>
      </c>
      <c r="C78" s="215" t="s">
        <v>503</v>
      </c>
      <c r="D78" s="166" t="str">
        <f t="shared" si="1"/>
        <v>Sunderland</v>
      </c>
      <c r="E78" s="167">
        <f>VLOOKUP(D78,'Raw data'!A$6:CW$331,76,FALSE)</f>
        <v>38</v>
      </c>
      <c r="G78" s="23" t="s">
        <v>360</v>
      </c>
      <c r="H78" s="23" t="s">
        <v>500</v>
      </c>
      <c r="I78" s="178" t="s">
        <v>501</v>
      </c>
      <c r="J78" s="183" t="s">
        <v>398</v>
      </c>
      <c r="K78" s="182" t="s">
        <v>398</v>
      </c>
      <c r="L78" s="198">
        <v>7.4975008330556495E-2</v>
      </c>
      <c r="M78" s="168" t="s">
        <v>420</v>
      </c>
    </row>
    <row r="79" spans="1:13" ht="16.5" customHeight="1" x14ac:dyDescent="0.2">
      <c r="A79" s="22" t="s">
        <v>474</v>
      </c>
      <c r="B79" s="20" t="s">
        <v>14</v>
      </c>
      <c r="C79" s="210" t="s">
        <v>586</v>
      </c>
      <c r="D79" s="166" t="str">
        <f t="shared" si="1"/>
        <v>Sunderland</v>
      </c>
      <c r="E79" s="167">
        <f>VLOOKUP(D79,'Raw data'!A$6:CW$331,77,FALSE)</f>
        <v>2</v>
      </c>
      <c r="G79" s="23" t="s">
        <v>360</v>
      </c>
      <c r="H79" s="23" t="s">
        <v>380</v>
      </c>
      <c r="I79" s="178" t="s">
        <v>381</v>
      </c>
      <c r="J79" s="183"/>
      <c r="K79" s="182"/>
      <c r="L79" s="198">
        <v>5.000000000000001E-2</v>
      </c>
      <c r="M79" s="168" t="s">
        <v>420</v>
      </c>
    </row>
    <row r="80" spans="1:13" ht="16.5" customHeight="1" x14ac:dyDescent="0.2">
      <c r="A80" s="22" t="s">
        <v>474</v>
      </c>
      <c r="B80" s="20" t="s">
        <v>14</v>
      </c>
      <c r="C80" s="210" t="s">
        <v>587</v>
      </c>
      <c r="D80" s="166" t="str">
        <f t="shared" si="1"/>
        <v>Sunderland</v>
      </c>
      <c r="E80" s="185">
        <f>VLOOKUP(D80,'Raw data'!A$6:CW$331,78,FALSE)</f>
        <v>38.299999999999997</v>
      </c>
      <c r="F80" s="186"/>
      <c r="G80" s="23" t="s">
        <v>567</v>
      </c>
      <c r="H80" s="23" t="s">
        <v>380</v>
      </c>
      <c r="I80" s="178" t="s">
        <v>381</v>
      </c>
      <c r="J80" s="183"/>
      <c r="K80" s="182"/>
      <c r="L80" s="198">
        <v>5.000000000000001E-2</v>
      </c>
      <c r="M80" s="168" t="s">
        <v>420</v>
      </c>
    </row>
    <row r="81" spans="1:14" ht="16.5" customHeight="1" x14ac:dyDescent="0.2">
      <c r="A81" s="22" t="s">
        <v>474</v>
      </c>
      <c r="B81" s="20" t="s">
        <v>14</v>
      </c>
      <c r="C81" s="210" t="s">
        <v>504</v>
      </c>
      <c r="D81" s="166" t="str">
        <f t="shared" si="1"/>
        <v>Sunderland</v>
      </c>
      <c r="E81" s="185">
        <f>VLOOKUP(D81,'Raw data'!A$6:CW$331,79,FALSE)</f>
        <v>375</v>
      </c>
      <c r="F81" s="186"/>
      <c r="G81" s="23" t="s">
        <v>567</v>
      </c>
      <c r="H81" s="23" t="s">
        <v>391</v>
      </c>
      <c r="I81" s="178" t="s">
        <v>470</v>
      </c>
      <c r="J81" s="183"/>
      <c r="K81" s="182"/>
      <c r="L81" s="198">
        <v>5.000000000000001E-2</v>
      </c>
      <c r="M81" s="168" t="s">
        <v>420</v>
      </c>
      <c r="N81" s="23" t="s">
        <v>571</v>
      </c>
    </row>
    <row r="82" spans="1:14" ht="16.5" customHeight="1" x14ac:dyDescent="0.2">
      <c r="A82" s="22" t="s">
        <v>474</v>
      </c>
      <c r="B82" s="20" t="s">
        <v>14</v>
      </c>
      <c r="C82" s="210" t="s">
        <v>505</v>
      </c>
      <c r="D82" s="166" t="str">
        <f t="shared" si="1"/>
        <v>Sunderland</v>
      </c>
      <c r="E82" s="185">
        <f>VLOOKUP(D82,'Raw data'!A$6:CW$331,80,FALSE)</f>
        <v>281</v>
      </c>
      <c r="F82" s="186"/>
      <c r="G82" s="23" t="s">
        <v>567</v>
      </c>
      <c r="H82" s="23" t="s">
        <v>391</v>
      </c>
      <c r="I82" s="178" t="s">
        <v>392</v>
      </c>
      <c r="J82" s="183"/>
      <c r="K82" s="182"/>
      <c r="L82" s="198">
        <v>5.000000000000001E-2</v>
      </c>
      <c r="M82" s="168" t="s">
        <v>420</v>
      </c>
      <c r="N82" s="23" t="s">
        <v>571</v>
      </c>
    </row>
    <row r="83" spans="1:14" ht="16.5" customHeight="1" x14ac:dyDescent="0.2">
      <c r="A83" s="22" t="s">
        <v>474</v>
      </c>
      <c r="B83" s="20" t="s">
        <v>14</v>
      </c>
      <c r="C83" s="210" t="s">
        <v>506</v>
      </c>
      <c r="D83" s="166" t="str">
        <f t="shared" si="1"/>
        <v>Sunderland</v>
      </c>
      <c r="E83" s="185">
        <f>VLOOKUP(D83,'Raw data'!A$6:CW$331,81,FALSE)</f>
        <v>20</v>
      </c>
      <c r="F83" s="186"/>
      <c r="G83" s="23" t="s">
        <v>567</v>
      </c>
      <c r="H83" s="23" t="s">
        <v>391</v>
      </c>
      <c r="I83" s="178" t="s">
        <v>392</v>
      </c>
      <c r="J83" s="183"/>
      <c r="K83" s="182"/>
      <c r="L83" s="198">
        <v>5.000000000000001E-2</v>
      </c>
      <c r="M83" s="168" t="s">
        <v>420</v>
      </c>
      <c r="N83" s="23" t="s">
        <v>572</v>
      </c>
    </row>
    <row r="84" spans="1:14" ht="16.5" customHeight="1" x14ac:dyDescent="0.2">
      <c r="A84" s="58" t="s">
        <v>507</v>
      </c>
      <c r="B84" s="58" t="s">
        <v>14</v>
      </c>
      <c r="C84" s="211" t="s">
        <v>508</v>
      </c>
      <c r="D84" s="166" t="str">
        <f t="shared" si="1"/>
        <v>Sunderland</v>
      </c>
      <c r="E84" s="167">
        <f>VLOOKUP(D84,'Raw data'!A$6:CW$331,82,FALSE)</f>
        <v>9</v>
      </c>
      <c r="G84" s="23" t="s">
        <v>360</v>
      </c>
      <c r="H84" s="23" t="s">
        <v>509</v>
      </c>
      <c r="I84" s="178" t="s">
        <v>510</v>
      </c>
      <c r="J84" s="179" t="s">
        <v>511</v>
      </c>
      <c r="K84" s="180" t="s">
        <v>512</v>
      </c>
      <c r="L84" s="181">
        <v>0.12857142857142859</v>
      </c>
      <c r="M84" s="100" t="s">
        <v>420</v>
      </c>
    </row>
    <row r="85" spans="1:14" ht="16.5" customHeight="1" x14ac:dyDescent="0.2">
      <c r="A85" s="58" t="s">
        <v>507</v>
      </c>
      <c r="B85" s="58" t="s">
        <v>14</v>
      </c>
      <c r="C85" s="211" t="s">
        <v>513</v>
      </c>
      <c r="D85" s="166" t="str">
        <f t="shared" si="1"/>
        <v>Sunderland</v>
      </c>
      <c r="E85" s="187">
        <f>VLOOKUP(D85,'Raw data'!A$6:CW$331,83,FALSE)</f>
        <v>0.97499999999999998</v>
      </c>
      <c r="F85" s="188"/>
      <c r="G85" s="23" t="s">
        <v>514</v>
      </c>
      <c r="H85" s="23" t="s">
        <v>515</v>
      </c>
      <c r="I85" s="178" t="s">
        <v>516</v>
      </c>
      <c r="J85" s="179" t="s">
        <v>517</v>
      </c>
      <c r="K85" s="180" t="s">
        <v>518</v>
      </c>
      <c r="L85" s="181">
        <v>0.25714285714285717</v>
      </c>
      <c r="M85" s="100" t="s">
        <v>420</v>
      </c>
    </row>
    <row r="86" spans="1:14" ht="16.5" customHeight="1" x14ac:dyDescent="0.2">
      <c r="A86" s="58" t="s">
        <v>507</v>
      </c>
      <c r="B86" s="58" t="s">
        <v>14</v>
      </c>
      <c r="C86" s="210" t="s">
        <v>586</v>
      </c>
      <c r="D86" s="166" t="str">
        <f t="shared" si="1"/>
        <v>Sunderland</v>
      </c>
      <c r="E86" s="167">
        <f>VLOOKUP(D86,'Raw data'!A$6:CW$331,84,FALSE)</f>
        <v>2</v>
      </c>
      <c r="G86" s="23" t="s">
        <v>360</v>
      </c>
      <c r="H86" s="23" t="s">
        <v>380</v>
      </c>
      <c r="I86" s="178" t="s">
        <v>381</v>
      </c>
      <c r="J86" s="183"/>
      <c r="K86" s="182"/>
      <c r="L86" s="181">
        <v>0.05</v>
      </c>
      <c r="M86" s="100" t="s">
        <v>420</v>
      </c>
    </row>
    <row r="87" spans="1:14" ht="16.5" customHeight="1" x14ac:dyDescent="0.2">
      <c r="A87" s="58" t="s">
        <v>507</v>
      </c>
      <c r="B87" s="58" t="s">
        <v>14</v>
      </c>
      <c r="C87" s="210" t="s">
        <v>587</v>
      </c>
      <c r="D87" s="166" t="str">
        <f t="shared" si="1"/>
        <v>Sunderland</v>
      </c>
      <c r="E87" s="185">
        <f>VLOOKUP(D87,'Raw data'!A$6:CW$331,85,FALSE)</f>
        <v>59.3</v>
      </c>
      <c r="F87" s="199"/>
      <c r="G87" s="23" t="s">
        <v>567</v>
      </c>
      <c r="H87" s="23" t="s">
        <v>380</v>
      </c>
      <c r="I87" s="178" t="s">
        <v>381</v>
      </c>
      <c r="J87" s="183"/>
      <c r="K87" s="182"/>
      <c r="L87" s="181">
        <v>0.05</v>
      </c>
      <c r="M87" s="100" t="s">
        <v>420</v>
      </c>
    </row>
    <row r="88" spans="1:14" ht="16.5" customHeight="1" x14ac:dyDescent="0.2">
      <c r="A88" s="58" t="s">
        <v>507</v>
      </c>
      <c r="B88" s="58" t="s">
        <v>14</v>
      </c>
      <c r="C88" s="211" t="s">
        <v>386</v>
      </c>
      <c r="D88" s="166" t="str">
        <f t="shared" si="1"/>
        <v>Sunderland</v>
      </c>
      <c r="E88" s="167">
        <f>VLOOKUP(D88,'Raw data'!A$6:CW$331,86,FALSE)</f>
        <v>11</v>
      </c>
      <c r="G88" s="23" t="s">
        <v>360</v>
      </c>
      <c r="H88" s="23" t="s">
        <v>386</v>
      </c>
      <c r="I88" s="178" t="s">
        <v>388</v>
      </c>
      <c r="J88" s="183"/>
      <c r="K88" s="180" t="s">
        <v>389</v>
      </c>
      <c r="L88" s="181">
        <v>0.12857142857142859</v>
      </c>
      <c r="M88" s="100" t="s">
        <v>420</v>
      </c>
    </row>
    <row r="89" spans="1:14" ht="16.5" customHeight="1" x14ac:dyDescent="0.2">
      <c r="A89" s="58" t="s">
        <v>507</v>
      </c>
      <c r="B89" s="58" t="s">
        <v>14</v>
      </c>
      <c r="C89" s="215" t="s">
        <v>519</v>
      </c>
      <c r="D89" s="166" t="str">
        <f t="shared" si="1"/>
        <v>Sunderland</v>
      </c>
      <c r="E89" s="290">
        <f>VLOOKUP(D89,'Raw data'!A$6:CW$331,87,FALSE)</f>
        <v>0</v>
      </c>
      <c r="G89" s="200" t="s">
        <v>360</v>
      </c>
      <c r="H89" s="200" t="s">
        <v>520</v>
      </c>
      <c r="I89" s="178" t="s">
        <v>521</v>
      </c>
      <c r="J89" s="201"/>
      <c r="K89" s="180" t="s">
        <v>522</v>
      </c>
      <c r="L89" s="181">
        <v>0.12857142857142859</v>
      </c>
      <c r="M89" s="100" t="s">
        <v>420</v>
      </c>
      <c r="N89" s="200" t="s">
        <v>523</v>
      </c>
    </row>
    <row r="90" spans="1:14" ht="16.5" customHeight="1" x14ac:dyDescent="0.2">
      <c r="A90" s="58" t="s">
        <v>507</v>
      </c>
      <c r="B90" s="58" t="s">
        <v>14</v>
      </c>
      <c r="C90" s="211" t="s">
        <v>524</v>
      </c>
      <c r="D90" s="166" t="str">
        <f t="shared" si="1"/>
        <v>Sunderland</v>
      </c>
      <c r="E90" s="167">
        <f>VLOOKUP(D90,'Raw data'!A$6:CW$331,88,FALSE)</f>
        <v>6</v>
      </c>
      <c r="G90" s="23" t="s">
        <v>360</v>
      </c>
      <c r="H90" s="23" t="s">
        <v>424</v>
      </c>
      <c r="I90" s="178" t="s">
        <v>425</v>
      </c>
      <c r="J90" s="183"/>
      <c r="K90" s="182"/>
      <c r="L90" s="181">
        <v>0.12857142857142859</v>
      </c>
      <c r="M90" s="100" t="s">
        <v>420</v>
      </c>
    </row>
    <row r="91" spans="1:14" ht="16.5" customHeight="1" x14ac:dyDescent="0.2">
      <c r="A91" s="58" t="s">
        <v>507</v>
      </c>
      <c r="B91" s="58" t="s">
        <v>14</v>
      </c>
      <c r="C91" s="211" t="s">
        <v>525</v>
      </c>
      <c r="D91" s="166" t="str">
        <f t="shared" si="1"/>
        <v>Sunderland</v>
      </c>
      <c r="E91" s="167">
        <f>VLOOKUP(D91,'Raw data'!A$6:CW$331,89,FALSE)</f>
        <v>0</v>
      </c>
      <c r="G91" s="23" t="s">
        <v>360</v>
      </c>
      <c r="H91" s="23" t="s">
        <v>526</v>
      </c>
      <c r="I91" s="202"/>
      <c r="J91" s="183"/>
      <c r="K91" s="203"/>
      <c r="L91" s="181">
        <v>0.12857142857142859</v>
      </c>
      <c r="M91" s="100" t="s">
        <v>420</v>
      </c>
    </row>
    <row r="92" spans="1:14" ht="16.5" customHeight="1" x14ac:dyDescent="0.2">
      <c r="A92" s="84" t="s">
        <v>527</v>
      </c>
      <c r="B92" s="84" t="s">
        <v>14</v>
      </c>
      <c r="C92" s="210" t="s">
        <v>528</v>
      </c>
      <c r="D92" s="166" t="str">
        <f t="shared" si="1"/>
        <v>Sunderland</v>
      </c>
      <c r="E92" s="167">
        <f>VLOOKUP(D92,'Raw data'!A$6:CW$331,90,FALSE)</f>
        <v>0</v>
      </c>
      <c r="G92" s="23" t="s">
        <v>360</v>
      </c>
      <c r="H92" s="23" t="s">
        <v>529</v>
      </c>
      <c r="I92" s="178" t="s">
        <v>530</v>
      </c>
      <c r="J92" s="179" t="s">
        <v>531</v>
      </c>
      <c r="K92" s="182"/>
      <c r="L92" s="204">
        <v>8.5000000000000006E-2</v>
      </c>
      <c r="M92" s="100" t="s">
        <v>420</v>
      </c>
    </row>
    <row r="93" spans="1:14" ht="16.5" customHeight="1" x14ac:dyDescent="0.2">
      <c r="A93" s="84" t="s">
        <v>527</v>
      </c>
      <c r="B93" s="84" t="s">
        <v>14</v>
      </c>
      <c r="C93" s="211" t="s">
        <v>532</v>
      </c>
      <c r="D93" s="166" t="str">
        <f t="shared" si="1"/>
        <v>Sunderland</v>
      </c>
      <c r="E93" s="167">
        <f>VLOOKUP(D93,'Raw data'!A$6:CW$331,91,FALSE)</f>
        <v>0</v>
      </c>
      <c r="G93" s="23" t="s">
        <v>360</v>
      </c>
      <c r="H93" s="23" t="s">
        <v>533</v>
      </c>
      <c r="I93" s="178" t="s">
        <v>534</v>
      </c>
      <c r="J93" s="183" t="s">
        <v>398</v>
      </c>
      <c r="K93" s="180" t="s">
        <v>535</v>
      </c>
      <c r="L93" s="204">
        <v>8.5000000000000006E-2</v>
      </c>
      <c r="M93" s="100" t="s">
        <v>420</v>
      </c>
    </row>
    <row r="94" spans="1:14" ht="16.5" customHeight="1" x14ac:dyDescent="0.2">
      <c r="A94" s="84" t="s">
        <v>527</v>
      </c>
      <c r="B94" s="84" t="s">
        <v>14</v>
      </c>
      <c r="C94" s="210" t="s">
        <v>536</v>
      </c>
      <c r="D94" s="166" t="str">
        <f t="shared" si="1"/>
        <v>Sunderland</v>
      </c>
      <c r="E94" s="191">
        <f>VLOOKUP(D94,'Raw data'!A$6:CW$331,92,FALSE)</f>
        <v>5</v>
      </c>
      <c r="F94" s="205"/>
      <c r="G94" s="23" t="s">
        <v>360</v>
      </c>
      <c r="H94" s="23" t="s">
        <v>537</v>
      </c>
      <c r="I94" s="178" t="s">
        <v>538</v>
      </c>
      <c r="J94" s="179" t="s">
        <v>538</v>
      </c>
      <c r="K94" s="182"/>
      <c r="L94" s="204">
        <v>8.5000000000000006E-2</v>
      </c>
      <c r="M94" s="100" t="s">
        <v>420</v>
      </c>
    </row>
    <row r="95" spans="1:14" ht="16.5" customHeight="1" x14ac:dyDescent="0.2">
      <c r="A95" s="84" t="s">
        <v>527</v>
      </c>
      <c r="B95" s="84" t="s">
        <v>14</v>
      </c>
      <c r="C95" s="210" t="s">
        <v>539</v>
      </c>
      <c r="D95" s="166" t="str">
        <f t="shared" si="1"/>
        <v>Sunderland</v>
      </c>
      <c r="E95" s="191">
        <f>VLOOKUP(D95,'Raw data'!A$6:CW$331,93,FALSE)</f>
        <v>0</v>
      </c>
      <c r="F95" s="205"/>
      <c r="G95" s="23" t="s">
        <v>360</v>
      </c>
      <c r="H95" s="23" t="s">
        <v>537</v>
      </c>
      <c r="I95" s="178" t="s">
        <v>538</v>
      </c>
      <c r="J95" s="179" t="s">
        <v>538</v>
      </c>
      <c r="K95" s="182"/>
      <c r="L95" s="204">
        <v>5.6666000000000001E-2</v>
      </c>
      <c r="M95" s="100" t="s">
        <v>420</v>
      </c>
    </row>
    <row r="96" spans="1:14" ht="16.5" customHeight="1" x14ac:dyDescent="0.2">
      <c r="A96" s="84" t="s">
        <v>527</v>
      </c>
      <c r="B96" s="84" t="s">
        <v>14</v>
      </c>
      <c r="C96" s="210" t="s">
        <v>540</v>
      </c>
      <c r="D96" s="166" t="str">
        <f t="shared" si="1"/>
        <v>Sunderland</v>
      </c>
      <c r="E96" s="185">
        <f>VLOOKUP(D96,'Raw data'!A$6:CW$331,94,FALSE)</f>
        <v>0</v>
      </c>
      <c r="F96" s="186"/>
      <c r="G96" s="23" t="s">
        <v>567</v>
      </c>
      <c r="H96" s="23" t="s">
        <v>537</v>
      </c>
      <c r="I96" s="178" t="s">
        <v>538</v>
      </c>
      <c r="J96" s="179" t="s">
        <v>538</v>
      </c>
      <c r="K96" s="182"/>
      <c r="L96" s="204">
        <v>2.8333299999999999E-2</v>
      </c>
      <c r="M96" s="100" t="s">
        <v>420</v>
      </c>
    </row>
    <row r="97" spans="1:14" ht="16.5" customHeight="1" x14ac:dyDescent="0.2">
      <c r="A97" s="84" t="s">
        <v>527</v>
      </c>
      <c r="B97" s="84" t="s">
        <v>14</v>
      </c>
      <c r="C97" s="211" t="s">
        <v>541</v>
      </c>
      <c r="D97" s="166" t="str">
        <f t="shared" si="1"/>
        <v>Sunderland</v>
      </c>
      <c r="E97" s="191">
        <f>VLOOKUP(D97,'Raw data'!A$6:CW$331,95,FALSE)</f>
        <v>78837.037037037036</v>
      </c>
      <c r="F97" s="205"/>
      <c r="G97" s="23" t="s">
        <v>360</v>
      </c>
      <c r="H97" s="23" t="s">
        <v>542</v>
      </c>
      <c r="I97" s="178" t="s">
        <v>543</v>
      </c>
      <c r="J97" s="183"/>
      <c r="K97" s="182"/>
      <c r="L97" s="204">
        <v>0.17</v>
      </c>
      <c r="M97" s="100" t="s">
        <v>420</v>
      </c>
      <c r="N97" s="23" t="s">
        <v>566</v>
      </c>
    </row>
    <row r="98" spans="1:14" ht="16.5" customHeight="1" x14ac:dyDescent="0.2">
      <c r="A98" s="84" t="s">
        <v>527</v>
      </c>
      <c r="B98" s="84" t="s">
        <v>14</v>
      </c>
      <c r="C98" s="211" t="s">
        <v>544</v>
      </c>
      <c r="D98" s="166" t="str">
        <f t="shared" si="1"/>
        <v>Sunderland</v>
      </c>
      <c r="E98" s="167">
        <f>VLOOKUP(D98,'Raw data'!A$6:CW$331,96,FALSE)</f>
        <v>4</v>
      </c>
      <c r="G98" s="23" t="s">
        <v>360</v>
      </c>
      <c r="H98" s="23" t="s">
        <v>386</v>
      </c>
      <c r="I98" s="178" t="s">
        <v>388</v>
      </c>
      <c r="J98" s="183"/>
      <c r="K98" s="180" t="s">
        <v>389</v>
      </c>
      <c r="L98" s="204">
        <v>8.5000000000000006E-2</v>
      </c>
      <c r="M98" s="100" t="s">
        <v>420</v>
      </c>
    </row>
    <row r="99" spans="1:14" ht="16.5" customHeight="1" x14ac:dyDescent="0.2">
      <c r="A99" s="84" t="s">
        <v>527</v>
      </c>
      <c r="B99" s="84" t="s">
        <v>14</v>
      </c>
      <c r="C99" s="211" t="s">
        <v>545</v>
      </c>
      <c r="D99" s="166" t="str">
        <f t="shared" si="1"/>
        <v>Sunderland</v>
      </c>
      <c r="E99" s="167">
        <f>VLOOKUP(D99,'Raw data'!A$6:CW$331,97,FALSE)</f>
        <v>0</v>
      </c>
      <c r="G99" s="23" t="s">
        <v>360</v>
      </c>
      <c r="H99" s="23" t="s">
        <v>546</v>
      </c>
      <c r="I99" s="178" t="s">
        <v>547</v>
      </c>
      <c r="J99" s="183" t="s">
        <v>398</v>
      </c>
      <c r="K99" s="180" t="s">
        <v>548</v>
      </c>
      <c r="L99" s="204">
        <v>8.5000000000000006E-2</v>
      </c>
      <c r="M99" s="100" t="s">
        <v>420</v>
      </c>
    </row>
    <row r="100" spans="1:14" ht="16.5" customHeight="1" x14ac:dyDescent="0.2">
      <c r="A100" s="84" t="s">
        <v>527</v>
      </c>
      <c r="B100" s="84" t="s">
        <v>14</v>
      </c>
      <c r="C100" s="211" t="s">
        <v>549</v>
      </c>
      <c r="D100" s="166" t="str">
        <f t="shared" si="1"/>
        <v>Sunderland</v>
      </c>
      <c r="E100" s="167">
        <f>VLOOKUP(D100,'Raw data'!A$6:CW$331,98,FALSE)</f>
        <v>8</v>
      </c>
      <c r="G100" s="23" t="s">
        <v>360</v>
      </c>
      <c r="H100" s="23" t="s">
        <v>550</v>
      </c>
      <c r="I100" s="178" t="s">
        <v>446</v>
      </c>
      <c r="J100" s="183"/>
      <c r="K100" s="182"/>
      <c r="L100" s="204">
        <v>0.17</v>
      </c>
      <c r="M100" s="100" t="s">
        <v>420</v>
      </c>
    </row>
    <row r="101" spans="1:14" ht="16.5" customHeight="1" x14ac:dyDescent="0.2">
      <c r="A101" s="84" t="s">
        <v>527</v>
      </c>
      <c r="B101" s="84" t="s">
        <v>14</v>
      </c>
      <c r="C101" s="210" t="s">
        <v>551</v>
      </c>
      <c r="D101" s="166" t="str">
        <f t="shared" si="1"/>
        <v>Sunderland</v>
      </c>
      <c r="E101" s="185">
        <f>VLOOKUP(D101,'Raw data'!A$6:CW$331,99,FALSE)</f>
        <v>478</v>
      </c>
      <c r="F101" s="186"/>
      <c r="G101" s="23" t="s">
        <v>567</v>
      </c>
      <c r="H101" s="23" t="s">
        <v>391</v>
      </c>
      <c r="I101" s="178" t="s">
        <v>470</v>
      </c>
      <c r="J101" s="183"/>
      <c r="K101" s="182"/>
      <c r="L101" s="204">
        <v>0.05</v>
      </c>
      <c r="M101" s="100" t="s">
        <v>420</v>
      </c>
    </row>
    <row r="102" spans="1:14" ht="16.5" customHeight="1" x14ac:dyDescent="0.2">
      <c r="A102" s="84" t="s">
        <v>527</v>
      </c>
      <c r="B102" s="84" t="s">
        <v>14</v>
      </c>
      <c r="C102" s="210" t="s">
        <v>552</v>
      </c>
      <c r="D102" s="166" t="str">
        <f t="shared" si="1"/>
        <v>Sunderland</v>
      </c>
      <c r="E102" s="185">
        <f>VLOOKUP(D102,'Raw data'!A$6:CW$331,100,FALSE)</f>
        <v>447</v>
      </c>
      <c r="F102" s="186"/>
      <c r="G102" s="23" t="s">
        <v>567</v>
      </c>
      <c r="H102" s="23" t="s">
        <v>391</v>
      </c>
      <c r="I102" s="178" t="s">
        <v>392</v>
      </c>
      <c r="J102" s="183"/>
      <c r="K102" s="182"/>
      <c r="L102" s="204">
        <v>0.05</v>
      </c>
      <c r="M102" s="100" t="s">
        <v>420</v>
      </c>
    </row>
    <row r="103" spans="1:14" ht="16.5" customHeight="1" x14ac:dyDescent="0.2">
      <c r="A103" s="84" t="s">
        <v>527</v>
      </c>
      <c r="B103" s="84" t="s">
        <v>14</v>
      </c>
      <c r="C103" s="210" t="s">
        <v>553</v>
      </c>
      <c r="D103" s="166" t="str">
        <f t="shared" si="1"/>
        <v>Sunderland</v>
      </c>
      <c r="E103" s="185">
        <f>VLOOKUP(D103,'Raw data'!A$6:CW$331,101,FALSE)</f>
        <v>1</v>
      </c>
      <c r="F103" s="186"/>
      <c r="G103" s="23" t="s">
        <v>567</v>
      </c>
      <c r="H103" s="23" t="s">
        <v>391</v>
      </c>
      <c r="I103" s="178" t="s">
        <v>392</v>
      </c>
      <c r="J103" s="183"/>
      <c r="K103" s="182"/>
      <c r="L103" s="204">
        <v>0.05</v>
      </c>
      <c r="M103" s="100" t="s">
        <v>420</v>
      </c>
    </row>
    <row r="104" spans="1:14" ht="16.5" customHeight="1" x14ac:dyDescent="0.2">
      <c r="A104" s="166">
        <v>151</v>
      </c>
      <c r="B104" s="166"/>
      <c r="C104" s="210"/>
      <c r="I104" s="189"/>
      <c r="J104" s="183"/>
      <c r="K104" s="182"/>
    </row>
    <row r="105" spans="1:14" ht="16.5" customHeight="1" x14ac:dyDescent="0.2">
      <c r="A105" s="166">
        <v>152</v>
      </c>
      <c r="B105" s="166"/>
      <c r="C105" s="210"/>
      <c r="I105" s="189"/>
      <c r="J105" s="183"/>
      <c r="K105" s="182"/>
    </row>
  </sheetData>
  <sheetProtection algorithmName="SHA-512" hashValue="iiRZ/9Q51CubGWze4omnsqbcRf2jGbEHDbf+Jc80O5wEkA3422isRpx8jIm4Nz6TYdUXILMJ5K8Crkj3HTe2XA==" saltValue="hq+IeZTroye1QITSGlV6XA==" spinCount="100000" sheet="1" objects="1" scenarios="1"/>
  <mergeCells count="1">
    <mergeCell ref="E2:G2"/>
  </mergeCells>
  <conditionalFormatting sqref="I72:K72 H99 K99 H53 J53:K53 K90 C8 M13 K12 K33:K34 C50:C51 M52:M60 G37 H52:K52 H42:H43 H54:K54 H88:K89 H90:I90 H8:J8 H32:K32 H28:K29 H35:K39 H73:K78 H100:K100 H61:J61 H46:K46 H62:K69 H45:J45 G50:K50 G33:I34 H71:K71 J70:K70 I42:K44 H19:K25 M19:M20 H13:K17 M16 H84:K85 H91:K98 M84:M103 M42:M44 H104:K105 C45:C46 G45:G46 D104:F105 G17:G18 G30:G31 G13:G15 G82:G83 C102:C105 G102:G105 G26:G27 C13:C20 G40:G41 C53:C56 G55:G56 C62:C80 G79:G80 C82:C100 G85:G87 C58:C60 G58:G73 C24:C43">
    <cfRule type="cellIs" dxfId="82" priority="66" operator="equal">
      <formula>0</formula>
    </cfRule>
  </conditionalFormatting>
  <conditionalFormatting sqref="I18:K18">
    <cfRule type="cellIs" dxfId="81" priority="62" operator="equal">
      <formula>0</formula>
    </cfRule>
  </conditionalFormatting>
  <conditionalFormatting sqref="C57">
    <cfRule type="cellIs" dxfId="80" priority="63" operator="equal">
      <formula>0</formula>
    </cfRule>
  </conditionalFormatting>
  <conditionalFormatting sqref="G57 I57:K57">
    <cfRule type="cellIs" dxfId="79" priority="65" operator="equal">
      <formula>0</formula>
    </cfRule>
  </conditionalFormatting>
  <conditionalFormatting sqref="C81">
    <cfRule type="cellIs" dxfId="78" priority="55" operator="equal">
      <formula>0</formula>
    </cfRule>
  </conditionalFormatting>
  <conditionalFormatting sqref="G81">
    <cfRule type="cellIs" dxfId="77" priority="57" operator="equal">
      <formula>0</formula>
    </cfRule>
  </conditionalFormatting>
  <conditionalFormatting sqref="C101">
    <cfRule type="cellIs" dxfId="76" priority="52" operator="equal">
      <formula>0</formula>
    </cfRule>
  </conditionalFormatting>
  <conditionalFormatting sqref="G101">
    <cfRule type="cellIs" dxfId="75" priority="54" operator="equal">
      <formula>0</formula>
    </cfRule>
  </conditionalFormatting>
  <conditionalFormatting sqref="G28">
    <cfRule type="cellIs" dxfId="74" priority="51" operator="equal">
      <formula>0</formula>
    </cfRule>
  </conditionalFormatting>
  <conditionalFormatting sqref="I30:K30">
    <cfRule type="cellIs" dxfId="73" priority="50" operator="equal">
      <formula>0</formula>
    </cfRule>
  </conditionalFormatting>
  <conditionalFormatting sqref="I31:K31">
    <cfRule type="cellIs" dxfId="72" priority="49" operator="equal">
      <formula>0</formula>
    </cfRule>
  </conditionalFormatting>
  <conditionalFormatting sqref="I58:K58">
    <cfRule type="cellIs" dxfId="71" priority="48" operator="equal">
      <formula>0</formula>
    </cfRule>
  </conditionalFormatting>
  <conditionalFormatting sqref="I59:K60">
    <cfRule type="cellIs" dxfId="70" priority="47" operator="equal">
      <formula>0</formula>
    </cfRule>
  </conditionalFormatting>
  <conditionalFormatting sqref="I82:K82">
    <cfRule type="cellIs" dxfId="69" priority="46" operator="equal">
      <formula>0</formula>
    </cfRule>
  </conditionalFormatting>
  <conditionalFormatting sqref="I83:K83">
    <cfRule type="cellIs" dxfId="68" priority="45" operator="equal">
      <formula>0</formula>
    </cfRule>
  </conditionalFormatting>
  <conditionalFormatting sqref="I102:K102">
    <cfRule type="cellIs" dxfId="67" priority="44" operator="equal">
      <formula>0</formula>
    </cfRule>
  </conditionalFormatting>
  <conditionalFormatting sqref="I103:K103">
    <cfRule type="cellIs" dxfId="66" priority="43" operator="equal">
      <formula>0</formula>
    </cfRule>
  </conditionalFormatting>
  <conditionalFormatting sqref="I26:K27">
    <cfRule type="cellIs" dxfId="65" priority="42" operator="equal">
      <formula>0</formula>
    </cfRule>
  </conditionalFormatting>
  <conditionalFormatting sqref="I40:K41">
    <cfRule type="cellIs" dxfId="64" priority="41" operator="equal">
      <formula>0</formula>
    </cfRule>
  </conditionalFormatting>
  <conditionalFormatting sqref="I55:K56">
    <cfRule type="cellIs" dxfId="63" priority="40" operator="equal">
      <formula>0</formula>
    </cfRule>
  </conditionalFormatting>
  <conditionalFormatting sqref="I79:K80">
    <cfRule type="cellIs" dxfId="62" priority="39" operator="equal">
      <formula>0</formula>
    </cfRule>
  </conditionalFormatting>
  <conditionalFormatting sqref="I86:K87">
    <cfRule type="cellIs" dxfId="61" priority="38" operator="equal">
      <formula>0</formula>
    </cfRule>
  </conditionalFormatting>
  <conditionalFormatting sqref="H18">
    <cfRule type="cellIs" dxfId="60" priority="37" operator="equal">
      <formula>0</formula>
    </cfRule>
  </conditionalFormatting>
  <conditionalFormatting sqref="H30">
    <cfRule type="cellIs" dxfId="59" priority="36" operator="equal">
      <formula>0</formula>
    </cfRule>
  </conditionalFormatting>
  <conditionalFormatting sqref="H31">
    <cfRule type="cellIs" dxfId="58" priority="35" operator="equal">
      <formula>0</formula>
    </cfRule>
  </conditionalFormatting>
  <conditionalFormatting sqref="H58">
    <cfRule type="cellIs" dxfId="57" priority="34" operator="equal">
      <formula>0</formula>
    </cfRule>
  </conditionalFormatting>
  <conditionalFormatting sqref="H59">
    <cfRule type="cellIs" dxfId="56" priority="33" operator="equal">
      <formula>0</formula>
    </cfRule>
  </conditionalFormatting>
  <conditionalFormatting sqref="H82">
    <cfRule type="cellIs" dxfId="55" priority="32" operator="equal">
      <formula>0</formula>
    </cfRule>
  </conditionalFormatting>
  <conditionalFormatting sqref="H83">
    <cfRule type="cellIs" dxfId="54" priority="31" operator="equal">
      <formula>0</formula>
    </cfRule>
  </conditionalFormatting>
  <conditionalFormatting sqref="H102">
    <cfRule type="cellIs" dxfId="53" priority="30" operator="equal">
      <formula>0</formula>
    </cfRule>
  </conditionalFormatting>
  <conditionalFormatting sqref="H103">
    <cfRule type="cellIs" dxfId="52" priority="29" operator="equal">
      <formula>0</formula>
    </cfRule>
  </conditionalFormatting>
  <conditionalFormatting sqref="H57">
    <cfRule type="cellIs" dxfId="51" priority="28" operator="equal">
      <formula>0</formula>
    </cfRule>
  </conditionalFormatting>
  <conditionalFormatting sqref="I81:K81">
    <cfRule type="cellIs" dxfId="50" priority="27" operator="equal">
      <formula>0</formula>
    </cfRule>
  </conditionalFormatting>
  <conditionalFormatting sqref="H81">
    <cfRule type="cellIs" dxfId="49" priority="26" operator="equal">
      <formula>0</formula>
    </cfRule>
  </conditionalFormatting>
  <conditionalFormatting sqref="I101:K101">
    <cfRule type="cellIs" dxfId="48" priority="25" operator="equal">
      <formula>0</formula>
    </cfRule>
  </conditionalFormatting>
  <conditionalFormatting sqref="H101">
    <cfRule type="cellIs" dxfId="47" priority="24" operator="equal">
      <formula>0</formula>
    </cfRule>
  </conditionalFormatting>
  <conditionalFormatting sqref="H72">
    <cfRule type="cellIs" dxfId="46" priority="23" operator="equal">
      <formula>0</formula>
    </cfRule>
  </conditionalFormatting>
  <conditionalFormatting sqref="G96">
    <cfRule type="cellIs" dxfId="45" priority="22" operator="equal">
      <formula>0</formula>
    </cfRule>
  </conditionalFormatting>
  <conditionalFormatting sqref="C61">
    <cfRule type="cellIs" dxfId="44" priority="21" operator="equal">
      <formula>0</formula>
    </cfRule>
  </conditionalFormatting>
  <conditionalFormatting sqref="M14">
    <cfRule type="cellIs" dxfId="43" priority="20" operator="equal">
      <formula>0</formula>
    </cfRule>
  </conditionalFormatting>
  <conditionalFormatting sqref="M17">
    <cfRule type="cellIs" dxfId="42" priority="19" operator="equal">
      <formula>0</formula>
    </cfRule>
  </conditionalFormatting>
  <conditionalFormatting sqref="M18">
    <cfRule type="cellIs" dxfId="41" priority="18" operator="equal">
      <formula>0</formula>
    </cfRule>
  </conditionalFormatting>
  <conditionalFormatting sqref="M15">
    <cfRule type="cellIs" dxfId="40" priority="17" operator="equal">
      <formula>0</formula>
    </cfRule>
  </conditionalFormatting>
  <conditionalFormatting sqref="H40:H41">
    <cfRule type="cellIs" dxfId="39" priority="14" operator="equal">
      <formula>0</formula>
    </cfRule>
  </conditionalFormatting>
  <conditionalFormatting sqref="H26:H27">
    <cfRule type="cellIs" dxfId="38" priority="16" operator="equal">
      <formula>0</formula>
    </cfRule>
  </conditionalFormatting>
  <conditionalFormatting sqref="H55:H56">
    <cfRule type="cellIs" dxfId="37" priority="12" operator="equal">
      <formula>0</formula>
    </cfRule>
  </conditionalFormatting>
  <conditionalFormatting sqref="H79:H80">
    <cfRule type="cellIs" dxfId="36" priority="10" operator="equal">
      <formula>0</formula>
    </cfRule>
  </conditionalFormatting>
  <conditionalFormatting sqref="H86:H87">
    <cfRule type="cellIs" dxfId="35" priority="8" operator="equal">
      <formula>0</formula>
    </cfRule>
  </conditionalFormatting>
  <conditionalFormatting sqref="C44 H44">
    <cfRule type="cellIs" dxfId="34" priority="6" operator="equal">
      <formula>0</formula>
    </cfRule>
  </conditionalFormatting>
  <conditionalFormatting sqref="H60">
    <cfRule type="cellIs" dxfId="33" priority="5" operator="equal">
      <formula>0</formula>
    </cfRule>
  </conditionalFormatting>
  <conditionalFormatting sqref="C21:C23">
    <cfRule type="cellIs" dxfId="32" priority="1" operator="equal">
      <formula>0</formula>
    </cfRule>
  </conditionalFormatting>
  <dataValidations count="1">
    <dataValidation type="list" allowBlank="1" showInputMessage="1" showErrorMessage="1" sqref="I2:J2 E2">
      <formula1>LocalAuthorityDistrict</formula1>
    </dataValidation>
  </dataValidations>
  <hyperlinks>
    <hyperlink ref="K99" r:id="rId1"/>
    <hyperlink ref="I85" r:id="rId2"/>
    <hyperlink ref="K10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I39" r:id="rId3" location="data-tables"/>
    <hyperlink ref="I38" r:id="rId4" location="data-tables"/>
    <hyperlink ref="I5" r:id="rId5"/>
    <hyperlink ref="I6" r:id="rId6"/>
    <hyperlink ref="I7" r:id="rId7"/>
    <hyperlink ref="I8" r:id="rId8"/>
    <hyperlink ref="I9" r:id="rId9"/>
    <hyperlink ref="I10" r:id="rId10"/>
    <hyperlink ref="I11" r:id="rId11"/>
    <hyperlink ref="I12" r:id="rId12"/>
    <hyperlink ref="I13" r:id="rId13" location=".VVxRmflViko"/>
    <hyperlink ref="I14" r:id="rId14" location=".VVxRmflViko"/>
    <hyperlink ref="I15" r:id="rId15"/>
    <hyperlink ref="I16" r:id="rId16"/>
    <hyperlink ref="I18" r:id="rId17"/>
    <hyperlink ref="I17" r:id="rId18"/>
    <hyperlink ref="I19" r:id="rId19"/>
    <hyperlink ref="I22" r:id="rId20"/>
    <hyperlink ref="I24" r:id="rId21"/>
    <hyperlink ref="I25" r:id="rId22"/>
    <hyperlink ref="I26" r:id="rId23" location=".VVxRmflViko"/>
    <hyperlink ref="I27" r:id="rId24" location=".VVxRmflViko"/>
    <hyperlink ref="I29" r:id="rId25"/>
    <hyperlink ref="I30" r:id="rId26"/>
    <hyperlink ref="I31" r:id="rId27"/>
    <hyperlink ref="I28" r:id="rId28"/>
    <hyperlink ref="I35" r:id="rId29"/>
    <hyperlink ref="I32" r:id="rId30"/>
    <hyperlink ref="I36" r:id="rId31"/>
    <hyperlink ref="I37" r:id="rId32"/>
    <hyperlink ref="I40" r:id="rId33" location=".VVxRmflViko"/>
    <hyperlink ref="I41" r:id="rId34" location=".VVxRmflViko"/>
    <hyperlink ref="I42" r:id="rId35"/>
    <hyperlink ref="I43" r:id="rId36"/>
    <hyperlink ref="I45" r:id="rId37"/>
    <hyperlink ref="I46" r:id="rId38"/>
    <hyperlink ref="I47" r:id="rId39"/>
    <hyperlink ref="I48" r:id="rId40"/>
    <hyperlink ref="I49" r:id="rId41"/>
    <hyperlink ref="I50" r:id="rId42"/>
    <hyperlink ref="I51" r:id="rId43"/>
    <hyperlink ref="I52" r:id="rId44"/>
    <hyperlink ref="I53" r:id="rId45"/>
    <hyperlink ref="I54" r:id="rId46"/>
    <hyperlink ref="I55" r:id="rId47" location=".VVxRmflViko"/>
    <hyperlink ref="I56" r:id="rId48" location=".VVxRmflViko"/>
    <hyperlink ref="I58" r:id="rId49"/>
    <hyperlink ref="I57" r:id="rId50"/>
    <hyperlink ref="I59" r:id="rId51"/>
    <hyperlink ref="I61" r:id="rId52"/>
    <hyperlink ref="I62" r:id="rId53"/>
    <hyperlink ref="I63" r:id="rId54"/>
    <hyperlink ref="I65" r:id="rId55"/>
    <hyperlink ref="I64" r:id="rId56"/>
    <hyperlink ref="I66" r:id="rId57"/>
    <hyperlink ref="I67" r:id="rId58"/>
    <hyperlink ref="I68" r:id="rId59"/>
    <hyperlink ref="I69" r:id="rId60"/>
    <hyperlink ref="I70" r:id="rId61"/>
    <hyperlink ref="I72" r:id="rId62"/>
    <hyperlink ref="I73" r:id="rId63"/>
    <hyperlink ref="I74" r:id="rId64"/>
    <hyperlink ref="I75" r:id="rId65"/>
    <hyperlink ref="I76" r:id="rId66"/>
    <hyperlink ref="I77" r:id="rId67"/>
    <hyperlink ref="I78" r:id="rId68"/>
    <hyperlink ref="I80" r:id="rId69" location=".VVxRmflViko"/>
    <hyperlink ref="I79" r:id="rId70" location=".VVxRmflViko"/>
    <hyperlink ref="I81" r:id="rId71"/>
    <hyperlink ref="I82" r:id="rId72"/>
    <hyperlink ref="I83" r:id="rId73"/>
    <hyperlink ref="I84" r:id="rId74"/>
    <hyperlink ref="I86" r:id="rId75" location=".VVxRmflViko"/>
    <hyperlink ref="I87" r:id="rId76" location=".VVxRmflViko"/>
    <hyperlink ref="I88" r:id="rId77"/>
    <hyperlink ref="I89" r:id="rId78"/>
    <hyperlink ref="I90" r:id="rId79"/>
    <hyperlink ref="I92" r:id="rId80"/>
    <hyperlink ref="I93" r:id="rId81"/>
    <hyperlink ref="I94" r:id="rId82"/>
    <hyperlink ref="I95" r:id="rId83"/>
    <hyperlink ref="I96" r:id="rId84"/>
    <hyperlink ref="I97" r:id="rId85"/>
    <hyperlink ref="I98" r:id="rId86"/>
    <hyperlink ref="I99" r:id="rId87"/>
    <hyperlink ref="I100" r:id="rId88" location="data-tables"/>
    <hyperlink ref="I101" r:id="rId89"/>
    <hyperlink ref="I102" r:id="rId90"/>
    <hyperlink ref="I103" r:id="rId91"/>
    <hyperlink ref="J8" r:id="rId92"/>
    <hyperlink ref="J29" r:id="rId93"/>
    <hyperlink ref="J45" r:id="rId94"/>
    <hyperlink ref="J46" r:id="rId95"/>
    <hyperlink ref="J50" r:id="rId96"/>
    <hyperlink ref="J54" r:id="rId97"/>
    <hyperlink ref="J57" r:id="rId98"/>
    <hyperlink ref="J58" r:id="rId99"/>
    <hyperlink ref="J59" r:id="rId100"/>
    <hyperlink ref="J61" r:id="rId101"/>
    <hyperlink ref="J62" r:id="rId102"/>
    <hyperlink ref="J64" r:id="rId103"/>
    <hyperlink ref="J63" r:id="rId104"/>
    <hyperlink ref="J65" r:id="rId105"/>
    <hyperlink ref="J66" r:id="rId106"/>
    <hyperlink ref="J67" r:id="rId107"/>
    <hyperlink ref="J68" r:id="rId108"/>
    <hyperlink ref="J75" r:id="rId109"/>
    <hyperlink ref="J84" r:id="rId110"/>
    <hyperlink ref="J85" r:id="rId111"/>
    <hyperlink ref="J92" r:id="rId112"/>
    <hyperlink ref="J94" r:id="rId113"/>
    <hyperlink ref="J95" r:id="rId114"/>
    <hyperlink ref="J96" r:id="rId115"/>
    <hyperlink ref="K5" r:id="rId116"/>
    <hyperlink ref="K6" r:id="rId117"/>
    <hyperlink ref="K7" r:id="rId118"/>
    <hyperlink ref="K9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16" r:id="rId119"/>
    <hyperlink ref="K19" r:id="rId120"/>
    <hyperlink ref="K23" r:id="rId121" location="find-archives-near-you"/>
    <hyperlink ref="K25" r:id="rId122" location="!/geo:52.355518,-1.17432/zoom:7/"/>
    <hyperlink ref="K28" r:id="rId123"/>
    <hyperlink ref="K32" r:id="rId124"/>
    <hyperlink ref="K35" r:id="rId125"/>
    <hyperlink ref="K77" r:id="rId126"/>
    <hyperlink ref="K76" r:id="rId127"/>
    <hyperlink ref="K61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2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3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4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5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6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7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8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69" r:id="rId128"/>
    <hyperlink ref="K84" r:id="rId129"/>
    <hyperlink ref="K85" r:id="rId130"/>
    <hyperlink ref="K88" r:id="rId131"/>
    <hyperlink ref="K89" r:id="rId132"/>
    <hyperlink ref="K93" r:id="rId133"/>
    <hyperlink ref="K98" r:id="rId134"/>
    <hyperlink ref="K37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42" r:id="rId135"/>
    <hyperlink ref="K45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47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48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49" display="http://data.gov.uk/data/map-preview?url=http%3A%2F%2Fwww.geostore.com%2FOGC%2FOGCInterface%3FINTERFACE%3DENVIRONMENT%26UID%3DUDATAGOV2011%26PASSWORD%3Ddatagov2011%26LC%3D2%26service%3DWMS%26request%3DGetCapabilities%26&amp;amp;n=55.80264&amp;amp;w=-6.21519&amp;amp;e="/>
    <hyperlink ref="K50" r:id="rId136"/>
    <hyperlink ref="K52" r:id="rId137"/>
    <hyperlink ref="K53" r:id="rId138"/>
    <hyperlink ref="K54" r:id="rId139"/>
    <hyperlink ref="I4" r:id="rId14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R330"/>
  <sheetViews>
    <sheetView showGridLines="0" workbookViewId="0">
      <selection activeCell="J3" sqref="J3:N3"/>
    </sheetView>
  </sheetViews>
  <sheetFormatPr defaultRowHeight="14.25" x14ac:dyDescent="0.2"/>
  <cols>
    <col min="1" max="1" width="3.5703125" style="3" customWidth="1"/>
    <col min="2" max="2" width="35.85546875" style="3" customWidth="1"/>
    <col min="3" max="3" width="6.28515625" style="3" customWidth="1"/>
    <col min="4" max="4" width="10.85546875" style="3" customWidth="1"/>
    <col min="5" max="5" width="7.28515625" style="3" customWidth="1"/>
    <col min="6" max="6" width="12.42578125" style="3" customWidth="1"/>
    <col min="7" max="7" width="2.85546875" style="3" customWidth="1"/>
    <col min="8" max="8" width="6.140625" style="3" customWidth="1"/>
    <col min="9" max="9" width="5" style="3" customWidth="1"/>
    <col min="10" max="10" width="27" style="3" customWidth="1"/>
    <col min="11" max="13" width="9.140625" style="3"/>
    <col min="14" max="14" width="12.85546875" style="3" customWidth="1"/>
    <col min="15" max="15" width="9.140625" style="3"/>
    <col min="16" max="17" width="9.7109375" style="3" customWidth="1"/>
    <col min="18" max="18" width="12.140625" style="3" customWidth="1"/>
    <col min="19" max="16384" width="9.140625" style="3"/>
  </cols>
  <sheetData>
    <row r="2" spans="2:18" ht="34.5" customHeight="1" thickBot="1" x14ac:dyDescent="0.25">
      <c r="B2" s="299" t="s">
        <v>613</v>
      </c>
      <c r="C2" s="299"/>
      <c r="D2" s="299"/>
      <c r="E2" s="299"/>
      <c r="F2" s="226"/>
      <c r="G2" s="226"/>
      <c r="H2" s="226"/>
      <c r="I2" s="226"/>
      <c r="J2" s="277" t="s">
        <v>615</v>
      </c>
    </row>
    <row r="3" spans="2:18" ht="17.25" thickBot="1" x14ac:dyDescent="0.3">
      <c r="B3" s="322" t="s">
        <v>612</v>
      </c>
      <c r="C3" s="322"/>
      <c r="D3" s="322"/>
      <c r="E3" s="322"/>
      <c r="J3" s="317" t="s">
        <v>117</v>
      </c>
      <c r="K3" s="318"/>
      <c r="L3" s="318"/>
      <c r="M3" s="318"/>
      <c r="N3" s="319"/>
      <c r="O3" s="286">
        <f>VLOOKUP(O4,O6:R330,4,FALSE)</f>
        <v>161</v>
      </c>
      <c r="P3" s="321" t="s">
        <v>611</v>
      </c>
      <c r="Q3" s="321"/>
    </row>
    <row r="4" spans="2:18" ht="30" customHeight="1" thickBot="1" x14ac:dyDescent="0.25">
      <c r="B4" s="322"/>
      <c r="C4" s="322"/>
      <c r="D4" s="322"/>
      <c r="E4" s="322"/>
      <c r="O4" s="89" t="str">
        <f>J3</f>
        <v>Lancaster</v>
      </c>
      <c r="P4" s="321"/>
      <c r="Q4" s="321"/>
    </row>
    <row r="5" spans="2:18" s="27" customFormat="1" ht="59.25" customHeight="1" thickBot="1" x14ac:dyDescent="0.3">
      <c r="B5" s="27" t="s">
        <v>602</v>
      </c>
      <c r="D5" s="276" t="s">
        <v>606</v>
      </c>
      <c r="E5" s="311" t="s">
        <v>614</v>
      </c>
      <c r="F5" s="312"/>
      <c r="G5" s="313"/>
      <c r="I5" s="314" t="s">
        <v>608</v>
      </c>
      <c r="J5" s="314"/>
      <c r="K5" s="320" t="s">
        <v>607</v>
      </c>
      <c r="L5" s="320"/>
      <c r="M5" s="320"/>
      <c r="N5" s="117"/>
      <c r="O5" s="278" t="s">
        <v>604</v>
      </c>
      <c r="P5" s="279" t="s">
        <v>609</v>
      </c>
      <c r="Q5" s="279" t="s">
        <v>610</v>
      </c>
      <c r="R5" s="280" t="s">
        <v>605</v>
      </c>
    </row>
    <row r="6" spans="2:18" ht="15" thickBot="1" x14ac:dyDescent="0.25">
      <c r="B6" s="3" t="s">
        <v>358</v>
      </c>
      <c r="C6" s="265"/>
      <c r="D6" s="273">
        <v>0.15</v>
      </c>
      <c r="E6" s="275">
        <f>F6/100</f>
        <v>0.25</v>
      </c>
      <c r="F6" s="288">
        <v>25</v>
      </c>
      <c r="G6" s="260" t="s">
        <v>593</v>
      </c>
      <c r="H6" s="261"/>
      <c r="I6" s="46">
        <v>1</v>
      </c>
      <c r="J6" s="3" t="str">
        <f>VLOOKUP(I6,'Index reweighted'!CR$5:CS$330,2,FALSE)</f>
        <v>City of London</v>
      </c>
      <c r="K6" s="46">
        <v>1</v>
      </c>
      <c r="L6" s="46" t="s">
        <v>17</v>
      </c>
      <c r="O6" s="281" t="s">
        <v>254</v>
      </c>
      <c r="P6" s="224">
        <f>'Index reweighted'!CQ5</f>
        <v>224</v>
      </c>
      <c r="Q6" s="224">
        <f>'Index reweighted'!CR5</f>
        <v>56</v>
      </c>
      <c r="R6" s="282">
        <f>Q6-P6</f>
        <v>-168</v>
      </c>
    </row>
    <row r="7" spans="2:18" ht="15" thickBot="1" x14ac:dyDescent="0.25">
      <c r="B7" s="3" t="s">
        <v>403</v>
      </c>
      <c r="C7" s="266"/>
      <c r="D7" s="273">
        <v>0.15</v>
      </c>
      <c r="E7" s="275">
        <f t="shared" ref="E7:E12" si="0">F7/100</f>
        <v>0</v>
      </c>
      <c r="F7" s="288"/>
      <c r="G7" s="260" t="s">
        <v>593</v>
      </c>
      <c r="I7" s="46">
        <v>2</v>
      </c>
      <c r="J7" s="3" t="str">
        <f>VLOOKUP(I7,'Index reweighted'!CR$5:CS$330,2,FALSE)</f>
        <v>Kensington and Chelsea</v>
      </c>
      <c r="K7" s="46">
        <v>2</v>
      </c>
      <c r="L7" s="46" t="s">
        <v>21</v>
      </c>
      <c r="O7" s="281" t="s">
        <v>160</v>
      </c>
      <c r="P7" s="224">
        <f>'Index reweighted'!CQ6</f>
        <v>63</v>
      </c>
      <c r="Q7" s="224">
        <f>'Index reweighted'!CR6</f>
        <v>144</v>
      </c>
      <c r="R7" s="282">
        <f t="shared" ref="R7:R70" si="1">Q7-P7</f>
        <v>81</v>
      </c>
    </row>
    <row r="8" spans="2:18" ht="15" thickBot="1" x14ac:dyDescent="0.25">
      <c r="B8" s="3" t="s">
        <v>591</v>
      </c>
      <c r="C8" s="267"/>
      <c r="D8" s="273">
        <v>0.15</v>
      </c>
      <c r="E8" s="275">
        <f t="shared" si="0"/>
        <v>0</v>
      </c>
      <c r="F8" s="288"/>
      <c r="G8" s="260" t="s">
        <v>593</v>
      </c>
      <c r="I8" s="46">
        <v>3</v>
      </c>
      <c r="J8" s="3" t="str">
        <f>VLOOKUP(I8,'Index reweighted'!CR$5:CS$330,2,FALSE)</f>
        <v>Oxford</v>
      </c>
      <c r="K8" s="46">
        <v>3</v>
      </c>
      <c r="L8" s="46" t="s">
        <v>18</v>
      </c>
      <c r="O8" s="281" t="s">
        <v>221</v>
      </c>
      <c r="P8" s="224">
        <f>'Index reweighted'!CQ7</f>
        <v>172</v>
      </c>
      <c r="Q8" s="224">
        <f>'Index reweighted'!CR7</f>
        <v>174</v>
      </c>
      <c r="R8" s="282">
        <f t="shared" si="1"/>
        <v>2</v>
      </c>
    </row>
    <row r="9" spans="2:18" ht="15" thickBot="1" x14ac:dyDescent="0.25">
      <c r="B9" s="3" t="s">
        <v>449</v>
      </c>
      <c r="C9" s="268"/>
      <c r="D9" s="273">
        <v>0.15</v>
      </c>
      <c r="E9" s="275">
        <f t="shared" si="0"/>
        <v>0</v>
      </c>
      <c r="F9" s="288"/>
      <c r="G9" s="260" t="s">
        <v>593</v>
      </c>
      <c r="I9" s="46">
        <v>4</v>
      </c>
      <c r="J9" s="3" t="str">
        <f>VLOOKUP(I9,'Index reweighted'!CR$5:CS$330,2,FALSE)</f>
        <v>Weymouth and Portland</v>
      </c>
      <c r="K9" s="46">
        <v>4</v>
      </c>
      <c r="L9" s="46" t="s">
        <v>22</v>
      </c>
      <c r="O9" s="281" t="s">
        <v>72</v>
      </c>
      <c r="P9" s="224">
        <f>'Index reweighted'!CQ8</f>
        <v>182</v>
      </c>
      <c r="Q9" s="224">
        <f>'Index reweighted'!CR8</f>
        <v>32</v>
      </c>
      <c r="R9" s="282">
        <f t="shared" si="1"/>
        <v>-150</v>
      </c>
    </row>
    <row r="10" spans="2:18" ht="15" thickBot="1" x14ac:dyDescent="0.25">
      <c r="B10" s="3" t="s">
        <v>474</v>
      </c>
      <c r="C10" s="269"/>
      <c r="D10" s="273">
        <v>0.15</v>
      </c>
      <c r="E10" s="275">
        <f t="shared" si="0"/>
        <v>0</v>
      </c>
      <c r="F10" s="288"/>
      <c r="G10" s="260" t="s">
        <v>593</v>
      </c>
      <c r="I10" s="46">
        <v>5</v>
      </c>
      <c r="J10" s="3" t="str">
        <f>VLOOKUP(I10,'Index reweighted'!CR$5:CS$330,2,FALSE)</f>
        <v>Camden</v>
      </c>
      <c r="K10" s="46">
        <v>5</v>
      </c>
      <c r="L10" s="46" t="s">
        <v>31</v>
      </c>
      <c r="O10" s="281" t="s">
        <v>316</v>
      </c>
      <c r="P10" s="224">
        <f>'Index reweighted'!CQ9</f>
        <v>305</v>
      </c>
      <c r="Q10" s="224">
        <f>'Index reweighted'!CR9</f>
        <v>310</v>
      </c>
      <c r="R10" s="282">
        <f t="shared" si="1"/>
        <v>5</v>
      </c>
    </row>
    <row r="11" spans="2:18" ht="15" thickBot="1" x14ac:dyDescent="0.25">
      <c r="B11" s="3" t="s">
        <v>507</v>
      </c>
      <c r="C11" s="270"/>
      <c r="D11" s="273">
        <v>0.15</v>
      </c>
      <c r="E11" s="275">
        <f t="shared" si="0"/>
        <v>0</v>
      </c>
      <c r="F11" s="288"/>
      <c r="G11" s="260" t="s">
        <v>593</v>
      </c>
      <c r="I11" s="46">
        <v>6</v>
      </c>
      <c r="J11" s="3" t="str">
        <f>VLOOKUP(I11,'Index reweighted'!CR$5:CS$330,2,FALSE)</f>
        <v>Norwich</v>
      </c>
      <c r="K11" s="46">
        <v>6</v>
      </c>
      <c r="L11" s="46" t="s">
        <v>29</v>
      </c>
      <c r="O11" s="281" t="s">
        <v>320</v>
      </c>
      <c r="P11" s="224">
        <f>'Index reweighted'!CQ10</f>
        <v>232</v>
      </c>
      <c r="Q11" s="224">
        <f>'Index reweighted'!CR10</f>
        <v>178</v>
      </c>
      <c r="R11" s="282">
        <f t="shared" si="1"/>
        <v>-54</v>
      </c>
    </row>
    <row r="12" spans="2:18" ht="15" thickBot="1" x14ac:dyDescent="0.25">
      <c r="B12" s="3" t="s">
        <v>10</v>
      </c>
      <c r="C12" s="271"/>
      <c r="D12" s="274">
        <v>0.1</v>
      </c>
      <c r="E12" s="275">
        <f t="shared" si="0"/>
        <v>0</v>
      </c>
      <c r="F12" s="288"/>
      <c r="G12" s="260" t="s">
        <v>593</v>
      </c>
      <c r="I12" s="46">
        <v>7</v>
      </c>
      <c r="J12" s="3" t="str">
        <f>VLOOKUP(I12,'Index reweighted'!CR$5:CS$330,2,FALSE)</f>
        <v>Islington</v>
      </c>
      <c r="K12" s="46">
        <v>7</v>
      </c>
      <c r="L12" s="46" t="s">
        <v>27</v>
      </c>
      <c r="O12" s="281" t="s">
        <v>156</v>
      </c>
      <c r="P12" s="224">
        <f>'Index reweighted'!CQ11</f>
        <v>307</v>
      </c>
      <c r="Q12" s="224">
        <f>'Index reweighted'!CR11</f>
        <v>82</v>
      </c>
      <c r="R12" s="282">
        <f t="shared" si="1"/>
        <v>-225</v>
      </c>
    </row>
    <row r="13" spans="2:18" ht="15.75" thickTop="1" thickBot="1" x14ac:dyDescent="0.25">
      <c r="C13" s="103" t="s">
        <v>592</v>
      </c>
      <c r="D13" s="273">
        <f>D6+D7+D8+D9+D10+D11+D12</f>
        <v>1</v>
      </c>
      <c r="E13" s="262">
        <f>E6+E7+E8+E9+E10+E11+E12</f>
        <v>0.25</v>
      </c>
      <c r="F13" s="263">
        <f>F6+F7+F8+F9+F10+F11+F12</f>
        <v>25</v>
      </c>
      <c r="G13" s="264"/>
      <c r="I13" s="46">
        <v>8</v>
      </c>
      <c r="J13" s="3" t="str">
        <f>VLOOKUP(I13,'Index reweighted'!CR$5:CS$330,2,FALSE)</f>
        <v>Westminster</v>
      </c>
      <c r="K13" s="46">
        <v>8</v>
      </c>
      <c r="L13" s="46" t="s">
        <v>53</v>
      </c>
      <c r="O13" s="281" t="s">
        <v>203</v>
      </c>
      <c r="P13" s="224">
        <f>'Index reweighted'!CQ12</f>
        <v>249</v>
      </c>
      <c r="Q13" s="224">
        <f>'Index reweighted'!CR12</f>
        <v>31</v>
      </c>
      <c r="R13" s="282">
        <f t="shared" si="1"/>
        <v>-218</v>
      </c>
    </row>
    <row r="14" spans="2:18" x14ac:dyDescent="0.2">
      <c r="F14" s="315" t="s">
        <v>603</v>
      </c>
      <c r="I14" s="46">
        <v>9</v>
      </c>
      <c r="J14" s="3" t="str">
        <f>VLOOKUP(I14,'Index reweighted'!CR$5:CS$330,2,FALSE)</f>
        <v>West Somerset</v>
      </c>
      <c r="K14" s="46">
        <v>9</v>
      </c>
      <c r="L14" s="46" t="s">
        <v>20</v>
      </c>
      <c r="O14" s="281" t="s">
        <v>125</v>
      </c>
      <c r="P14" s="224">
        <f>'Index reweighted'!CQ13</f>
        <v>170</v>
      </c>
      <c r="Q14" s="224">
        <f>'Index reweighted'!CR13</f>
        <v>300</v>
      </c>
      <c r="R14" s="282">
        <f t="shared" si="1"/>
        <v>130</v>
      </c>
    </row>
    <row r="15" spans="2:18" x14ac:dyDescent="0.2">
      <c r="F15" s="316"/>
      <c r="I15" s="46">
        <v>10</v>
      </c>
      <c r="J15" s="3" t="str">
        <f>VLOOKUP(I15,'Index reweighted'!CR$5:CS$330,2,FALSE)</f>
        <v>West Devon</v>
      </c>
      <c r="K15" s="46">
        <v>10</v>
      </c>
      <c r="L15" s="46" t="s">
        <v>23</v>
      </c>
      <c r="O15" s="281" t="s">
        <v>248</v>
      </c>
      <c r="P15" s="224">
        <f>'Index reweighted'!CQ14</f>
        <v>226</v>
      </c>
      <c r="Q15" s="224">
        <f>'Index reweighted'!CR14</f>
        <v>318</v>
      </c>
      <c r="R15" s="282">
        <f t="shared" si="1"/>
        <v>92</v>
      </c>
    </row>
    <row r="16" spans="2:18" x14ac:dyDescent="0.2">
      <c r="F16" s="316"/>
      <c r="I16" s="46">
        <v>11</v>
      </c>
      <c r="J16" s="3" t="str">
        <f>VLOOKUP(I16,'Index reweighted'!CR$5:CS$330,2,FALSE)</f>
        <v>Lincoln</v>
      </c>
      <c r="K16" s="46">
        <v>11</v>
      </c>
      <c r="L16" s="46" t="s">
        <v>30</v>
      </c>
      <c r="O16" s="281" t="s">
        <v>319</v>
      </c>
      <c r="P16" s="224">
        <f>'Index reweighted'!CQ15</f>
        <v>272</v>
      </c>
      <c r="Q16" s="224">
        <f>'Index reweighted'!CR15</f>
        <v>294</v>
      </c>
      <c r="R16" s="282">
        <f t="shared" si="1"/>
        <v>22</v>
      </c>
    </row>
    <row r="17" spans="9:18" x14ac:dyDescent="0.2">
      <c r="I17" s="46">
        <v>12</v>
      </c>
      <c r="J17" s="3" t="str">
        <f>VLOOKUP(I17,'Index reweighted'!CR$5:CS$330,2,FALSE)</f>
        <v>Uttlesford</v>
      </c>
      <c r="K17" s="46">
        <v>12</v>
      </c>
      <c r="L17" s="46" t="s">
        <v>32</v>
      </c>
      <c r="O17" s="281" t="s">
        <v>26</v>
      </c>
      <c r="P17" s="224">
        <f>'Index reweighted'!CQ16</f>
        <v>15</v>
      </c>
      <c r="Q17" s="224">
        <f>'Index reweighted'!CR16</f>
        <v>115</v>
      </c>
      <c r="R17" s="282">
        <f t="shared" si="1"/>
        <v>100</v>
      </c>
    </row>
    <row r="18" spans="9:18" x14ac:dyDescent="0.2">
      <c r="I18" s="46">
        <v>13</v>
      </c>
      <c r="J18" s="3" t="str">
        <f>VLOOKUP(I18,'Index reweighted'!CR$5:CS$330,2,FALSE)</f>
        <v>South Hams</v>
      </c>
      <c r="K18" s="46">
        <v>13</v>
      </c>
      <c r="L18" s="46" t="s">
        <v>38</v>
      </c>
      <c r="O18" s="281" t="s">
        <v>330</v>
      </c>
      <c r="P18" s="224">
        <f>'Index reweighted'!CQ17</f>
        <v>317</v>
      </c>
      <c r="Q18" s="224">
        <f>'Index reweighted'!CR17</f>
        <v>322</v>
      </c>
      <c r="R18" s="282">
        <f t="shared" si="1"/>
        <v>5</v>
      </c>
    </row>
    <row r="19" spans="9:18" x14ac:dyDescent="0.2">
      <c r="I19" s="46">
        <v>14</v>
      </c>
      <c r="J19" s="3" t="str">
        <f>VLOOKUP(I19,'Index reweighted'!CR$5:CS$330,2,FALSE)</f>
        <v>Cambridge</v>
      </c>
      <c r="K19" s="46">
        <v>14</v>
      </c>
      <c r="L19" s="46" t="s">
        <v>40</v>
      </c>
      <c r="O19" s="281" t="s">
        <v>335</v>
      </c>
      <c r="P19" s="224">
        <f>'Index reweighted'!CQ18</f>
        <v>319</v>
      </c>
      <c r="Q19" s="224">
        <f>'Index reweighted'!CR18</f>
        <v>203</v>
      </c>
      <c r="R19" s="282">
        <f t="shared" si="1"/>
        <v>-116</v>
      </c>
    </row>
    <row r="20" spans="9:18" x14ac:dyDescent="0.2">
      <c r="I20" s="46">
        <v>15</v>
      </c>
      <c r="J20" s="3" t="str">
        <f>VLOOKUP(I20,'Index reweighted'!CR$5:CS$330,2,FALSE)</f>
        <v>Gloucester</v>
      </c>
      <c r="K20" s="46">
        <v>15</v>
      </c>
      <c r="L20" s="46" t="s">
        <v>26</v>
      </c>
      <c r="O20" s="281" t="s">
        <v>190</v>
      </c>
      <c r="P20" s="224">
        <f>'Index reweighted'!CQ19</f>
        <v>157</v>
      </c>
      <c r="Q20" s="224">
        <f>'Index reweighted'!CR19</f>
        <v>100</v>
      </c>
      <c r="R20" s="282">
        <f t="shared" si="1"/>
        <v>-57</v>
      </c>
    </row>
    <row r="21" spans="9:18" x14ac:dyDescent="0.2">
      <c r="I21" s="46">
        <v>16</v>
      </c>
      <c r="J21" s="3" t="str">
        <f>VLOOKUP(I21,'Index reweighted'!CR$5:CS$330,2,FALSE)</f>
        <v>South Northamptonshire</v>
      </c>
      <c r="K21" s="46">
        <v>16</v>
      </c>
      <c r="L21" s="46" t="s">
        <v>62</v>
      </c>
      <c r="O21" s="281" t="s">
        <v>60</v>
      </c>
      <c r="P21" s="224">
        <f>'Index reweighted'!CQ20</f>
        <v>38</v>
      </c>
      <c r="Q21" s="224">
        <f>'Index reweighted'!CR20</f>
        <v>101</v>
      </c>
      <c r="R21" s="282">
        <f t="shared" si="1"/>
        <v>63</v>
      </c>
    </row>
    <row r="22" spans="9:18" x14ac:dyDescent="0.2">
      <c r="I22" s="46">
        <v>17</v>
      </c>
      <c r="J22" s="3" t="str">
        <f>VLOOKUP(I22,'Index reweighted'!CR$5:CS$330,2,FALSE)</f>
        <v>Tower Hamlets</v>
      </c>
      <c r="K22" s="46">
        <v>17</v>
      </c>
      <c r="L22" s="46" t="s">
        <v>46</v>
      </c>
      <c r="O22" s="281" t="s">
        <v>237</v>
      </c>
      <c r="P22" s="224">
        <f>'Index reweighted'!CQ21</f>
        <v>291</v>
      </c>
      <c r="Q22" s="224">
        <f>'Index reweighted'!CR21</f>
        <v>146</v>
      </c>
      <c r="R22" s="282">
        <f t="shared" si="1"/>
        <v>-145</v>
      </c>
    </row>
    <row r="23" spans="9:18" x14ac:dyDescent="0.2">
      <c r="I23" s="46">
        <v>18</v>
      </c>
      <c r="J23" s="3" t="str">
        <f>VLOOKUP(I23,'Index reweighted'!CR$5:CS$330,2,FALSE)</f>
        <v>Maldon</v>
      </c>
      <c r="K23" s="46">
        <v>18</v>
      </c>
      <c r="L23" s="46" t="s">
        <v>35</v>
      </c>
      <c r="O23" s="281" t="s">
        <v>270</v>
      </c>
      <c r="P23" s="224">
        <f>'Index reweighted'!CQ22</f>
        <v>309</v>
      </c>
      <c r="Q23" s="224">
        <f>'Index reweighted'!CR22</f>
        <v>232</v>
      </c>
      <c r="R23" s="282">
        <f t="shared" si="1"/>
        <v>-77</v>
      </c>
    </row>
    <row r="24" spans="9:18" x14ac:dyDescent="0.2">
      <c r="I24" s="46">
        <v>19</v>
      </c>
      <c r="J24" s="3" t="str">
        <f>VLOOKUP(I24,'Index reweighted'!CR$5:CS$330,2,FALSE)</f>
        <v>Eden</v>
      </c>
      <c r="K24" s="46">
        <v>19</v>
      </c>
      <c r="L24" s="46" t="s">
        <v>42</v>
      </c>
      <c r="O24" s="281" t="s">
        <v>318</v>
      </c>
      <c r="P24" s="224">
        <f>'Index reweighted'!CQ23</f>
        <v>236</v>
      </c>
      <c r="Q24" s="224">
        <f>'Index reweighted'!CR23</f>
        <v>320</v>
      </c>
      <c r="R24" s="282">
        <f t="shared" si="1"/>
        <v>84</v>
      </c>
    </row>
    <row r="25" spans="9:18" x14ac:dyDescent="0.2">
      <c r="I25" s="46">
        <v>20</v>
      </c>
      <c r="J25" s="3" t="str">
        <f>VLOOKUP(I25,'Index reweighted'!CR$5:CS$330,2,FALSE)</f>
        <v>Hammersmith and Fulham</v>
      </c>
      <c r="K25" s="46">
        <v>20</v>
      </c>
      <c r="L25" s="46" t="s">
        <v>87</v>
      </c>
      <c r="O25" s="281" t="s">
        <v>301</v>
      </c>
      <c r="P25" s="224">
        <f>'Index reweighted'!CQ24</f>
        <v>318</v>
      </c>
      <c r="Q25" s="224">
        <f>'Index reweighted'!CR24</f>
        <v>237</v>
      </c>
      <c r="R25" s="282">
        <f t="shared" si="1"/>
        <v>-81</v>
      </c>
    </row>
    <row r="26" spans="9:18" x14ac:dyDescent="0.2">
      <c r="I26" s="46">
        <v>21</v>
      </c>
      <c r="J26" s="3" t="str">
        <f>VLOOKUP(I26,'Index reweighted'!CR$5:CS$330,2,FALSE)</f>
        <v>Purbeck</v>
      </c>
      <c r="K26" s="46">
        <v>21</v>
      </c>
      <c r="L26" s="46" t="s">
        <v>36</v>
      </c>
      <c r="O26" s="281" t="s">
        <v>206</v>
      </c>
      <c r="P26" s="224">
        <f>'Index reweighted'!CQ25</f>
        <v>148</v>
      </c>
      <c r="Q26" s="224">
        <f>'Index reweighted'!CR25</f>
        <v>157</v>
      </c>
      <c r="R26" s="282">
        <f t="shared" si="1"/>
        <v>9</v>
      </c>
    </row>
    <row r="27" spans="9:18" x14ac:dyDescent="0.2">
      <c r="I27" s="46">
        <v>22</v>
      </c>
      <c r="J27" s="3" t="str">
        <f>VLOOKUP(I27,'Index reweighted'!CR$5:CS$330,2,FALSE)</f>
        <v>Worcester</v>
      </c>
      <c r="K27" s="46">
        <v>22</v>
      </c>
      <c r="L27" s="46" t="s">
        <v>52</v>
      </c>
      <c r="O27" s="281" t="s">
        <v>47</v>
      </c>
      <c r="P27" s="224">
        <f>'Index reweighted'!CQ26</f>
        <v>28</v>
      </c>
      <c r="Q27" s="224">
        <f>'Index reweighted'!CR26</f>
        <v>212</v>
      </c>
      <c r="R27" s="282">
        <f t="shared" si="1"/>
        <v>184</v>
      </c>
    </row>
    <row r="28" spans="9:18" x14ac:dyDescent="0.2">
      <c r="I28" s="46">
        <v>23</v>
      </c>
      <c r="J28" s="3" t="str">
        <f>VLOOKUP(I28,'Index reweighted'!CR$5:CS$330,2,FALSE)</f>
        <v>Rutland</v>
      </c>
      <c r="K28" s="46">
        <v>23</v>
      </c>
      <c r="L28" s="46" t="s">
        <v>45</v>
      </c>
      <c r="O28" s="281" t="s">
        <v>155</v>
      </c>
      <c r="P28" s="224">
        <f>'Index reweighted'!CQ27</f>
        <v>240</v>
      </c>
      <c r="Q28" s="224">
        <f>'Index reweighted'!CR27</f>
        <v>197</v>
      </c>
      <c r="R28" s="282">
        <f t="shared" si="1"/>
        <v>-43</v>
      </c>
    </row>
    <row r="29" spans="9:18" x14ac:dyDescent="0.2">
      <c r="I29" s="46">
        <v>24</v>
      </c>
      <c r="J29" s="3" t="str">
        <f>VLOOKUP(I29,'Index reweighted'!CR$5:CS$330,2,FALSE)</f>
        <v>Christchurch</v>
      </c>
      <c r="K29" s="46">
        <v>24</v>
      </c>
      <c r="L29" s="46" t="s">
        <v>58</v>
      </c>
      <c r="O29" s="281" t="s">
        <v>244</v>
      </c>
      <c r="P29" s="224">
        <f>'Index reweighted'!CQ28</f>
        <v>228</v>
      </c>
      <c r="Q29" s="224">
        <f>'Index reweighted'!CR28</f>
        <v>312</v>
      </c>
      <c r="R29" s="282">
        <f t="shared" si="1"/>
        <v>84</v>
      </c>
    </row>
    <row r="30" spans="9:18" x14ac:dyDescent="0.2">
      <c r="I30" s="46">
        <v>25</v>
      </c>
      <c r="J30" s="3" t="str">
        <f>VLOOKUP(I30,'Index reweighted'!CR$5:CS$330,2,FALSE)</f>
        <v>Reading</v>
      </c>
      <c r="K30" s="46">
        <v>25</v>
      </c>
      <c r="L30" s="46" t="s">
        <v>99</v>
      </c>
      <c r="O30" s="281" t="s">
        <v>263</v>
      </c>
      <c r="P30" s="224">
        <f>'Index reweighted'!CQ29</f>
        <v>142</v>
      </c>
      <c r="Q30" s="224">
        <f>'Index reweighted'!CR29</f>
        <v>155</v>
      </c>
      <c r="R30" s="282">
        <f t="shared" si="1"/>
        <v>13</v>
      </c>
    </row>
    <row r="31" spans="9:18" x14ac:dyDescent="0.2">
      <c r="I31" s="46">
        <v>26</v>
      </c>
      <c r="J31" s="3" t="str">
        <f>VLOOKUP(I31,'Index reweighted'!CR$5:CS$330,2,FALSE)</f>
        <v>West Dorset</v>
      </c>
      <c r="K31" s="46">
        <v>26</v>
      </c>
      <c r="L31" s="46" t="s">
        <v>44</v>
      </c>
      <c r="O31" s="281" t="s">
        <v>214</v>
      </c>
      <c r="P31" s="224">
        <f>'Index reweighted'!CQ30</f>
        <v>113</v>
      </c>
      <c r="Q31" s="224">
        <f>'Index reweighted'!CR30</f>
        <v>98</v>
      </c>
      <c r="R31" s="282">
        <f t="shared" si="1"/>
        <v>-15</v>
      </c>
    </row>
    <row r="32" spans="9:18" x14ac:dyDescent="0.2">
      <c r="I32" s="46">
        <v>27</v>
      </c>
      <c r="J32" s="3" t="str">
        <f>VLOOKUP(I32,'Index reweighted'!CR$5:CS$330,2,FALSE)</f>
        <v>Gosport</v>
      </c>
      <c r="K32" s="46">
        <v>27</v>
      </c>
      <c r="L32" s="46" t="s">
        <v>43</v>
      </c>
      <c r="O32" s="281" t="s">
        <v>152</v>
      </c>
      <c r="P32" s="224">
        <f>'Index reweighted'!CQ31</f>
        <v>276</v>
      </c>
      <c r="Q32" s="224">
        <f>'Index reweighted'!CR31</f>
        <v>241</v>
      </c>
      <c r="R32" s="282">
        <f t="shared" si="1"/>
        <v>-35</v>
      </c>
    </row>
    <row r="33" spans="9:18" x14ac:dyDescent="0.2">
      <c r="I33" s="46">
        <v>28</v>
      </c>
      <c r="J33" s="3" t="str">
        <f>VLOOKUP(I33,'Index reweighted'!CR$5:CS$330,2,FALSE)</f>
        <v>Hackney</v>
      </c>
      <c r="K33" s="46">
        <v>28</v>
      </c>
      <c r="L33" s="46" t="s">
        <v>47</v>
      </c>
      <c r="O33" s="281" t="s">
        <v>331</v>
      </c>
      <c r="P33" s="224">
        <f>'Index reweighted'!CQ32</f>
        <v>269</v>
      </c>
      <c r="Q33" s="224">
        <f>'Index reweighted'!CR32</f>
        <v>297</v>
      </c>
      <c r="R33" s="282">
        <f t="shared" si="1"/>
        <v>28</v>
      </c>
    </row>
    <row r="34" spans="9:18" x14ac:dyDescent="0.2">
      <c r="I34" s="46">
        <v>29</v>
      </c>
      <c r="J34" s="3" t="str">
        <f>VLOOKUP(I34,'Index reweighted'!CR$5:CS$330,2,FALSE)</f>
        <v>Lambeth</v>
      </c>
      <c r="K34" s="46">
        <v>29</v>
      </c>
      <c r="L34" s="46" t="s">
        <v>59</v>
      </c>
      <c r="O34" s="281" t="s">
        <v>266</v>
      </c>
      <c r="P34" s="224">
        <f>'Index reweighted'!CQ33</f>
        <v>312</v>
      </c>
      <c r="Q34" s="224">
        <f>'Index reweighted'!CR33</f>
        <v>187</v>
      </c>
      <c r="R34" s="282">
        <f t="shared" si="1"/>
        <v>-125</v>
      </c>
    </row>
    <row r="35" spans="9:18" x14ac:dyDescent="0.2">
      <c r="I35" s="46">
        <v>30</v>
      </c>
      <c r="J35" s="3" t="str">
        <f>VLOOKUP(I35,'Index reweighted'!CR$5:CS$330,2,FALSE)</f>
        <v>Exeter</v>
      </c>
      <c r="K35" s="46">
        <v>30</v>
      </c>
      <c r="L35" s="46" t="s">
        <v>77</v>
      </c>
      <c r="O35" s="281" t="s">
        <v>279</v>
      </c>
      <c r="P35" s="224">
        <f>'Index reweighted'!CQ34</f>
        <v>195</v>
      </c>
      <c r="Q35" s="224">
        <f>'Index reweighted'!CR34</f>
        <v>173</v>
      </c>
      <c r="R35" s="282">
        <f t="shared" si="1"/>
        <v>-22</v>
      </c>
    </row>
    <row r="36" spans="9:18" x14ac:dyDescent="0.2">
      <c r="I36" s="46">
        <v>31</v>
      </c>
      <c r="J36" s="3" t="str">
        <f>VLOOKUP(I36,'Index reweighted'!CR$5:CS$330,2,FALSE)</f>
        <v>Babergh</v>
      </c>
      <c r="K36" s="46">
        <v>31</v>
      </c>
      <c r="L36" s="46" t="s">
        <v>139</v>
      </c>
      <c r="O36" s="281" t="s">
        <v>161</v>
      </c>
      <c r="P36" s="224">
        <f>'Index reweighted'!CQ35</f>
        <v>266</v>
      </c>
      <c r="Q36" s="224">
        <f>'Index reweighted'!CR35</f>
        <v>210</v>
      </c>
      <c r="R36" s="282">
        <f t="shared" si="1"/>
        <v>-56</v>
      </c>
    </row>
    <row r="37" spans="9:18" x14ac:dyDescent="0.2">
      <c r="I37" s="46">
        <v>32</v>
      </c>
      <c r="J37" s="3" t="str">
        <f>VLOOKUP(I37,'Index reweighted'!CR$5:CS$330,2,FALSE)</f>
        <v>Arun</v>
      </c>
      <c r="K37" s="46">
        <v>32</v>
      </c>
      <c r="L37" s="46" t="s">
        <v>33</v>
      </c>
      <c r="O37" s="281" t="s">
        <v>133</v>
      </c>
      <c r="P37" s="224">
        <f>'Index reweighted'!CQ36</f>
        <v>238</v>
      </c>
      <c r="Q37" s="224">
        <f>'Index reweighted'!CR36</f>
        <v>55</v>
      </c>
      <c r="R37" s="282">
        <f t="shared" si="1"/>
        <v>-183</v>
      </c>
    </row>
    <row r="38" spans="9:18" x14ac:dyDescent="0.2">
      <c r="I38" s="46">
        <v>33</v>
      </c>
      <c r="J38" s="3" t="str">
        <f>VLOOKUP(I38,'Index reweighted'!CR$5:CS$330,2,FALSE)</f>
        <v>Cotswold</v>
      </c>
      <c r="K38" s="46">
        <v>33</v>
      </c>
      <c r="L38" s="46" t="s">
        <v>48</v>
      </c>
      <c r="O38" s="281" t="s">
        <v>64</v>
      </c>
      <c r="P38" s="224">
        <f>'Index reweighted'!CQ37</f>
        <v>42</v>
      </c>
      <c r="Q38" s="224">
        <f>'Index reweighted'!CR37</f>
        <v>125</v>
      </c>
      <c r="R38" s="282">
        <f t="shared" si="1"/>
        <v>83</v>
      </c>
    </row>
    <row r="39" spans="9:18" x14ac:dyDescent="0.2">
      <c r="I39" s="46">
        <v>34</v>
      </c>
      <c r="J39" s="3" t="str">
        <f>VLOOKUP(I39,'Index reweighted'!CR$5:CS$330,2,FALSE)</f>
        <v>East Northamptonshire</v>
      </c>
      <c r="K39" s="46">
        <v>34</v>
      </c>
      <c r="L39" s="46" t="s">
        <v>80</v>
      </c>
      <c r="O39" s="281" t="s">
        <v>109</v>
      </c>
      <c r="P39" s="224">
        <f>'Index reweighted'!CQ38</f>
        <v>72</v>
      </c>
      <c r="Q39" s="224">
        <f>'Index reweighted'!CR38</f>
        <v>171</v>
      </c>
      <c r="R39" s="282">
        <f t="shared" si="1"/>
        <v>99</v>
      </c>
    </row>
    <row r="40" spans="9:18" x14ac:dyDescent="0.2">
      <c r="I40" s="46">
        <v>35</v>
      </c>
      <c r="J40" s="3" t="str">
        <f>VLOOKUP(I40,'Index reweighted'!CR$5:CS$330,2,FALSE)</f>
        <v>Haringey</v>
      </c>
      <c r="K40" s="46">
        <v>35</v>
      </c>
      <c r="L40" s="46" t="s">
        <v>84</v>
      </c>
      <c r="O40" s="281" t="s">
        <v>175</v>
      </c>
      <c r="P40" s="224">
        <f>'Index reweighted'!CQ39</f>
        <v>273</v>
      </c>
      <c r="Q40" s="224">
        <f>'Index reweighted'!CR39</f>
        <v>74</v>
      </c>
      <c r="R40" s="282">
        <f t="shared" si="1"/>
        <v>-199</v>
      </c>
    </row>
    <row r="41" spans="9:18" x14ac:dyDescent="0.2">
      <c r="I41" s="46">
        <v>36</v>
      </c>
      <c r="J41" s="3" t="str">
        <f>VLOOKUP(I41,'Index reweighted'!CR$5:CS$330,2,FALSE)</f>
        <v>Guildford</v>
      </c>
      <c r="K41" s="46">
        <v>36</v>
      </c>
      <c r="L41" s="46" t="s">
        <v>34</v>
      </c>
      <c r="O41" s="281" t="s">
        <v>162</v>
      </c>
      <c r="P41" s="224">
        <f>'Index reweighted'!CQ40</f>
        <v>176</v>
      </c>
      <c r="Q41" s="224">
        <f>'Index reweighted'!CR40</f>
        <v>92</v>
      </c>
      <c r="R41" s="282">
        <f t="shared" si="1"/>
        <v>-84</v>
      </c>
    </row>
    <row r="42" spans="9:18" x14ac:dyDescent="0.2">
      <c r="I42" s="46">
        <v>37</v>
      </c>
      <c r="J42" s="3" t="str">
        <f>VLOOKUP(I42,'Index reweighted'!CR$5:CS$330,2,FALSE)</f>
        <v>Worthing</v>
      </c>
      <c r="K42" s="46">
        <v>37</v>
      </c>
      <c r="L42" s="46" t="s">
        <v>57</v>
      </c>
      <c r="O42" s="281" t="s">
        <v>227</v>
      </c>
      <c r="P42" s="224">
        <f>'Index reweighted'!CQ41</f>
        <v>128</v>
      </c>
      <c r="Q42" s="224">
        <f>'Index reweighted'!CR41</f>
        <v>161</v>
      </c>
      <c r="R42" s="282">
        <f t="shared" si="1"/>
        <v>33</v>
      </c>
    </row>
    <row r="43" spans="9:18" x14ac:dyDescent="0.2">
      <c r="I43" s="46">
        <v>38</v>
      </c>
      <c r="J43" s="3" t="str">
        <f>VLOOKUP(I43,'Index reweighted'!CR$5:CS$330,2,FALSE)</f>
        <v>Hastings</v>
      </c>
      <c r="K43" s="46">
        <v>38</v>
      </c>
      <c r="L43" s="46" t="s">
        <v>60</v>
      </c>
      <c r="O43" s="281" t="s">
        <v>103</v>
      </c>
      <c r="P43" s="224">
        <f>'Index reweighted'!CQ42</f>
        <v>102</v>
      </c>
      <c r="Q43" s="224">
        <f>'Index reweighted'!CR42</f>
        <v>90</v>
      </c>
      <c r="R43" s="282">
        <f t="shared" si="1"/>
        <v>-12</v>
      </c>
    </row>
    <row r="44" spans="9:18" x14ac:dyDescent="0.2">
      <c r="I44" s="46">
        <v>39</v>
      </c>
      <c r="J44" s="3" t="str">
        <f>VLOOKUP(I44,'Index reweighted'!CR$5:CS$330,2,FALSE)</f>
        <v>Eastbourne</v>
      </c>
      <c r="K44" s="46">
        <v>39</v>
      </c>
      <c r="L44" s="46" t="s">
        <v>75</v>
      </c>
      <c r="O44" s="281" t="s">
        <v>157</v>
      </c>
      <c r="P44" s="224">
        <f>'Index reweighted'!CQ43</f>
        <v>98</v>
      </c>
      <c r="Q44" s="224">
        <f>'Index reweighted'!CR43</f>
        <v>123</v>
      </c>
      <c r="R44" s="282">
        <f t="shared" si="1"/>
        <v>25</v>
      </c>
    </row>
    <row r="45" spans="9:18" x14ac:dyDescent="0.2">
      <c r="I45" s="46">
        <v>40</v>
      </c>
      <c r="J45" s="3" t="str">
        <f>VLOOKUP(I45,'Index reweighted'!CR$5:CS$330,2,FALSE)</f>
        <v>Chichester</v>
      </c>
      <c r="K45" s="46">
        <v>40</v>
      </c>
      <c r="L45" s="46" t="s">
        <v>89</v>
      </c>
      <c r="O45" s="281" t="s">
        <v>48</v>
      </c>
      <c r="P45" s="224">
        <f>'Index reweighted'!CQ44</f>
        <v>33</v>
      </c>
      <c r="Q45" s="224">
        <f>'Index reweighted'!CR44</f>
        <v>200</v>
      </c>
      <c r="R45" s="282">
        <f t="shared" si="1"/>
        <v>167</v>
      </c>
    </row>
    <row r="46" spans="9:18" x14ac:dyDescent="0.2">
      <c r="I46" s="46">
        <v>41</v>
      </c>
      <c r="J46" s="3" t="str">
        <f>VLOOKUP(I46,'Index reweighted'!CR$5:CS$330,2,FALSE)</f>
        <v>Ipswich</v>
      </c>
      <c r="K46" s="46">
        <v>41</v>
      </c>
      <c r="L46" s="46" t="s">
        <v>55</v>
      </c>
      <c r="O46" s="281" t="s">
        <v>96</v>
      </c>
      <c r="P46" s="224">
        <f>'Index reweighted'!CQ45</f>
        <v>127</v>
      </c>
      <c r="Q46" s="224">
        <f>'Index reweighted'!CR45</f>
        <v>283</v>
      </c>
      <c r="R46" s="282">
        <f t="shared" si="1"/>
        <v>156</v>
      </c>
    </row>
    <row r="47" spans="9:18" x14ac:dyDescent="0.2">
      <c r="I47" s="46">
        <v>42</v>
      </c>
      <c r="J47" s="3" t="str">
        <f>VLOOKUP(I47,'Index reweighted'!CR$5:CS$330,2,FALSE)</f>
        <v>North Dorset</v>
      </c>
      <c r="K47" s="46">
        <v>42</v>
      </c>
      <c r="L47" s="46" t="s">
        <v>64</v>
      </c>
      <c r="O47" s="281" t="s">
        <v>261</v>
      </c>
      <c r="P47" s="224">
        <f>'Index reweighted'!CQ46</f>
        <v>154</v>
      </c>
      <c r="Q47" s="224">
        <f>'Index reweighted'!CR46</f>
        <v>179</v>
      </c>
      <c r="R47" s="282">
        <f t="shared" si="1"/>
        <v>25</v>
      </c>
    </row>
    <row r="48" spans="9:18" x14ac:dyDescent="0.2">
      <c r="I48" s="46">
        <v>43</v>
      </c>
      <c r="J48" s="3" t="str">
        <f>VLOOKUP(I48,'Index reweighted'!CR$5:CS$330,2,FALSE)</f>
        <v>Lewes</v>
      </c>
      <c r="K48" s="46">
        <v>43</v>
      </c>
      <c r="L48" s="46" t="s">
        <v>76</v>
      </c>
      <c r="O48" s="281" t="s">
        <v>22</v>
      </c>
      <c r="P48" s="224">
        <f>'Index reweighted'!CQ47</f>
        <v>4</v>
      </c>
      <c r="Q48" s="224">
        <f>'Index reweighted'!CR47</f>
        <v>14</v>
      </c>
      <c r="R48" s="282">
        <f t="shared" si="1"/>
        <v>10</v>
      </c>
    </row>
    <row r="49" spans="9:18" x14ac:dyDescent="0.2">
      <c r="I49" s="46">
        <v>44</v>
      </c>
      <c r="J49" s="3" t="str">
        <f>VLOOKUP(I49,'Index reweighted'!CR$5:CS$330,2,FALSE)</f>
        <v>Derbyshire Dales</v>
      </c>
      <c r="K49" s="46">
        <v>44</v>
      </c>
      <c r="L49" s="46" t="s">
        <v>51</v>
      </c>
      <c r="O49" s="281" t="s">
        <v>45</v>
      </c>
      <c r="P49" s="224">
        <f>'Index reweighted'!CQ48</f>
        <v>23</v>
      </c>
      <c r="Q49" s="224">
        <f>'Index reweighted'!CR48</f>
        <v>5</v>
      </c>
      <c r="R49" s="282">
        <f t="shared" si="1"/>
        <v>-18</v>
      </c>
    </row>
    <row r="50" spans="9:18" x14ac:dyDescent="0.2">
      <c r="I50" s="46">
        <v>45</v>
      </c>
      <c r="J50" s="3" t="str">
        <f>VLOOKUP(I50,'Index reweighted'!CR$5:CS$330,2,FALSE)</f>
        <v>Lewisham</v>
      </c>
      <c r="K50" s="46">
        <v>45</v>
      </c>
      <c r="L50" s="46" t="s">
        <v>70</v>
      </c>
      <c r="O50" s="281" t="s">
        <v>225</v>
      </c>
      <c r="P50" s="224">
        <f>'Index reweighted'!CQ49</f>
        <v>187</v>
      </c>
      <c r="Q50" s="224">
        <f>'Index reweighted'!CR49</f>
        <v>176</v>
      </c>
      <c r="R50" s="282">
        <f t="shared" si="1"/>
        <v>-11</v>
      </c>
    </row>
    <row r="51" spans="9:18" x14ac:dyDescent="0.2">
      <c r="I51" s="46">
        <v>46</v>
      </c>
      <c r="J51" s="3" t="str">
        <f>VLOOKUP(I51,'Index reweighted'!CR$5:CS$330,2,FALSE)</f>
        <v>Greenwich</v>
      </c>
      <c r="K51" s="46">
        <v>46</v>
      </c>
      <c r="L51" s="46" t="s">
        <v>124</v>
      </c>
      <c r="O51" s="281" t="s">
        <v>200</v>
      </c>
      <c r="P51" s="224">
        <f>'Index reweighted'!CQ50</f>
        <v>91</v>
      </c>
      <c r="Q51" s="224">
        <f>'Index reweighted'!CR50</f>
        <v>158</v>
      </c>
      <c r="R51" s="282">
        <f t="shared" si="1"/>
        <v>67</v>
      </c>
    </row>
    <row r="52" spans="9:18" x14ac:dyDescent="0.2">
      <c r="I52" s="46">
        <v>47</v>
      </c>
      <c r="J52" s="3" t="str">
        <f>VLOOKUP(I52,'Index reweighted'!CR$5:CS$330,2,FALSE)</f>
        <v>Warwick</v>
      </c>
      <c r="K52" s="46">
        <v>47</v>
      </c>
      <c r="L52" s="46" t="s">
        <v>79</v>
      </c>
      <c r="O52" s="281" t="s">
        <v>242</v>
      </c>
      <c r="P52" s="224">
        <f>'Index reweighted'!CQ51</f>
        <v>216</v>
      </c>
      <c r="Q52" s="224">
        <f>'Index reweighted'!CR51</f>
        <v>213</v>
      </c>
      <c r="R52" s="282">
        <f t="shared" si="1"/>
        <v>-3</v>
      </c>
    </row>
    <row r="53" spans="9:18" x14ac:dyDescent="0.2">
      <c r="I53" s="46">
        <v>48</v>
      </c>
      <c r="J53" s="3" t="str">
        <f>VLOOKUP(I53,'Index reweighted'!CR$5:CS$330,2,FALSE)</f>
        <v>Herefordshire, County of</v>
      </c>
      <c r="K53" s="46">
        <v>48</v>
      </c>
      <c r="L53" s="46" t="s">
        <v>140</v>
      </c>
      <c r="O53" s="281" t="s">
        <v>19</v>
      </c>
      <c r="P53" s="224">
        <f>'Index reweighted'!CQ52</f>
        <v>93</v>
      </c>
      <c r="Q53" s="224">
        <f>'Index reweighted'!CR52</f>
        <v>244</v>
      </c>
      <c r="R53" s="282">
        <f t="shared" si="1"/>
        <v>151</v>
      </c>
    </row>
    <row r="54" spans="9:18" x14ac:dyDescent="0.2">
      <c r="I54" s="46">
        <v>49</v>
      </c>
      <c r="J54" s="3" t="str">
        <f>VLOOKUP(I54,'Index reweighted'!CR$5:CS$330,2,FALSE)</f>
        <v>Gravesham</v>
      </c>
      <c r="K54" s="46">
        <v>49</v>
      </c>
      <c r="L54" s="46" t="s">
        <v>69</v>
      </c>
      <c r="O54" s="281" t="s">
        <v>178</v>
      </c>
      <c r="P54" s="224">
        <f>'Index reweighted'!CQ53</f>
        <v>284</v>
      </c>
      <c r="Q54" s="224">
        <f>'Index reweighted'!CR53</f>
        <v>258</v>
      </c>
      <c r="R54" s="282">
        <f t="shared" si="1"/>
        <v>-26</v>
      </c>
    </row>
    <row r="55" spans="9:18" x14ac:dyDescent="0.2">
      <c r="I55" s="46">
        <v>50</v>
      </c>
      <c r="J55" s="3" t="str">
        <f>VLOOKUP(I55,'Index reweighted'!CR$5:CS$330,2,FALSE)</f>
        <v>Stratford-on-Avon</v>
      </c>
      <c r="K55" s="46">
        <v>50</v>
      </c>
      <c r="L55" s="46" t="s">
        <v>56</v>
      </c>
      <c r="O55" s="281" t="s">
        <v>118</v>
      </c>
      <c r="P55" s="224">
        <f>'Index reweighted'!CQ54</f>
        <v>241</v>
      </c>
      <c r="Q55" s="224">
        <f>'Index reweighted'!CR54</f>
        <v>285</v>
      </c>
      <c r="R55" s="282">
        <f t="shared" si="1"/>
        <v>44</v>
      </c>
    </row>
    <row r="56" spans="9:18" x14ac:dyDescent="0.2">
      <c r="I56" s="46">
        <v>51</v>
      </c>
      <c r="J56" s="3" t="str">
        <f>VLOOKUP(I56,'Index reweighted'!CR$5:CS$330,2,FALSE)</f>
        <v>Southwark</v>
      </c>
      <c r="K56" s="46">
        <v>51</v>
      </c>
      <c r="L56" s="46" t="s">
        <v>86</v>
      </c>
      <c r="O56" s="281" t="s">
        <v>310</v>
      </c>
      <c r="P56" s="224">
        <f>'Index reweighted'!CQ55</f>
        <v>255</v>
      </c>
      <c r="Q56" s="224">
        <f>'Index reweighted'!CR55</f>
        <v>292</v>
      </c>
      <c r="R56" s="282">
        <f t="shared" si="1"/>
        <v>37</v>
      </c>
    </row>
    <row r="57" spans="9:18" x14ac:dyDescent="0.2">
      <c r="I57" s="46">
        <v>52</v>
      </c>
      <c r="J57" s="3" t="str">
        <f>VLOOKUP(I57,'Index reweighted'!CR$5:CS$330,2,FALSE)</f>
        <v>Tunbridge Wells</v>
      </c>
      <c r="K57" s="46">
        <v>52</v>
      </c>
      <c r="L57" s="46" t="s">
        <v>137</v>
      </c>
      <c r="O57" s="281" t="s">
        <v>84</v>
      </c>
      <c r="P57" s="224">
        <f>'Index reweighted'!CQ56</f>
        <v>35</v>
      </c>
      <c r="Q57" s="224">
        <f>'Index reweighted'!CR56</f>
        <v>66</v>
      </c>
      <c r="R57" s="282">
        <f t="shared" si="1"/>
        <v>31</v>
      </c>
    </row>
    <row r="58" spans="9:18" x14ac:dyDescent="0.2">
      <c r="I58" s="46">
        <v>53</v>
      </c>
      <c r="J58" s="3" t="str">
        <f>VLOOKUP(I58,'Index reweighted'!CR$5:CS$330,2,FALSE)</f>
        <v>Wandsworth</v>
      </c>
      <c r="K58" s="46">
        <v>53</v>
      </c>
      <c r="L58" s="46" t="s">
        <v>197</v>
      </c>
      <c r="O58" s="281" t="s">
        <v>336</v>
      </c>
      <c r="P58" s="224">
        <f>'Index reweighted'!CQ57</f>
        <v>303</v>
      </c>
      <c r="Q58" s="224">
        <f>'Index reweighted'!CR57</f>
        <v>162</v>
      </c>
      <c r="R58" s="282">
        <f t="shared" si="1"/>
        <v>-141</v>
      </c>
    </row>
    <row r="59" spans="9:18" x14ac:dyDescent="0.2">
      <c r="I59" s="46">
        <v>54</v>
      </c>
      <c r="J59" s="3" t="str">
        <f>VLOOKUP(I59,'Index reweighted'!CR$5:CS$330,2,FALSE)</f>
        <v>Daventry</v>
      </c>
      <c r="K59" s="46">
        <v>54</v>
      </c>
      <c r="L59" s="46" t="s">
        <v>39</v>
      </c>
      <c r="O59" s="281" t="s">
        <v>327</v>
      </c>
      <c r="P59" s="224">
        <f>'Index reweighted'!CQ58</f>
        <v>310</v>
      </c>
      <c r="Q59" s="224">
        <f>'Index reweighted'!CR58</f>
        <v>223</v>
      </c>
      <c r="R59" s="282">
        <f t="shared" si="1"/>
        <v>-87</v>
      </c>
    </row>
    <row r="60" spans="9:18" x14ac:dyDescent="0.2">
      <c r="I60" s="46">
        <v>55</v>
      </c>
      <c r="J60" s="3" t="str">
        <f>VLOOKUP(I60,'Index reweighted'!CR$5:CS$330,2,FALSE)</f>
        <v>Brentwood</v>
      </c>
      <c r="K60" s="46">
        <v>55</v>
      </c>
      <c r="L60" s="46" t="s">
        <v>111</v>
      </c>
      <c r="O60" s="281" t="s">
        <v>149</v>
      </c>
      <c r="P60" s="224">
        <f>'Index reweighted'!CQ59</f>
        <v>143</v>
      </c>
      <c r="Q60" s="224">
        <f>'Index reweighted'!CR59</f>
        <v>122</v>
      </c>
      <c r="R60" s="282">
        <f t="shared" si="1"/>
        <v>-21</v>
      </c>
    </row>
    <row r="61" spans="9:18" x14ac:dyDescent="0.2">
      <c r="I61" s="46">
        <v>56</v>
      </c>
      <c r="J61" s="3" t="str">
        <f>VLOOKUP(I61,'Index reweighted'!CR$5:CS$330,2,FALSE)</f>
        <v>Adur</v>
      </c>
      <c r="K61" s="46">
        <v>56</v>
      </c>
      <c r="L61" s="46" t="s">
        <v>117</v>
      </c>
      <c r="O61" s="281" t="s">
        <v>144</v>
      </c>
      <c r="P61" s="224">
        <f>'Index reweighted'!CQ60</f>
        <v>174</v>
      </c>
      <c r="Q61" s="224">
        <f>'Index reweighted'!CR60</f>
        <v>209</v>
      </c>
      <c r="R61" s="282">
        <f t="shared" si="1"/>
        <v>35</v>
      </c>
    </row>
    <row r="62" spans="9:18" x14ac:dyDescent="0.2">
      <c r="I62" s="46">
        <v>57</v>
      </c>
      <c r="J62" s="3" t="str">
        <f>VLOOKUP(I62,'Index reweighted'!CR$5:CS$330,2,FALSE)</f>
        <v>Dover</v>
      </c>
      <c r="K62" s="46">
        <v>57</v>
      </c>
      <c r="L62" s="46" t="s">
        <v>113</v>
      </c>
      <c r="O62" s="281" t="s">
        <v>51</v>
      </c>
      <c r="P62" s="224">
        <f>'Index reweighted'!CQ61</f>
        <v>44</v>
      </c>
      <c r="Q62" s="224">
        <f>'Index reweighted'!CR61</f>
        <v>40</v>
      </c>
      <c r="R62" s="282">
        <f t="shared" si="1"/>
        <v>-4</v>
      </c>
    </row>
    <row r="63" spans="9:18" x14ac:dyDescent="0.2">
      <c r="I63" s="46">
        <v>58</v>
      </c>
      <c r="J63" s="3" t="str">
        <f>VLOOKUP(I63,'Index reweighted'!CR$5:CS$330,2,FALSE)</f>
        <v>Mole Valley</v>
      </c>
      <c r="K63" s="46">
        <v>58</v>
      </c>
      <c r="L63" s="46" t="s">
        <v>82</v>
      </c>
      <c r="O63" s="281" t="s">
        <v>159</v>
      </c>
      <c r="P63" s="224">
        <f>'Index reweighted'!CQ62</f>
        <v>129</v>
      </c>
      <c r="Q63" s="224">
        <f>'Index reweighted'!CR62</f>
        <v>99</v>
      </c>
      <c r="R63" s="282">
        <f t="shared" si="1"/>
        <v>-30</v>
      </c>
    </row>
    <row r="64" spans="9:18" x14ac:dyDescent="0.2">
      <c r="I64" s="46">
        <v>59</v>
      </c>
      <c r="J64" s="3" t="str">
        <f>VLOOKUP(I64,'Index reweighted'!CR$5:CS$330,2,FALSE)</f>
        <v>Harlow</v>
      </c>
      <c r="K64" s="46">
        <v>59</v>
      </c>
      <c r="L64" s="46" t="s">
        <v>100</v>
      </c>
      <c r="O64" s="281" t="s">
        <v>153</v>
      </c>
      <c r="P64" s="224">
        <f>'Index reweighted'!CQ63</f>
        <v>146</v>
      </c>
      <c r="Q64" s="224">
        <f>'Index reweighted'!CR63</f>
        <v>259</v>
      </c>
      <c r="R64" s="282">
        <f t="shared" si="1"/>
        <v>113</v>
      </c>
    </row>
    <row r="65" spans="9:18" x14ac:dyDescent="0.2">
      <c r="I65" s="46">
        <v>60</v>
      </c>
      <c r="J65" s="3" t="str">
        <f>VLOOKUP(I65,'Index reweighted'!CR$5:CS$330,2,FALSE)</f>
        <v>North Norfolk</v>
      </c>
      <c r="K65" s="46">
        <v>60</v>
      </c>
      <c r="L65" s="46" t="s">
        <v>105</v>
      </c>
      <c r="O65" s="281" t="s">
        <v>141</v>
      </c>
      <c r="P65" s="224">
        <f>'Index reweighted'!CQ64</f>
        <v>96</v>
      </c>
      <c r="Q65" s="224">
        <f>'Index reweighted'!CR64</f>
        <v>24</v>
      </c>
      <c r="R65" s="282">
        <f t="shared" si="1"/>
        <v>-72</v>
      </c>
    </row>
    <row r="66" spans="9:18" x14ac:dyDescent="0.2">
      <c r="I66" s="46">
        <v>61</v>
      </c>
      <c r="J66" s="3" t="str">
        <f>VLOOKUP(I66,'Index reweighted'!CR$5:CS$330,2,FALSE)</f>
        <v>Oadby and Wigston</v>
      </c>
      <c r="K66" s="46">
        <v>61</v>
      </c>
      <c r="L66" s="46" t="s">
        <v>50</v>
      </c>
      <c r="O66" s="281" t="s">
        <v>17</v>
      </c>
      <c r="P66" s="224">
        <f>'Index reweighted'!CQ65</f>
        <v>1</v>
      </c>
      <c r="Q66" s="224">
        <f>'Index reweighted'!CR65</f>
        <v>1</v>
      </c>
      <c r="R66" s="282">
        <f t="shared" si="1"/>
        <v>0</v>
      </c>
    </row>
    <row r="67" spans="9:18" x14ac:dyDescent="0.2">
      <c r="I67" s="46">
        <v>62</v>
      </c>
      <c r="J67" s="3" t="str">
        <f>VLOOKUP(I67,'Index reweighted'!CR$5:CS$330,2,FALSE)</f>
        <v>Epsom and Ewell</v>
      </c>
      <c r="K67" s="46">
        <v>62</v>
      </c>
      <c r="L67" s="46" t="s">
        <v>73</v>
      </c>
      <c r="O67" s="281" t="s">
        <v>255</v>
      </c>
      <c r="P67" s="224">
        <f>'Index reweighted'!CQ66</f>
        <v>122</v>
      </c>
      <c r="Q67" s="224">
        <f>'Index reweighted'!CR66</f>
        <v>108</v>
      </c>
      <c r="R67" s="282">
        <f t="shared" si="1"/>
        <v>-14</v>
      </c>
    </row>
    <row r="68" spans="9:18" x14ac:dyDescent="0.2">
      <c r="I68" s="46">
        <v>63</v>
      </c>
      <c r="J68" s="3" t="str">
        <f>VLOOKUP(I68,'Index reweighted'!CR$5:CS$330,2,FALSE)</f>
        <v>Mid Devon</v>
      </c>
      <c r="K68" s="46">
        <v>63</v>
      </c>
      <c r="L68" s="46" t="s">
        <v>160</v>
      </c>
      <c r="O68" s="281" t="s">
        <v>197</v>
      </c>
      <c r="P68" s="224">
        <f>'Index reweighted'!CQ67</f>
        <v>53</v>
      </c>
      <c r="Q68" s="224">
        <f>'Index reweighted'!CR67</f>
        <v>72</v>
      </c>
      <c r="R68" s="282">
        <f t="shared" si="1"/>
        <v>19</v>
      </c>
    </row>
    <row r="69" spans="9:18" x14ac:dyDescent="0.2">
      <c r="I69" s="46">
        <v>64</v>
      </c>
      <c r="J69" s="3" t="str">
        <f>VLOOKUP(I69,'Index reweighted'!CR$5:CS$330,2,FALSE)</f>
        <v>Suffolk Coastal</v>
      </c>
      <c r="K69" s="46">
        <v>64</v>
      </c>
      <c r="L69" s="46" t="s">
        <v>102</v>
      </c>
      <c r="O69" s="281" t="s">
        <v>281</v>
      </c>
      <c r="P69" s="224">
        <f>'Index reweighted'!CQ68</f>
        <v>293</v>
      </c>
      <c r="Q69" s="224">
        <f>'Index reweighted'!CR68</f>
        <v>127</v>
      </c>
      <c r="R69" s="282">
        <f t="shared" si="1"/>
        <v>-166</v>
      </c>
    </row>
    <row r="70" spans="9:18" x14ac:dyDescent="0.2">
      <c r="I70" s="46">
        <v>65</v>
      </c>
      <c r="J70" s="3" t="str">
        <f>VLOOKUP(I70,'Index reweighted'!CR$5:CS$330,2,FALSE)</f>
        <v>Craven</v>
      </c>
      <c r="K70" s="46">
        <v>65</v>
      </c>
      <c r="L70" s="46" t="s">
        <v>166</v>
      </c>
      <c r="O70" s="281" t="s">
        <v>102</v>
      </c>
      <c r="P70" s="224">
        <f>'Index reweighted'!CQ69</f>
        <v>64</v>
      </c>
      <c r="Q70" s="224">
        <f>'Index reweighted'!CR69</f>
        <v>190</v>
      </c>
      <c r="R70" s="282">
        <f t="shared" si="1"/>
        <v>126</v>
      </c>
    </row>
    <row r="71" spans="9:18" x14ac:dyDescent="0.2">
      <c r="I71" s="46">
        <v>66</v>
      </c>
      <c r="J71" s="3" t="str">
        <f>VLOOKUP(I71,'Index reweighted'!CR$5:CS$330,2,FALSE)</f>
        <v>Cheltenham</v>
      </c>
      <c r="K71" s="46">
        <v>66</v>
      </c>
      <c r="L71" s="46" t="s">
        <v>61</v>
      </c>
      <c r="O71" s="281" t="s">
        <v>140</v>
      </c>
      <c r="P71" s="224">
        <f>'Index reweighted'!CQ70</f>
        <v>48</v>
      </c>
      <c r="Q71" s="224">
        <f>'Index reweighted'!CR70</f>
        <v>33</v>
      </c>
      <c r="R71" s="282">
        <f t="shared" ref="R71:R134" si="2">Q71-P71</f>
        <v>-15</v>
      </c>
    </row>
    <row r="72" spans="9:18" x14ac:dyDescent="0.2">
      <c r="I72" s="46">
        <v>67</v>
      </c>
      <c r="J72" s="3" t="str">
        <f>VLOOKUP(I72,'Index reweighted'!CR$5:CS$330,2,FALSE)</f>
        <v>Richmond upon Thames</v>
      </c>
      <c r="K72" s="46">
        <v>67</v>
      </c>
      <c r="L72" s="46" t="s">
        <v>127</v>
      </c>
      <c r="O72" s="281" t="s">
        <v>192</v>
      </c>
      <c r="P72" s="224">
        <f>'Index reweighted'!CQ71</f>
        <v>197</v>
      </c>
      <c r="Q72" s="224">
        <f>'Index reweighted'!CR71</f>
        <v>274</v>
      </c>
      <c r="R72" s="282">
        <f t="shared" si="2"/>
        <v>77</v>
      </c>
    </row>
    <row r="73" spans="9:18" x14ac:dyDescent="0.2">
      <c r="I73" s="46">
        <v>68</v>
      </c>
      <c r="J73" s="3" t="str">
        <f>VLOOKUP(I73,'Index reweighted'!CR$5:CS$330,2,FALSE)</f>
        <v>Harborough</v>
      </c>
      <c r="K73" s="46">
        <v>68</v>
      </c>
      <c r="L73" s="46" t="s">
        <v>104</v>
      </c>
      <c r="O73" s="281" t="s">
        <v>205</v>
      </c>
      <c r="P73" s="224">
        <f>'Index reweighted'!CQ72</f>
        <v>185</v>
      </c>
      <c r="Q73" s="224">
        <f>'Index reweighted'!CR72</f>
        <v>246</v>
      </c>
      <c r="R73" s="282">
        <f t="shared" si="2"/>
        <v>61</v>
      </c>
    </row>
    <row r="74" spans="9:18" x14ac:dyDescent="0.2">
      <c r="I74" s="46">
        <v>69</v>
      </c>
      <c r="J74" s="3" t="str">
        <f>VLOOKUP(I74,'Index reweighted'!CR$5:CS$330,2,FALSE)</f>
        <v>Mid Suffolk</v>
      </c>
      <c r="K74" s="46">
        <v>69</v>
      </c>
      <c r="L74" s="46" t="s">
        <v>129</v>
      </c>
      <c r="O74" s="281" t="s">
        <v>139</v>
      </c>
      <c r="P74" s="224">
        <f>'Index reweighted'!CQ73</f>
        <v>31</v>
      </c>
      <c r="Q74" s="224">
        <f>'Index reweighted'!CR73</f>
        <v>65</v>
      </c>
      <c r="R74" s="282">
        <f t="shared" si="2"/>
        <v>34</v>
      </c>
    </row>
    <row r="75" spans="9:18" x14ac:dyDescent="0.2">
      <c r="I75" s="46">
        <v>70</v>
      </c>
      <c r="J75" s="3" t="str">
        <f>VLOOKUP(I75,'Index reweighted'!CR$5:CS$330,2,FALSE)</f>
        <v>Melton</v>
      </c>
      <c r="K75" s="46">
        <v>70</v>
      </c>
      <c r="L75" s="46" t="s">
        <v>130</v>
      </c>
      <c r="O75" s="281" t="s">
        <v>74</v>
      </c>
      <c r="P75" s="224">
        <f>'Index reweighted'!CQ74</f>
        <v>205</v>
      </c>
      <c r="Q75" s="224">
        <f>'Index reweighted'!CR74</f>
        <v>202</v>
      </c>
      <c r="R75" s="282">
        <f t="shared" si="2"/>
        <v>-3</v>
      </c>
    </row>
    <row r="76" spans="9:18" x14ac:dyDescent="0.2">
      <c r="I76" s="46">
        <v>71</v>
      </c>
      <c r="J76" s="3" t="str">
        <f>VLOOKUP(I76,'Index reweighted'!CR$5:CS$330,2,FALSE)</f>
        <v>North Warwickshire</v>
      </c>
      <c r="K76" s="46">
        <v>71</v>
      </c>
      <c r="L76" s="46" t="s">
        <v>95</v>
      </c>
      <c r="O76" s="281" t="s">
        <v>302</v>
      </c>
      <c r="P76" s="224">
        <f>'Index reweighted'!CQ75</f>
        <v>271</v>
      </c>
      <c r="Q76" s="224">
        <f>'Index reweighted'!CR75</f>
        <v>323</v>
      </c>
      <c r="R76" s="282">
        <f t="shared" si="2"/>
        <v>52</v>
      </c>
    </row>
    <row r="77" spans="9:18" x14ac:dyDescent="0.2">
      <c r="I77" s="46">
        <v>72</v>
      </c>
      <c r="J77" s="3" t="str">
        <f>VLOOKUP(I77,'Index reweighted'!CR$5:CS$330,2,FALSE)</f>
        <v>Copeland</v>
      </c>
      <c r="K77" s="46">
        <v>72</v>
      </c>
      <c r="L77" s="46" t="s">
        <v>109</v>
      </c>
      <c r="O77" s="281" t="s">
        <v>277</v>
      </c>
      <c r="P77" s="224">
        <f>'Index reweighted'!CQ76</f>
        <v>150</v>
      </c>
      <c r="Q77" s="224">
        <f>'Index reweighted'!CR76</f>
        <v>221</v>
      </c>
      <c r="R77" s="282">
        <f t="shared" si="2"/>
        <v>71</v>
      </c>
    </row>
    <row r="78" spans="9:18" x14ac:dyDescent="0.2">
      <c r="I78" s="46">
        <v>73</v>
      </c>
      <c r="J78" s="3" t="str">
        <f>VLOOKUP(I78,'Index reweighted'!CR$5:CS$330,2,FALSE)</f>
        <v>Rother</v>
      </c>
      <c r="K78" s="46">
        <v>73</v>
      </c>
      <c r="L78" s="46" t="s">
        <v>68</v>
      </c>
      <c r="O78" s="281" t="s">
        <v>340</v>
      </c>
      <c r="P78" s="224">
        <f>'Index reweighted'!CQ77</f>
        <v>324</v>
      </c>
      <c r="Q78" s="224">
        <f>'Index reweighted'!CR77</f>
        <v>236</v>
      </c>
      <c r="R78" s="282">
        <f t="shared" si="2"/>
        <v>-88</v>
      </c>
    </row>
    <row r="79" spans="9:18" x14ac:dyDescent="0.2">
      <c r="I79" s="46">
        <v>74</v>
      </c>
      <c r="J79" s="3" t="str">
        <f>VLOOKUP(I79,'Index reweighted'!CR$5:CS$330,2,FALSE)</f>
        <v>Broadland</v>
      </c>
      <c r="K79" s="46">
        <v>74</v>
      </c>
      <c r="L79" s="46" t="s">
        <v>174</v>
      </c>
      <c r="O79" s="281" t="s">
        <v>298</v>
      </c>
      <c r="P79" s="224">
        <f>'Index reweighted'!CQ78</f>
        <v>294</v>
      </c>
      <c r="Q79" s="224">
        <f>'Index reweighted'!CR78</f>
        <v>199</v>
      </c>
      <c r="R79" s="282">
        <f t="shared" si="2"/>
        <v>-95</v>
      </c>
    </row>
    <row r="80" spans="9:18" x14ac:dyDescent="0.2">
      <c r="I80" s="46">
        <v>75</v>
      </c>
      <c r="J80" s="3" t="str">
        <f>VLOOKUP(I80,'Index reweighted'!CR$5:CS$330,2,FALSE)</f>
        <v>Waverley</v>
      </c>
      <c r="K80" s="46">
        <v>75</v>
      </c>
      <c r="L80" s="46" t="s">
        <v>92</v>
      </c>
      <c r="O80" s="281" t="s">
        <v>194</v>
      </c>
      <c r="P80" s="224">
        <f>'Index reweighted'!CQ79</f>
        <v>163</v>
      </c>
      <c r="Q80" s="224">
        <f>'Index reweighted'!CR79</f>
        <v>54</v>
      </c>
      <c r="R80" s="282">
        <f t="shared" si="2"/>
        <v>-109</v>
      </c>
    </row>
    <row r="81" spans="9:18" x14ac:dyDescent="0.2">
      <c r="I81" s="46">
        <v>76</v>
      </c>
      <c r="J81" s="3" t="str">
        <f>VLOOKUP(I81,'Index reweighted'!CR$5:CS$330,2,FALSE)</f>
        <v>East Staffordshire</v>
      </c>
      <c r="K81" s="46">
        <v>76</v>
      </c>
      <c r="L81" s="46" t="s">
        <v>189</v>
      </c>
      <c r="O81" s="281" t="s">
        <v>311</v>
      </c>
      <c r="P81" s="224">
        <f>'Index reweighted'!CQ80</f>
        <v>288</v>
      </c>
      <c r="Q81" s="224">
        <f>'Index reweighted'!CR80</f>
        <v>261</v>
      </c>
      <c r="R81" s="282">
        <f t="shared" si="2"/>
        <v>-27</v>
      </c>
    </row>
    <row r="82" spans="9:18" x14ac:dyDescent="0.2">
      <c r="I82" s="46">
        <v>77</v>
      </c>
      <c r="J82" s="3" t="str">
        <f>VLOOKUP(I82,'Index reweighted'!CR$5:CS$330,2,FALSE)</f>
        <v>Vale of White Horse</v>
      </c>
      <c r="K82" s="46">
        <v>77</v>
      </c>
      <c r="L82" s="46" t="s">
        <v>154</v>
      </c>
      <c r="O82" s="281" t="s">
        <v>87</v>
      </c>
      <c r="P82" s="224">
        <f>'Index reweighted'!CQ81</f>
        <v>20</v>
      </c>
      <c r="Q82" s="224">
        <f>'Index reweighted'!CR81</f>
        <v>44</v>
      </c>
      <c r="R82" s="282">
        <f t="shared" si="2"/>
        <v>24</v>
      </c>
    </row>
    <row r="83" spans="9:18" x14ac:dyDescent="0.2">
      <c r="I83" s="46">
        <v>78</v>
      </c>
      <c r="J83" s="3" t="str">
        <f>VLOOKUP(I83,'Index reweighted'!CR$5:CS$330,2,FALSE)</f>
        <v>South Bucks</v>
      </c>
      <c r="K83" s="46">
        <v>78</v>
      </c>
      <c r="L83" s="46" t="s">
        <v>91</v>
      </c>
      <c r="O83" s="281" t="s">
        <v>307</v>
      </c>
      <c r="P83" s="224">
        <f>'Index reweighted'!CQ82</f>
        <v>316</v>
      </c>
      <c r="Q83" s="224">
        <f>'Index reweighted'!CR82</f>
        <v>286</v>
      </c>
      <c r="R83" s="282">
        <f t="shared" si="2"/>
        <v>-30</v>
      </c>
    </row>
    <row r="84" spans="9:18" x14ac:dyDescent="0.2">
      <c r="I84" s="46">
        <v>79</v>
      </c>
      <c r="J84" s="3" t="str">
        <f>VLOOKUP(I84,'Index reweighted'!CR$5:CS$330,2,FALSE)</f>
        <v>Mid Sussex</v>
      </c>
      <c r="K84" s="46">
        <v>79</v>
      </c>
      <c r="L84" s="46" t="s">
        <v>122</v>
      </c>
      <c r="O84" s="281" t="s">
        <v>98</v>
      </c>
      <c r="P84" s="224">
        <f>'Index reweighted'!CQ83</f>
        <v>124</v>
      </c>
      <c r="Q84" s="224">
        <f>'Index reweighted'!CR83</f>
        <v>57</v>
      </c>
      <c r="R84" s="282">
        <f t="shared" si="2"/>
        <v>-67</v>
      </c>
    </row>
    <row r="85" spans="9:18" x14ac:dyDescent="0.2">
      <c r="I85" s="46">
        <v>80</v>
      </c>
      <c r="J85" s="3" t="str">
        <f>VLOOKUP(I85,'Index reweighted'!CR$5:CS$330,2,FALSE)</f>
        <v>Malvern Hills</v>
      </c>
      <c r="K85" s="46">
        <v>80</v>
      </c>
      <c r="L85" s="46" t="s">
        <v>169</v>
      </c>
      <c r="O85" s="281" t="s">
        <v>143</v>
      </c>
      <c r="P85" s="224">
        <f>'Index reweighted'!CQ84</f>
        <v>166</v>
      </c>
      <c r="Q85" s="224">
        <f>'Index reweighted'!CR84</f>
        <v>301</v>
      </c>
      <c r="R85" s="282">
        <f t="shared" si="2"/>
        <v>135</v>
      </c>
    </row>
    <row r="86" spans="9:18" x14ac:dyDescent="0.2">
      <c r="I86" s="46">
        <v>81</v>
      </c>
      <c r="J86" s="3" t="str">
        <f>VLOOKUP(I86,'Index reweighted'!CR$5:CS$330,2,FALSE)</f>
        <v>Ribble Valley</v>
      </c>
      <c r="K86" s="46">
        <v>81</v>
      </c>
      <c r="L86" s="46" t="s">
        <v>63</v>
      </c>
      <c r="O86" s="281" t="s">
        <v>313</v>
      </c>
      <c r="P86" s="224">
        <f>'Index reweighted'!CQ85</f>
        <v>297</v>
      </c>
      <c r="Q86" s="224">
        <f>'Index reweighted'!CR85</f>
        <v>282</v>
      </c>
      <c r="R86" s="282">
        <f t="shared" si="2"/>
        <v>-15</v>
      </c>
    </row>
    <row r="87" spans="9:18" x14ac:dyDescent="0.2">
      <c r="I87" s="46">
        <v>82</v>
      </c>
      <c r="J87" s="3" t="str">
        <f>VLOOKUP(I87,'Index reweighted'!CR$5:CS$330,2,FALSE)</f>
        <v>Aylesbury Vale</v>
      </c>
      <c r="K87" s="46">
        <v>82</v>
      </c>
      <c r="L87" s="46" t="s">
        <v>145</v>
      </c>
      <c r="O87" s="281" t="s">
        <v>201</v>
      </c>
      <c r="P87" s="224">
        <f>'Index reweighted'!CQ86</f>
        <v>125</v>
      </c>
      <c r="Q87" s="224">
        <f>'Index reweighted'!CR86</f>
        <v>104</v>
      </c>
      <c r="R87" s="282">
        <f t="shared" si="2"/>
        <v>-21</v>
      </c>
    </row>
    <row r="88" spans="9:18" x14ac:dyDescent="0.2">
      <c r="I88" s="46">
        <v>83</v>
      </c>
      <c r="J88" s="3" t="str">
        <f>VLOOKUP(I88,'Index reweighted'!CR$5:CS$330,2,FALSE)</f>
        <v>Winchester</v>
      </c>
      <c r="K88" s="46">
        <v>83</v>
      </c>
      <c r="L88" s="46" t="s">
        <v>25</v>
      </c>
      <c r="O88" s="281" t="s">
        <v>169</v>
      </c>
      <c r="P88" s="224">
        <f>'Index reweighted'!CQ87</f>
        <v>80</v>
      </c>
      <c r="Q88" s="224">
        <f>'Index reweighted'!CR87</f>
        <v>86</v>
      </c>
      <c r="R88" s="282">
        <f t="shared" si="2"/>
        <v>6</v>
      </c>
    </row>
    <row r="89" spans="9:18" x14ac:dyDescent="0.2">
      <c r="I89" s="46">
        <v>84</v>
      </c>
      <c r="J89" s="3" t="str">
        <f>VLOOKUP(I89,'Index reweighted'!CR$5:CS$330,2,FALSE)</f>
        <v>Horsham</v>
      </c>
      <c r="K89" s="46">
        <v>84</v>
      </c>
      <c r="L89" s="46" t="s">
        <v>126</v>
      </c>
      <c r="O89" s="281" t="s">
        <v>132</v>
      </c>
      <c r="P89" s="224">
        <f>'Index reweighted'!CQ88</f>
        <v>139</v>
      </c>
      <c r="Q89" s="224">
        <f>'Index reweighted'!CR88</f>
        <v>172</v>
      </c>
      <c r="R89" s="282">
        <f t="shared" si="2"/>
        <v>33</v>
      </c>
    </row>
    <row r="90" spans="9:18" x14ac:dyDescent="0.2">
      <c r="I90" s="46">
        <v>85</v>
      </c>
      <c r="J90" s="3" t="str">
        <f>VLOOKUP(I90,'Index reweighted'!CR$5:CS$330,2,FALSE)</f>
        <v>Richmondshire</v>
      </c>
      <c r="K90" s="46">
        <v>85</v>
      </c>
      <c r="L90" s="46" t="s">
        <v>37</v>
      </c>
      <c r="O90" s="281" t="s">
        <v>234</v>
      </c>
      <c r="P90" s="224">
        <f>'Index reweighted'!CQ89</f>
        <v>171</v>
      </c>
      <c r="Q90" s="224">
        <f>'Index reweighted'!CR89</f>
        <v>156</v>
      </c>
      <c r="R90" s="282">
        <f t="shared" si="2"/>
        <v>-15</v>
      </c>
    </row>
    <row r="91" spans="9:18" x14ac:dyDescent="0.2">
      <c r="I91" s="46">
        <v>86</v>
      </c>
      <c r="J91" s="3" t="str">
        <f>VLOOKUP(I91,'Index reweighted'!CR$5:CS$330,2,FALSE)</f>
        <v>East Devon</v>
      </c>
      <c r="K91" s="46">
        <v>86</v>
      </c>
      <c r="L91" s="46" t="s">
        <v>78</v>
      </c>
      <c r="O91" s="281" t="s">
        <v>339</v>
      </c>
      <c r="P91" s="224">
        <f>'Index reweighted'!CQ90</f>
        <v>277</v>
      </c>
      <c r="Q91" s="224">
        <f>'Index reweighted'!CR90</f>
        <v>180</v>
      </c>
      <c r="R91" s="282">
        <f t="shared" si="2"/>
        <v>-97</v>
      </c>
    </row>
    <row r="92" spans="9:18" x14ac:dyDescent="0.2">
      <c r="I92" s="46">
        <v>87</v>
      </c>
      <c r="J92" s="3" t="str">
        <f>VLOOKUP(I92,'Index reweighted'!CR$5:CS$330,2,FALSE)</f>
        <v>Mendip</v>
      </c>
      <c r="K92" s="46">
        <v>87</v>
      </c>
      <c r="L92" s="46" t="s">
        <v>207</v>
      </c>
      <c r="O92" s="281" t="s">
        <v>70</v>
      </c>
      <c r="P92" s="224">
        <f>'Index reweighted'!CQ91</f>
        <v>45</v>
      </c>
      <c r="Q92" s="224">
        <f>'Index reweighted'!CR91</f>
        <v>166</v>
      </c>
      <c r="R92" s="282">
        <f t="shared" si="2"/>
        <v>121</v>
      </c>
    </row>
    <row r="93" spans="9:18" x14ac:dyDescent="0.2">
      <c r="I93" s="46">
        <v>88</v>
      </c>
      <c r="J93" s="3" t="str">
        <f>VLOOKUP(I93,'Index reweighted'!CR$5:CS$330,2,FALSE)</f>
        <v>Watford</v>
      </c>
      <c r="K93" s="46">
        <v>88</v>
      </c>
      <c r="L93" s="46" t="s">
        <v>119</v>
      </c>
      <c r="O93" s="281" t="s">
        <v>219</v>
      </c>
      <c r="P93" s="224">
        <f>'Index reweighted'!CQ92</f>
        <v>137</v>
      </c>
      <c r="Q93" s="224">
        <f>'Index reweighted'!CR92</f>
        <v>34</v>
      </c>
      <c r="R93" s="282">
        <f t="shared" si="2"/>
        <v>-103</v>
      </c>
    </row>
    <row r="94" spans="9:18" x14ac:dyDescent="0.2">
      <c r="I94" s="46">
        <v>89</v>
      </c>
      <c r="J94" s="3" t="str">
        <f>VLOOKUP(I94,'Index reweighted'!CR$5:CS$330,2,FALSE)</f>
        <v>Ryedale</v>
      </c>
      <c r="K94" s="46">
        <v>89</v>
      </c>
      <c r="L94" s="46" t="s">
        <v>28</v>
      </c>
      <c r="O94" s="281" t="s">
        <v>285</v>
      </c>
      <c r="P94" s="224">
        <f>'Index reweighted'!CQ93</f>
        <v>244</v>
      </c>
      <c r="Q94" s="224">
        <f>'Index reweighted'!CR93</f>
        <v>235</v>
      </c>
      <c r="R94" s="282">
        <f t="shared" si="2"/>
        <v>-9</v>
      </c>
    </row>
    <row r="95" spans="9:18" x14ac:dyDescent="0.2">
      <c r="I95" s="46">
        <v>90</v>
      </c>
      <c r="J95" s="3" t="str">
        <f>VLOOKUP(I95,'Index reweighted'!CR$5:CS$330,2,FALSE)</f>
        <v>Broxbourne</v>
      </c>
      <c r="K95" s="46">
        <v>90</v>
      </c>
      <c r="L95" s="46" t="s">
        <v>107</v>
      </c>
      <c r="O95" s="281" t="s">
        <v>134</v>
      </c>
      <c r="P95" s="224">
        <f>'Index reweighted'!CQ94</f>
        <v>219</v>
      </c>
      <c r="Q95" s="224">
        <f>'Index reweighted'!CR94</f>
        <v>76</v>
      </c>
      <c r="R95" s="282">
        <f t="shared" si="2"/>
        <v>-143</v>
      </c>
    </row>
    <row r="96" spans="9:18" x14ac:dyDescent="0.2">
      <c r="I96" s="46">
        <v>91</v>
      </c>
      <c r="J96" s="3" t="str">
        <f>VLOOKUP(I96,'Index reweighted'!CR$5:CS$330,2,FALSE)</f>
        <v>West Oxfordshire</v>
      </c>
      <c r="K96" s="46">
        <v>91</v>
      </c>
      <c r="L96" s="46" t="s">
        <v>200</v>
      </c>
      <c r="O96" s="281" t="s">
        <v>189</v>
      </c>
      <c r="P96" s="224">
        <f>'Index reweighted'!CQ95</f>
        <v>76</v>
      </c>
      <c r="Q96" s="224">
        <f>'Index reweighted'!CR95</f>
        <v>39</v>
      </c>
      <c r="R96" s="282">
        <f t="shared" si="2"/>
        <v>-37</v>
      </c>
    </row>
    <row r="97" spans="9:18" x14ac:dyDescent="0.2">
      <c r="I97" s="46">
        <v>92</v>
      </c>
      <c r="J97" s="3" t="str">
        <f>VLOOKUP(I97,'Index reweighted'!CR$5:CS$330,2,FALSE)</f>
        <v>Bromley</v>
      </c>
      <c r="K97" s="46">
        <v>92</v>
      </c>
      <c r="L97" s="46" t="s">
        <v>66</v>
      </c>
      <c r="O97" s="281" t="s">
        <v>81</v>
      </c>
      <c r="P97" s="224">
        <f>'Index reweighted'!CQ96</f>
        <v>116</v>
      </c>
      <c r="Q97" s="224">
        <f>'Index reweighted'!CR96</f>
        <v>309</v>
      </c>
      <c r="R97" s="282">
        <f t="shared" si="2"/>
        <v>193</v>
      </c>
    </row>
    <row r="98" spans="9:18" x14ac:dyDescent="0.2">
      <c r="I98" s="46">
        <v>93</v>
      </c>
      <c r="J98" s="3" t="str">
        <f>VLOOKUP(I98,'Index reweighted'!CR$5:CS$330,2,FALSE)</f>
        <v>South Oxfordshire</v>
      </c>
      <c r="K98" s="46">
        <v>93</v>
      </c>
      <c r="L98" s="46" t="s">
        <v>19</v>
      </c>
      <c r="O98" s="281" t="s">
        <v>46</v>
      </c>
      <c r="P98" s="224">
        <f>'Index reweighted'!CQ97</f>
        <v>17</v>
      </c>
      <c r="Q98" s="224">
        <f>'Index reweighted'!CR97</f>
        <v>19</v>
      </c>
      <c r="R98" s="282">
        <f t="shared" si="2"/>
        <v>2</v>
      </c>
    </row>
    <row r="99" spans="9:18" x14ac:dyDescent="0.2">
      <c r="I99" s="46">
        <v>94</v>
      </c>
      <c r="J99" s="3" t="str">
        <f>VLOOKUP(I99,'Index reweighted'!CR$5:CS$330,2,FALSE)</f>
        <v>Stevenage</v>
      </c>
      <c r="K99" s="46">
        <v>94</v>
      </c>
      <c r="L99" s="46" t="s">
        <v>49</v>
      </c>
      <c r="O99" s="281" t="s">
        <v>41</v>
      </c>
      <c r="P99" s="224">
        <f>'Index reweighted'!CQ98</f>
        <v>162</v>
      </c>
      <c r="Q99" s="224">
        <f>'Index reweighted'!CR98</f>
        <v>272</v>
      </c>
      <c r="R99" s="282">
        <f t="shared" si="2"/>
        <v>110</v>
      </c>
    </row>
    <row r="100" spans="9:18" x14ac:dyDescent="0.2">
      <c r="I100" s="46">
        <v>95</v>
      </c>
      <c r="J100" s="3" t="str">
        <f>VLOOKUP(I100,'Index reweighted'!CR$5:CS$330,2,FALSE)</f>
        <v>Rushmoor</v>
      </c>
      <c r="K100" s="46">
        <v>95</v>
      </c>
      <c r="L100" s="46" t="s">
        <v>85</v>
      </c>
      <c r="O100" s="281" t="s">
        <v>202</v>
      </c>
      <c r="P100" s="224">
        <f>'Index reweighted'!CQ99</f>
        <v>237</v>
      </c>
      <c r="Q100" s="224">
        <f>'Index reweighted'!CR99</f>
        <v>317</v>
      </c>
      <c r="R100" s="282">
        <f t="shared" si="2"/>
        <v>80</v>
      </c>
    </row>
    <row r="101" spans="9:18" x14ac:dyDescent="0.2">
      <c r="I101" s="46">
        <v>96</v>
      </c>
      <c r="J101" s="3" t="str">
        <f>VLOOKUP(I101,'Index reweighted'!CR$5:CS$330,2,FALSE)</f>
        <v>Tonbridge and Malling</v>
      </c>
      <c r="K101" s="46">
        <v>96</v>
      </c>
      <c r="L101" s="46" t="s">
        <v>141</v>
      </c>
      <c r="O101" s="281" t="s">
        <v>252</v>
      </c>
      <c r="P101" s="224">
        <f>'Index reweighted'!CQ100</f>
        <v>144</v>
      </c>
      <c r="Q101" s="224">
        <f>'Index reweighted'!CR100</f>
        <v>195</v>
      </c>
      <c r="R101" s="282">
        <f t="shared" si="2"/>
        <v>51</v>
      </c>
    </row>
    <row r="102" spans="9:18" x14ac:dyDescent="0.2">
      <c r="I102" s="46">
        <v>97</v>
      </c>
      <c r="J102" s="3" t="str">
        <f>VLOOKUP(I102,'Index reweighted'!CR$5:CS$330,2,FALSE)</f>
        <v>West Lindsey</v>
      </c>
      <c r="K102" s="46">
        <v>97</v>
      </c>
      <c r="L102" s="46" t="s">
        <v>164</v>
      </c>
      <c r="O102" s="281" t="s">
        <v>66</v>
      </c>
      <c r="P102" s="224">
        <f>'Index reweighted'!CQ101</f>
        <v>92</v>
      </c>
      <c r="Q102" s="224">
        <f>'Index reweighted'!CR101</f>
        <v>62</v>
      </c>
      <c r="R102" s="282">
        <f t="shared" si="2"/>
        <v>-30</v>
      </c>
    </row>
    <row r="103" spans="9:18" x14ac:dyDescent="0.2">
      <c r="I103" s="46">
        <v>98</v>
      </c>
      <c r="J103" s="3" t="str">
        <f>VLOOKUP(I103,'Index reweighted'!CR$5:CS$330,2,FALSE)</f>
        <v>Bournemouth</v>
      </c>
      <c r="K103" s="46">
        <v>98</v>
      </c>
      <c r="L103" s="46" t="s">
        <v>157</v>
      </c>
      <c r="O103" s="281" t="s">
        <v>283</v>
      </c>
      <c r="P103" s="224">
        <f>'Index reweighted'!CQ102</f>
        <v>270</v>
      </c>
      <c r="Q103" s="224">
        <f>'Index reweighted'!CR102</f>
        <v>188</v>
      </c>
      <c r="R103" s="282">
        <f t="shared" si="2"/>
        <v>-82</v>
      </c>
    </row>
    <row r="104" spans="9:18" x14ac:dyDescent="0.2">
      <c r="I104" s="46">
        <v>99</v>
      </c>
      <c r="J104" s="3" t="str">
        <f>VLOOKUP(I104,'Index reweighted'!CR$5:CS$330,2,FALSE)</f>
        <v>Chiltern</v>
      </c>
      <c r="K104" s="46">
        <v>99</v>
      </c>
      <c r="L104" s="46" t="s">
        <v>54</v>
      </c>
      <c r="O104" s="281" t="s">
        <v>80</v>
      </c>
      <c r="P104" s="224">
        <f>'Index reweighted'!CQ103</f>
        <v>34</v>
      </c>
      <c r="Q104" s="224">
        <f>'Index reweighted'!CR103</f>
        <v>30</v>
      </c>
      <c r="R104" s="282">
        <f t="shared" si="2"/>
        <v>-4</v>
      </c>
    </row>
    <row r="105" spans="9:18" x14ac:dyDescent="0.2">
      <c r="I105" s="46">
        <v>100</v>
      </c>
      <c r="J105" s="3" t="str">
        <f>VLOOKUP(I105,'Index reweighted'!CR$5:CS$330,2,FALSE)</f>
        <v>Bassetlaw</v>
      </c>
      <c r="K105" s="46">
        <v>100</v>
      </c>
      <c r="L105" s="46" t="s">
        <v>150</v>
      </c>
      <c r="O105" s="281" t="s">
        <v>223</v>
      </c>
      <c r="P105" s="224">
        <f>'Index reweighted'!CQ104</f>
        <v>161</v>
      </c>
      <c r="Q105" s="224">
        <f>'Index reweighted'!CR104</f>
        <v>260</v>
      </c>
      <c r="R105" s="282">
        <f t="shared" si="2"/>
        <v>99</v>
      </c>
    </row>
    <row r="106" spans="9:18" x14ac:dyDescent="0.2">
      <c r="I106" s="46">
        <v>101</v>
      </c>
      <c r="J106" s="3" t="str">
        <f>VLOOKUP(I106,'Index reweighted'!CR$5:CS$330,2,FALSE)</f>
        <v>Bath and North East Somerset</v>
      </c>
      <c r="K106" s="46">
        <v>101</v>
      </c>
      <c r="L106" s="46" t="s">
        <v>183</v>
      </c>
      <c r="O106" s="281" t="s">
        <v>181</v>
      </c>
      <c r="P106" s="224">
        <f>'Index reweighted'!CQ105</f>
        <v>107</v>
      </c>
      <c r="Q106" s="224">
        <f>'Index reweighted'!CR105</f>
        <v>126</v>
      </c>
      <c r="R106" s="282">
        <f t="shared" si="2"/>
        <v>19</v>
      </c>
    </row>
    <row r="107" spans="9:18" x14ac:dyDescent="0.2">
      <c r="I107" s="46">
        <v>102</v>
      </c>
      <c r="J107" s="3" t="str">
        <f>VLOOKUP(I107,'Index reweighted'!CR$5:CS$330,2,FALSE)</f>
        <v>Great Yarmouth</v>
      </c>
      <c r="K107" s="46">
        <v>102</v>
      </c>
      <c r="L107" s="46" t="s">
        <v>103</v>
      </c>
      <c r="O107" s="281" t="s">
        <v>278</v>
      </c>
      <c r="P107" s="224">
        <f>'Index reweighted'!CQ106</f>
        <v>167</v>
      </c>
      <c r="Q107" s="224">
        <f>'Index reweighted'!CR106</f>
        <v>147</v>
      </c>
      <c r="R107" s="282">
        <f t="shared" si="2"/>
        <v>-20</v>
      </c>
    </row>
    <row r="108" spans="9:18" x14ac:dyDescent="0.2">
      <c r="I108" s="46">
        <v>103</v>
      </c>
      <c r="J108" s="3" t="str">
        <f>VLOOKUP(I108,'Index reweighted'!CR$5:CS$330,2,FALSE)</f>
        <v>Hertsmere</v>
      </c>
      <c r="K108" s="46">
        <v>103</v>
      </c>
      <c r="L108" s="46" t="s">
        <v>147</v>
      </c>
      <c r="O108" s="281" t="s">
        <v>58</v>
      </c>
      <c r="P108" s="224">
        <f>'Index reweighted'!CQ107</f>
        <v>24</v>
      </c>
      <c r="Q108" s="224">
        <f>'Index reweighted'!CR107</f>
        <v>105</v>
      </c>
      <c r="R108" s="282">
        <f t="shared" si="2"/>
        <v>81</v>
      </c>
    </row>
    <row r="109" spans="9:18" x14ac:dyDescent="0.2">
      <c r="I109" s="46">
        <v>104</v>
      </c>
      <c r="J109" s="3" t="str">
        <f>VLOOKUP(I109,'Index reweighted'!CR$5:CS$330,2,FALSE)</f>
        <v>East Cambridgeshire</v>
      </c>
      <c r="K109" s="46">
        <v>104</v>
      </c>
      <c r="L109" s="46" t="s">
        <v>128</v>
      </c>
      <c r="O109" s="281" t="s">
        <v>183</v>
      </c>
      <c r="P109" s="224">
        <f>'Index reweighted'!CQ108</f>
        <v>101</v>
      </c>
      <c r="Q109" s="224">
        <f>'Index reweighted'!CR108</f>
        <v>152</v>
      </c>
      <c r="R109" s="282">
        <f t="shared" si="2"/>
        <v>51</v>
      </c>
    </row>
    <row r="110" spans="9:18" x14ac:dyDescent="0.2">
      <c r="I110" s="46">
        <v>105</v>
      </c>
      <c r="J110" s="3" t="str">
        <f>VLOOKUP(I110,'Index reweighted'!CR$5:CS$330,2,FALSE)</f>
        <v>Forest of Dean</v>
      </c>
      <c r="K110" s="46">
        <v>105</v>
      </c>
      <c r="L110" s="46" t="s">
        <v>250</v>
      </c>
      <c r="O110" s="281" t="s">
        <v>338</v>
      </c>
      <c r="P110" s="224">
        <f>'Index reweighted'!CQ109</f>
        <v>243</v>
      </c>
      <c r="Q110" s="224">
        <f>'Index reweighted'!CR109</f>
        <v>290</v>
      </c>
      <c r="R110" s="282">
        <f t="shared" si="2"/>
        <v>47</v>
      </c>
    </row>
    <row r="111" spans="9:18" x14ac:dyDescent="0.2">
      <c r="I111" s="46">
        <v>106</v>
      </c>
      <c r="J111" s="3" t="str">
        <f>VLOOKUP(I111,'Index reweighted'!CR$5:CS$330,2,FALSE)</f>
        <v>Lichfield</v>
      </c>
      <c r="K111" s="46">
        <v>106</v>
      </c>
      <c r="L111" s="46" t="s">
        <v>138</v>
      </c>
      <c r="O111" s="281" t="s">
        <v>215</v>
      </c>
      <c r="P111" s="224">
        <f>'Index reweighted'!CQ110</f>
        <v>285</v>
      </c>
      <c r="Q111" s="224">
        <f>'Index reweighted'!CR110</f>
        <v>276</v>
      </c>
      <c r="R111" s="282">
        <f t="shared" si="2"/>
        <v>-9</v>
      </c>
    </row>
    <row r="112" spans="9:18" x14ac:dyDescent="0.2">
      <c r="I112" s="46">
        <v>107</v>
      </c>
      <c r="J112" s="3" t="str">
        <f>VLOOKUP(I112,'Index reweighted'!CR$5:CS$330,2,FALSE)</f>
        <v>Wyre Forest</v>
      </c>
      <c r="K112" s="46">
        <v>107</v>
      </c>
      <c r="L112" s="46" t="s">
        <v>181</v>
      </c>
      <c r="O112" s="281" t="s">
        <v>52</v>
      </c>
      <c r="P112" s="224">
        <f>'Index reweighted'!CQ111</f>
        <v>22</v>
      </c>
      <c r="Q112" s="224">
        <f>'Index reweighted'!CR111</f>
        <v>15</v>
      </c>
      <c r="R112" s="282">
        <f t="shared" si="2"/>
        <v>-7</v>
      </c>
    </row>
    <row r="113" spans="9:18" x14ac:dyDescent="0.2">
      <c r="I113" s="46">
        <v>108</v>
      </c>
      <c r="J113" s="3" t="str">
        <f>VLOOKUP(I113,'Index reweighted'!CR$5:CS$330,2,FALSE)</f>
        <v>Colchester</v>
      </c>
      <c r="K113" s="46">
        <v>108</v>
      </c>
      <c r="L113" s="46" t="s">
        <v>97</v>
      </c>
      <c r="O113" s="281" t="s">
        <v>59</v>
      </c>
      <c r="P113" s="224">
        <f>'Index reweighted'!CQ112</f>
        <v>29</v>
      </c>
      <c r="Q113" s="224">
        <f>'Index reweighted'!CR112</f>
        <v>27</v>
      </c>
      <c r="R113" s="282">
        <f t="shared" si="2"/>
        <v>-2</v>
      </c>
    </row>
    <row r="114" spans="9:18" x14ac:dyDescent="0.2">
      <c r="I114" s="46">
        <v>109</v>
      </c>
      <c r="J114" s="3" t="str">
        <f>VLOOKUP(I114,'Index reweighted'!CR$5:CS$330,2,FALSE)</f>
        <v>Tewkesbury</v>
      </c>
      <c r="K114" s="46">
        <v>109</v>
      </c>
      <c r="L114" s="46" t="s">
        <v>120</v>
      </c>
      <c r="O114" s="281" t="s">
        <v>97</v>
      </c>
      <c r="P114" s="224">
        <f>'Index reweighted'!CQ113</f>
        <v>108</v>
      </c>
      <c r="Q114" s="224">
        <f>'Index reweighted'!CR113</f>
        <v>49</v>
      </c>
      <c r="R114" s="282">
        <f t="shared" si="2"/>
        <v>-59</v>
      </c>
    </row>
    <row r="115" spans="9:18" x14ac:dyDescent="0.2">
      <c r="I115" s="46">
        <v>110</v>
      </c>
      <c r="J115" s="3" t="str">
        <f>VLOOKUP(I115,'Index reweighted'!CR$5:CS$330,2,FALSE)</f>
        <v>Wychavon</v>
      </c>
      <c r="K115" s="46">
        <v>110</v>
      </c>
      <c r="L115" s="46" t="s">
        <v>24</v>
      </c>
      <c r="O115" s="281" t="s">
        <v>111</v>
      </c>
      <c r="P115" s="224">
        <f>'Index reweighted'!CQ114</f>
        <v>55</v>
      </c>
      <c r="Q115" s="224">
        <f>'Index reweighted'!CR114</f>
        <v>102</v>
      </c>
      <c r="R115" s="282">
        <f t="shared" si="2"/>
        <v>47</v>
      </c>
    </row>
    <row r="116" spans="9:18" x14ac:dyDescent="0.2">
      <c r="I116" s="46">
        <v>111</v>
      </c>
      <c r="J116" s="3" t="str">
        <f>VLOOKUP(I116,'Index reweighted'!CR$5:CS$330,2,FALSE)</f>
        <v>Hambleton</v>
      </c>
      <c r="K116" s="46">
        <v>111</v>
      </c>
      <c r="L116" s="46" t="s">
        <v>212</v>
      </c>
      <c r="O116" s="281" t="s">
        <v>79</v>
      </c>
      <c r="P116" s="224">
        <f>'Index reweighted'!CQ115</f>
        <v>47</v>
      </c>
      <c r="Q116" s="224">
        <f>'Index reweighted'!CR115</f>
        <v>46</v>
      </c>
      <c r="R116" s="282">
        <f t="shared" si="2"/>
        <v>-1</v>
      </c>
    </row>
    <row r="117" spans="9:18" x14ac:dyDescent="0.2">
      <c r="I117" s="46">
        <v>112</v>
      </c>
      <c r="J117" s="3" t="str">
        <f>VLOOKUP(I117,'Index reweighted'!CR$5:CS$330,2,FALSE)</f>
        <v>Southampton</v>
      </c>
      <c r="K117" s="46">
        <v>112</v>
      </c>
      <c r="L117" s="46" t="s">
        <v>239</v>
      </c>
      <c r="O117" s="281" t="s">
        <v>39</v>
      </c>
      <c r="P117" s="224">
        <f>'Index reweighted'!CQ116</f>
        <v>54</v>
      </c>
      <c r="Q117" s="224">
        <f>'Index reweighted'!CR116</f>
        <v>36</v>
      </c>
      <c r="R117" s="282">
        <f t="shared" si="2"/>
        <v>-18</v>
      </c>
    </row>
    <row r="118" spans="9:18" x14ac:dyDescent="0.2">
      <c r="I118" s="46">
        <v>113</v>
      </c>
      <c r="J118" s="3" t="str">
        <f>VLOOKUP(I118,'Index reweighted'!CR$5:CS$330,2,FALSE)</f>
        <v>King's Lynn and West Norfolk</v>
      </c>
      <c r="K118" s="46">
        <v>113</v>
      </c>
      <c r="L118" s="46" t="s">
        <v>214</v>
      </c>
      <c r="O118" s="281" t="s">
        <v>95</v>
      </c>
      <c r="P118" s="224">
        <f>'Index reweighted'!CQ117</f>
        <v>71</v>
      </c>
      <c r="Q118" s="224">
        <f>'Index reweighted'!CR117</f>
        <v>28</v>
      </c>
      <c r="R118" s="282">
        <f t="shared" si="2"/>
        <v>-43</v>
      </c>
    </row>
    <row r="119" spans="9:18" x14ac:dyDescent="0.2">
      <c r="I119" s="46">
        <v>114</v>
      </c>
      <c r="J119" s="3" t="str">
        <f>VLOOKUP(I119,'Index reweighted'!CR$5:CS$330,2,FALSE)</f>
        <v>South Lakeland</v>
      </c>
      <c r="K119" s="46">
        <v>114</v>
      </c>
      <c r="L119" s="46" t="s">
        <v>193</v>
      </c>
      <c r="O119" s="281" t="s">
        <v>196</v>
      </c>
      <c r="P119" s="224">
        <f>'Index reweighted'!CQ118</f>
        <v>155</v>
      </c>
      <c r="Q119" s="224">
        <f>'Index reweighted'!CR118</f>
        <v>234</v>
      </c>
      <c r="R119" s="282">
        <f t="shared" si="2"/>
        <v>79</v>
      </c>
    </row>
    <row r="120" spans="9:18" x14ac:dyDescent="0.2">
      <c r="I120" s="46">
        <v>115</v>
      </c>
      <c r="J120" s="3" t="str">
        <f>VLOOKUP(I120,'Index reweighted'!CR$5:CS$330,2,FALSE)</f>
        <v>Barrow-in-Furness</v>
      </c>
      <c r="K120" s="46">
        <v>115</v>
      </c>
      <c r="L120" s="46" t="s">
        <v>170</v>
      </c>
      <c r="O120" s="281" t="s">
        <v>229</v>
      </c>
      <c r="P120" s="224">
        <f>'Index reweighted'!CQ119</f>
        <v>130</v>
      </c>
      <c r="Q120" s="224">
        <f>'Index reweighted'!CR119</f>
        <v>111</v>
      </c>
      <c r="R120" s="282">
        <f t="shared" si="2"/>
        <v>-19</v>
      </c>
    </row>
    <row r="121" spans="9:18" x14ac:dyDescent="0.2">
      <c r="I121" s="46">
        <v>116</v>
      </c>
      <c r="J121" s="3" t="str">
        <f>VLOOKUP(I121,'Index reweighted'!CR$5:CS$330,2,FALSE)</f>
        <v>Hart</v>
      </c>
      <c r="K121" s="46">
        <v>116</v>
      </c>
      <c r="L121" s="46" t="s">
        <v>81</v>
      </c>
      <c r="O121" s="281" t="s">
        <v>104</v>
      </c>
      <c r="P121" s="224">
        <f>'Index reweighted'!CQ120</f>
        <v>68</v>
      </c>
      <c r="Q121" s="224">
        <f>'Index reweighted'!CR120</f>
        <v>20</v>
      </c>
      <c r="R121" s="282">
        <f t="shared" si="2"/>
        <v>-48</v>
      </c>
    </row>
    <row r="122" spans="9:18" x14ac:dyDescent="0.2">
      <c r="I122" s="46">
        <v>117</v>
      </c>
      <c r="J122" s="3" t="str">
        <f>VLOOKUP(I122,'Index reweighted'!CR$5:CS$330,2,FALSE)</f>
        <v>St Edmundsbury</v>
      </c>
      <c r="K122" s="46">
        <v>117</v>
      </c>
      <c r="L122" s="46" t="s">
        <v>71</v>
      </c>
      <c r="O122" s="281" t="s">
        <v>245</v>
      </c>
      <c r="P122" s="224">
        <f>'Index reweighted'!CQ121</f>
        <v>292</v>
      </c>
      <c r="Q122" s="224">
        <f>'Index reweighted'!CR121</f>
        <v>68</v>
      </c>
      <c r="R122" s="282">
        <f t="shared" si="2"/>
        <v>-224</v>
      </c>
    </row>
    <row r="123" spans="9:18" x14ac:dyDescent="0.2">
      <c r="I123" s="46">
        <v>118</v>
      </c>
      <c r="J123" s="3" t="str">
        <f>VLOOKUP(I123,'Index reweighted'!CR$5:CS$330,2,FALSE)</f>
        <v>Tamworth</v>
      </c>
      <c r="K123" s="46">
        <v>118</v>
      </c>
      <c r="L123" s="46" t="s">
        <v>249</v>
      </c>
      <c r="O123" s="281" t="s">
        <v>193</v>
      </c>
      <c r="P123" s="224">
        <f>'Index reweighted'!CQ122</f>
        <v>114</v>
      </c>
      <c r="Q123" s="224">
        <f>'Index reweighted'!CR122</f>
        <v>35</v>
      </c>
      <c r="R123" s="282">
        <f t="shared" si="2"/>
        <v>-79</v>
      </c>
    </row>
    <row r="124" spans="9:18" x14ac:dyDescent="0.2">
      <c r="I124" s="46">
        <v>119</v>
      </c>
      <c r="J124" s="3" t="str">
        <f>VLOOKUP(I124,'Index reweighted'!CR$5:CS$330,2,FALSE)</f>
        <v>Portsmouth</v>
      </c>
      <c r="K124" s="46">
        <v>119</v>
      </c>
      <c r="L124" s="46" t="s">
        <v>211</v>
      </c>
      <c r="O124" s="281" t="s">
        <v>218</v>
      </c>
      <c r="P124" s="224">
        <f>'Index reweighted'!CQ123</f>
        <v>198</v>
      </c>
      <c r="Q124" s="224">
        <f>'Index reweighted'!CR123</f>
        <v>59</v>
      </c>
      <c r="R124" s="282">
        <f t="shared" si="2"/>
        <v>-139</v>
      </c>
    </row>
    <row r="125" spans="9:18" x14ac:dyDescent="0.2">
      <c r="I125" s="46">
        <v>120</v>
      </c>
      <c r="J125" s="3" t="str">
        <f>VLOOKUP(I125,'Index reweighted'!CR$5:CS$330,2,FALSE)</f>
        <v>Thanet</v>
      </c>
      <c r="K125" s="46">
        <v>120</v>
      </c>
      <c r="L125" s="46" t="s">
        <v>180</v>
      </c>
      <c r="O125" s="281" t="s">
        <v>174</v>
      </c>
      <c r="P125" s="224">
        <f>'Index reweighted'!CQ124</f>
        <v>74</v>
      </c>
      <c r="Q125" s="224">
        <f>'Index reweighted'!CR124</f>
        <v>129</v>
      </c>
      <c r="R125" s="282">
        <f t="shared" si="2"/>
        <v>55</v>
      </c>
    </row>
    <row r="126" spans="9:18" x14ac:dyDescent="0.2">
      <c r="I126" s="46">
        <v>121</v>
      </c>
      <c r="J126" s="3" t="str">
        <f>VLOOKUP(I126,'Index reweighted'!CR$5:CS$330,2,FALSE)</f>
        <v>Scarborough</v>
      </c>
      <c r="K126" s="46">
        <v>121</v>
      </c>
      <c r="L126" s="46" t="s">
        <v>146</v>
      </c>
      <c r="O126" s="281" t="s">
        <v>309</v>
      </c>
      <c r="P126" s="224">
        <f>'Index reweighted'!CQ125</f>
        <v>247</v>
      </c>
      <c r="Q126" s="224">
        <f>'Index reweighted'!CR125</f>
        <v>182</v>
      </c>
      <c r="R126" s="282">
        <f t="shared" si="2"/>
        <v>-65</v>
      </c>
    </row>
    <row r="127" spans="9:18" x14ac:dyDescent="0.2">
      <c r="I127" s="46">
        <v>122</v>
      </c>
      <c r="J127" s="3" t="str">
        <f>VLOOKUP(I127,'Index reweighted'!CR$5:CS$330,2,FALSE)</f>
        <v>Cheshire West and Chester</v>
      </c>
      <c r="K127" s="46">
        <v>122</v>
      </c>
      <c r="L127" s="46" t="s">
        <v>255</v>
      </c>
      <c r="O127" s="281" t="s">
        <v>324</v>
      </c>
      <c r="P127" s="224">
        <f>'Index reweighted'!CQ126</f>
        <v>280</v>
      </c>
      <c r="Q127" s="224">
        <f>'Index reweighted'!CR126</f>
        <v>116</v>
      </c>
      <c r="R127" s="282">
        <f t="shared" si="2"/>
        <v>-164</v>
      </c>
    </row>
    <row r="128" spans="9:18" x14ac:dyDescent="0.2">
      <c r="I128" s="46">
        <v>123</v>
      </c>
      <c r="J128" s="3" t="str">
        <f>VLOOKUP(I128,'Index reweighted'!CR$5:CS$330,2,FALSE)</f>
        <v>Broxtowe</v>
      </c>
      <c r="K128" s="46">
        <v>123</v>
      </c>
      <c r="L128" s="46" t="s">
        <v>184</v>
      </c>
      <c r="O128" s="281" t="s">
        <v>180</v>
      </c>
      <c r="P128" s="224">
        <f>'Index reweighted'!CQ127</f>
        <v>120</v>
      </c>
      <c r="Q128" s="224">
        <f>'Index reweighted'!CR127</f>
        <v>257</v>
      </c>
      <c r="R128" s="282">
        <f t="shared" si="2"/>
        <v>137</v>
      </c>
    </row>
    <row r="129" spans="9:18" x14ac:dyDescent="0.2">
      <c r="I129" s="46">
        <v>124</v>
      </c>
      <c r="J129" s="3" t="str">
        <f>VLOOKUP(I129,'Index reweighted'!CR$5:CS$330,2,FALSE)</f>
        <v>Wellingborough</v>
      </c>
      <c r="K129" s="46">
        <v>124</v>
      </c>
      <c r="L129" s="46" t="s">
        <v>98</v>
      </c>
      <c r="O129" s="281" t="s">
        <v>31</v>
      </c>
      <c r="P129" s="224">
        <f>'Index reweighted'!CQ128</f>
        <v>5</v>
      </c>
      <c r="Q129" s="224">
        <f>'Index reweighted'!CR128</f>
        <v>38</v>
      </c>
      <c r="R129" s="282">
        <f t="shared" si="2"/>
        <v>33</v>
      </c>
    </row>
    <row r="130" spans="9:18" x14ac:dyDescent="0.2">
      <c r="I130" s="46">
        <v>125</v>
      </c>
      <c r="J130" s="3" t="str">
        <f>VLOOKUP(I130,'Index reweighted'!CR$5:CS$330,2,FALSE)</f>
        <v>Brighton and Hove</v>
      </c>
      <c r="K130" s="46">
        <v>125</v>
      </c>
      <c r="L130" s="46" t="s">
        <v>201</v>
      </c>
      <c r="O130" s="281" t="s">
        <v>36</v>
      </c>
      <c r="P130" s="224">
        <f>'Index reweighted'!CQ129</f>
        <v>21</v>
      </c>
      <c r="Q130" s="224">
        <f>'Index reweighted'!CR129</f>
        <v>169</v>
      </c>
      <c r="R130" s="282">
        <f t="shared" si="2"/>
        <v>148</v>
      </c>
    </row>
    <row r="131" spans="9:18" x14ac:dyDescent="0.2">
      <c r="I131" s="46">
        <v>126</v>
      </c>
      <c r="J131" s="3" t="str">
        <f>VLOOKUP(I131,'Index reweighted'!CR$5:CS$330,2,FALSE)</f>
        <v>Fenland</v>
      </c>
      <c r="K131" s="46">
        <v>126</v>
      </c>
      <c r="L131" s="46" t="s">
        <v>65</v>
      </c>
      <c r="O131" s="281" t="s">
        <v>131</v>
      </c>
      <c r="P131" s="224">
        <f>'Index reweighted'!CQ130</f>
        <v>221</v>
      </c>
      <c r="Q131" s="224">
        <f>'Index reweighted'!CR130</f>
        <v>321</v>
      </c>
      <c r="R131" s="282">
        <f t="shared" si="2"/>
        <v>100</v>
      </c>
    </row>
    <row r="132" spans="9:18" x14ac:dyDescent="0.2">
      <c r="I132" s="46">
        <v>127</v>
      </c>
      <c r="J132" s="3" t="str">
        <f>VLOOKUP(I132,'Index reweighted'!CR$5:CS$330,2,FALSE)</f>
        <v>Corby</v>
      </c>
      <c r="K132" s="46">
        <v>127</v>
      </c>
      <c r="L132" s="46" t="s">
        <v>96</v>
      </c>
      <c r="O132" s="281" t="s">
        <v>63</v>
      </c>
      <c r="P132" s="224">
        <f>'Index reweighted'!CQ131</f>
        <v>81</v>
      </c>
      <c r="Q132" s="224">
        <f>'Index reweighted'!CR131</f>
        <v>48</v>
      </c>
      <c r="R132" s="282">
        <f t="shared" si="2"/>
        <v>-33</v>
      </c>
    </row>
    <row r="133" spans="9:18" x14ac:dyDescent="0.2">
      <c r="I133" s="46">
        <v>128</v>
      </c>
      <c r="J133" s="3" t="str">
        <f>VLOOKUP(I133,'Index reweighted'!CR$5:CS$330,2,FALSE)</f>
        <v>North West Leicestershire</v>
      </c>
      <c r="K133" s="46">
        <v>128</v>
      </c>
      <c r="L133" s="46" t="s">
        <v>227</v>
      </c>
      <c r="O133" s="281" t="s">
        <v>188</v>
      </c>
      <c r="P133" s="224">
        <f>'Index reweighted'!CQ132</f>
        <v>265</v>
      </c>
      <c r="Q133" s="224">
        <f>'Index reweighted'!CR132</f>
        <v>103</v>
      </c>
      <c r="R133" s="282">
        <f t="shared" si="2"/>
        <v>-162</v>
      </c>
    </row>
    <row r="134" spans="9:18" x14ac:dyDescent="0.2">
      <c r="I134" s="46">
        <v>129</v>
      </c>
      <c r="J134" s="3" t="str">
        <f>VLOOKUP(I134,'Index reweighted'!CR$5:CS$330,2,FALSE)</f>
        <v>Harrogate</v>
      </c>
      <c r="K134" s="46">
        <v>129</v>
      </c>
      <c r="L134" s="46" t="s">
        <v>159</v>
      </c>
      <c r="O134" s="281" t="s">
        <v>166</v>
      </c>
      <c r="P134" s="224">
        <f>'Index reweighted'!CQ133</f>
        <v>65</v>
      </c>
      <c r="Q134" s="224">
        <f>'Index reweighted'!CR133</f>
        <v>168</v>
      </c>
      <c r="R134" s="282">
        <f t="shared" si="2"/>
        <v>103</v>
      </c>
    </row>
    <row r="135" spans="9:18" x14ac:dyDescent="0.2">
      <c r="I135" s="46">
        <v>130</v>
      </c>
      <c r="J135" s="3" t="str">
        <f>VLOOKUP(I135,'Index reweighted'!CR$5:CS$330,2,FALSE)</f>
        <v>South Somerset</v>
      </c>
      <c r="K135" s="46">
        <v>130</v>
      </c>
      <c r="L135" s="46" t="s">
        <v>229</v>
      </c>
      <c r="O135" s="281" t="s">
        <v>148</v>
      </c>
      <c r="P135" s="224">
        <f>'Index reweighted'!CQ134</f>
        <v>212</v>
      </c>
      <c r="Q135" s="224">
        <f>'Index reweighted'!CR134</f>
        <v>325</v>
      </c>
      <c r="R135" s="282">
        <f t="shared" ref="R135:R142" si="3">Q135-P135</f>
        <v>113</v>
      </c>
    </row>
    <row r="136" spans="9:18" x14ac:dyDescent="0.2">
      <c r="I136" s="46">
        <v>131</v>
      </c>
      <c r="J136" s="3" t="str">
        <f>VLOOKUP(I136,'Index reweighted'!CR$5:CS$330,2,FALSE)</f>
        <v>North Hertfordshire</v>
      </c>
      <c r="K136" s="46">
        <v>131</v>
      </c>
      <c r="L136" s="46" t="s">
        <v>116</v>
      </c>
      <c r="O136" s="281" t="s">
        <v>198</v>
      </c>
      <c r="P136" s="224">
        <f>'Index reweighted'!CQ135</f>
        <v>229</v>
      </c>
      <c r="Q136" s="224">
        <f>'Index reweighted'!CR135</f>
        <v>181</v>
      </c>
      <c r="R136" s="282">
        <f t="shared" si="3"/>
        <v>-48</v>
      </c>
    </row>
    <row r="137" spans="9:18" x14ac:dyDescent="0.2">
      <c r="I137" s="46">
        <v>132</v>
      </c>
      <c r="J137" s="3" t="str">
        <f>VLOOKUP(I137,'Index reweighted'!CR$5:CS$330,2,FALSE)</f>
        <v>Waltham Forest</v>
      </c>
      <c r="K137" s="46">
        <v>132</v>
      </c>
      <c r="L137" s="46" t="s">
        <v>158</v>
      </c>
      <c r="O137" s="281" t="s">
        <v>232</v>
      </c>
      <c r="P137" s="224">
        <f>'Index reweighted'!CQ136</f>
        <v>258</v>
      </c>
      <c r="Q137" s="224">
        <f>'Index reweighted'!CR136</f>
        <v>84</v>
      </c>
      <c r="R137" s="282">
        <f t="shared" si="3"/>
        <v>-174</v>
      </c>
    </row>
    <row r="138" spans="9:18" x14ac:dyDescent="0.2">
      <c r="I138" s="46">
        <v>133</v>
      </c>
      <c r="J138" s="3" t="str">
        <f>VLOOKUP(I138,'Index reweighted'!CR$5:CS$330,2,FALSE)</f>
        <v>Sevenoaks</v>
      </c>
      <c r="K138" s="46">
        <v>133</v>
      </c>
      <c r="L138" s="46" t="s">
        <v>90</v>
      </c>
      <c r="O138" s="281" t="s">
        <v>247</v>
      </c>
      <c r="P138" s="224">
        <f>'Index reweighted'!CQ137</f>
        <v>169</v>
      </c>
      <c r="Q138" s="224">
        <f>'Index reweighted'!CR137</f>
        <v>189</v>
      </c>
      <c r="R138" s="282">
        <f t="shared" si="3"/>
        <v>20</v>
      </c>
    </row>
    <row r="139" spans="9:18" x14ac:dyDescent="0.2">
      <c r="I139" s="46">
        <v>134</v>
      </c>
      <c r="J139" s="3" t="str">
        <f>VLOOKUP(I139,'Index reweighted'!CR$5:CS$330,2,FALSE)</f>
        <v>Maidstone</v>
      </c>
      <c r="K139" s="46">
        <v>134</v>
      </c>
      <c r="L139" s="46" t="s">
        <v>228</v>
      </c>
      <c r="O139" s="281" t="s">
        <v>167</v>
      </c>
      <c r="P139" s="224">
        <f>'Index reweighted'!CQ138</f>
        <v>178</v>
      </c>
      <c r="Q139" s="224">
        <f>'Index reweighted'!CR138</f>
        <v>163</v>
      </c>
      <c r="R139" s="282">
        <f t="shared" si="3"/>
        <v>-15</v>
      </c>
    </row>
    <row r="140" spans="9:18" x14ac:dyDescent="0.2">
      <c r="I140" s="46">
        <v>135</v>
      </c>
      <c r="J140" s="3" t="str">
        <f>VLOOKUP(I140,'Index reweighted'!CR$5:CS$330,2,FALSE)</f>
        <v>Stroud</v>
      </c>
      <c r="K140" s="46">
        <v>135</v>
      </c>
      <c r="L140" s="46" t="s">
        <v>114</v>
      </c>
      <c r="O140" s="281" t="s">
        <v>184</v>
      </c>
      <c r="P140" s="224">
        <f>'Index reweighted'!CQ139</f>
        <v>123</v>
      </c>
      <c r="Q140" s="224">
        <f>'Index reweighted'!CR139</f>
        <v>273</v>
      </c>
      <c r="R140" s="282">
        <f t="shared" si="3"/>
        <v>150</v>
      </c>
    </row>
    <row r="141" spans="9:18" x14ac:dyDescent="0.2">
      <c r="I141" s="46">
        <v>136</v>
      </c>
      <c r="J141" s="3" t="str">
        <f>VLOOKUP(I141,'Index reweighted'!CR$5:CS$330,2,FALSE)</f>
        <v>Woking</v>
      </c>
      <c r="K141" s="46">
        <v>136</v>
      </c>
      <c r="L141" s="46" t="s">
        <v>273</v>
      </c>
      <c r="O141" s="281" t="s">
        <v>136</v>
      </c>
      <c r="P141" s="224">
        <f>'Index reweighted'!CQ140</f>
        <v>140</v>
      </c>
      <c r="Q141" s="224">
        <f>'Index reweighted'!CR140</f>
        <v>41</v>
      </c>
      <c r="R141" s="282">
        <f t="shared" si="3"/>
        <v>-99</v>
      </c>
    </row>
    <row r="142" spans="9:18" x14ac:dyDescent="0.2">
      <c r="I142" s="46">
        <v>137</v>
      </c>
      <c r="J142" s="3" t="str">
        <f>VLOOKUP(I142,'Index reweighted'!CR$5:CS$330,2,FALSE)</f>
        <v>Kettering</v>
      </c>
      <c r="K142" s="46">
        <v>137</v>
      </c>
      <c r="L142" s="46" t="s">
        <v>219</v>
      </c>
      <c r="O142" s="281" t="s">
        <v>126</v>
      </c>
      <c r="P142" s="224">
        <f>'Index reweighted'!CQ141</f>
        <v>84</v>
      </c>
      <c r="Q142" s="224">
        <f>'Index reweighted'!CR141</f>
        <v>175</v>
      </c>
      <c r="R142" s="282">
        <f t="shared" si="3"/>
        <v>91</v>
      </c>
    </row>
    <row r="143" spans="9:18" x14ac:dyDescent="0.2">
      <c r="I143" s="46">
        <v>138</v>
      </c>
      <c r="J143" s="3" t="str">
        <f>VLOOKUP(I143,'Index reweighted'!CR$5:CS$330,2,FALSE)</f>
        <v>Tandridge</v>
      </c>
      <c r="K143" s="46">
        <v>138</v>
      </c>
      <c r="L143" s="46" t="s">
        <v>94</v>
      </c>
      <c r="O143" s="281" t="s">
        <v>55</v>
      </c>
      <c r="P143" s="224">
        <f>'Index reweighted'!CQ143</f>
        <v>41</v>
      </c>
      <c r="Q143" s="224">
        <f>'Index reweighted'!CR143</f>
        <v>7</v>
      </c>
      <c r="R143" s="282">
        <f t="shared" ref="R143:R174" si="4">Q143-P143</f>
        <v>-34</v>
      </c>
    </row>
    <row r="144" spans="9:18" x14ac:dyDescent="0.2">
      <c r="I144" s="46">
        <v>139</v>
      </c>
      <c r="J144" s="3" t="str">
        <f>VLOOKUP(I144,'Index reweighted'!CR$5:CS$330,2,FALSE)</f>
        <v>Teignbridge</v>
      </c>
      <c r="K144" s="46">
        <v>139</v>
      </c>
      <c r="L144" s="46" t="s">
        <v>132</v>
      </c>
      <c r="O144" s="281" t="s">
        <v>21</v>
      </c>
      <c r="P144" s="224">
        <f>'Index reweighted'!CQ144</f>
        <v>2</v>
      </c>
      <c r="Q144" s="224">
        <f>'Index reweighted'!CR144</f>
        <v>2</v>
      </c>
      <c r="R144" s="282">
        <f t="shared" si="4"/>
        <v>0</v>
      </c>
    </row>
    <row r="145" spans="9:18" x14ac:dyDescent="0.2">
      <c r="I145" s="46">
        <v>140</v>
      </c>
      <c r="J145" s="3" t="str">
        <f>VLOOKUP(I145,'Index reweighted'!CR$5:CS$330,2,FALSE)</f>
        <v>Torridge</v>
      </c>
      <c r="K145" s="46">
        <v>140</v>
      </c>
      <c r="L145" s="46" t="s">
        <v>136</v>
      </c>
      <c r="O145" s="281" t="s">
        <v>165</v>
      </c>
      <c r="P145" s="224">
        <f>'Index reweighted'!CQ145</f>
        <v>227</v>
      </c>
      <c r="Q145" s="224">
        <f>'Index reweighted'!CR145</f>
        <v>137</v>
      </c>
      <c r="R145" s="282">
        <f t="shared" si="4"/>
        <v>-90</v>
      </c>
    </row>
    <row r="146" spans="9:18" x14ac:dyDescent="0.2">
      <c r="I146" s="46">
        <v>141</v>
      </c>
      <c r="J146" s="3" t="str">
        <f>VLOOKUP(I146,'Index reweighted'!CR$5:CS$330,2,FALSE)</f>
        <v>Kingston upon Thames</v>
      </c>
      <c r="K146" s="46">
        <v>141</v>
      </c>
      <c r="L146" s="46" t="s">
        <v>115</v>
      </c>
      <c r="O146" s="281" t="s">
        <v>127</v>
      </c>
      <c r="P146" s="224">
        <f>'Index reweighted'!CQ146</f>
        <v>67</v>
      </c>
      <c r="Q146" s="224">
        <f>'Index reweighted'!CR146</f>
        <v>113</v>
      </c>
      <c r="R146" s="282">
        <f t="shared" si="4"/>
        <v>46</v>
      </c>
    </row>
    <row r="147" spans="9:18" x14ac:dyDescent="0.2">
      <c r="I147" s="46">
        <v>142</v>
      </c>
      <c r="J147" s="3" t="str">
        <f>VLOOKUP(I147,'Index reweighted'!CR$5:CS$330,2,FALSE)</f>
        <v>South Kesteven</v>
      </c>
      <c r="K147" s="46">
        <v>142</v>
      </c>
      <c r="L147" s="46" t="s">
        <v>263</v>
      </c>
      <c r="O147" s="281" t="s">
        <v>241</v>
      </c>
      <c r="P147" s="224">
        <f>'Index reweighted'!CQ147</f>
        <v>152</v>
      </c>
      <c r="Q147" s="224">
        <f>'Index reweighted'!CR147</f>
        <v>215</v>
      </c>
      <c r="R147" s="282">
        <f t="shared" si="4"/>
        <v>63</v>
      </c>
    </row>
    <row r="148" spans="9:18" x14ac:dyDescent="0.2">
      <c r="I148" s="46">
        <v>143</v>
      </c>
      <c r="J148" s="3" t="str">
        <f>VLOOKUP(I148,'Index reweighted'!CR$5:CS$330,2,FALSE)</f>
        <v>North Devon</v>
      </c>
      <c r="K148" s="46">
        <v>143</v>
      </c>
      <c r="L148" s="46" t="s">
        <v>149</v>
      </c>
      <c r="O148" s="281" t="s">
        <v>195</v>
      </c>
      <c r="P148" s="224">
        <f>'Index reweighted'!CQ148</f>
        <v>192</v>
      </c>
      <c r="Q148" s="224">
        <f>'Index reweighted'!CR148</f>
        <v>141</v>
      </c>
      <c r="R148" s="282">
        <f t="shared" si="4"/>
        <v>-51</v>
      </c>
    </row>
    <row r="149" spans="9:18" x14ac:dyDescent="0.2">
      <c r="I149" s="46">
        <v>144</v>
      </c>
      <c r="J149" s="3" t="str">
        <f>VLOOKUP(I149,'Index reweighted'!CR$5:CS$330,2,FALSE)</f>
        <v>Allerdale</v>
      </c>
      <c r="K149" s="46">
        <v>144</v>
      </c>
      <c r="L149" s="46" t="s">
        <v>252</v>
      </c>
      <c r="O149" s="281" t="s">
        <v>222</v>
      </c>
      <c r="P149" s="224">
        <f>'Index reweighted'!CQ149</f>
        <v>210</v>
      </c>
      <c r="Q149" s="224">
        <f>'Index reweighted'!CR149</f>
        <v>298</v>
      </c>
      <c r="R149" s="282">
        <f t="shared" si="4"/>
        <v>88</v>
      </c>
    </row>
    <row r="150" spans="9:18" x14ac:dyDescent="0.2">
      <c r="I150" s="46">
        <v>145</v>
      </c>
      <c r="J150" s="3" t="str">
        <f>VLOOKUP(I150,'Index reweighted'!CR$5:CS$330,2,FALSE)</f>
        <v>Milton Keynes</v>
      </c>
      <c r="K150" s="46">
        <v>145</v>
      </c>
      <c r="L150" s="46" t="s">
        <v>185</v>
      </c>
      <c r="O150" s="281" t="s">
        <v>246</v>
      </c>
      <c r="P150" s="224">
        <f>'Index reweighted'!CQ150</f>
        <v>323</v>
      </c>
      <c r="Q150" s="224">
        <f>'Index reweighted'!CR150</f>
        <v>296</v>
      </c>
      <c r="R150" s="282">
        <f t="shared" si="4"/>
        <v>-27</v>
      </c>
    </row>
    <row r="151" spans="9:18" x14ac:dyDescent="0.2">
      <c r="I151" s="46">
        <v>146</v>
      </c>
      <c r="J151" s="3" t="str">
        <f>VLOOKUP(I151,'Index reweighted'!CR$5:CS$330,2,FALSE)</f>
        <v>Bedford</v>
      </c>
      <c r="K151" s="46">
        <v>146</v>
      </c>
      <c r="L151" s="46" t="s">
        <v>153</v>
      </c>
      <c r="O151" s="281" t="s">
        <v>114</v>
      </c>
      <c r="P151" s="224">
        <f>'Index reweighted'!CQ151</f>
        <v>135</v>
      </c>
      <c r="Q151" s="224">
        <f>'Index reweighted'!CR151</f>
        <v>29</v>
      </c>
      <c r="R151" s="282">
        <f t="shared" si="4"/>
        <v>-106</v>
      </c>
    </row>
    <row r="152" spans="9:18" x14ac:dyDescent="0.2">
      <c r="I152" s="46">
        <v>147</v>
      </c>
      <c r="J152" s="3" t="str">
        <f>VLOOKUP(I152,'Index reweighted'!CR$5:CS$330,2,FALSE)</f>
        <v>Forest Heath</v>
      </c>
      <c r="K152" s="46">
        <v>147</v>
      </c>
      <c r="L152" s="46" t="s">
        <v>177</v>
      </c>
      <c r="O152" s="281" t="s">
        <v>117</v>
      </c>
      <c r="P152" s="224">
        <f>'Index reweighted'!CQ152</f>
        <v>56</v>
      </c>
      <c r="Q152" s="224">
        <f>'Index reweighted'!CR152</f>
        <v>217</v>
      </c>
      <c r="R152" s="282">
        <f t="shared" si="4"/>
        <v>161</v>
      </c>
    </row>
    <row r="153" spans="9:18" x14ac:dyDescent="0.2">
      <c r="I153" s="46">
        <v>148</v>
      </c>
      <c r="J153" s="3" t="str">
        <f>VLOOKUP(I153,'Index reweighted'!CR$5:CS$330,2,FALSE)</f>
        <v>Sedgemoor</v>
      </c>
      <c r="K153" s="46">
        <v>148</v>
      </c>
      <c r="L153" s="46" t="s">
        <v>206</v>
      </c>
      <c r="O153" s="281" t="s">
        <v>290</v>
      </c>
      <c r="P153" s="224">
        <f>'Index reweighted'!CQ153</f>
        <v>254</v>
      </c>
      <c r="Q153" s="224">
        <f>'Index reweighted'!CR153</f>
        <v>222</v>
      </c>
      <c r="R153" s="282">
        <f t="shared" si="4"/>
        <v>-32</v>
      </c>
    </row>
    <row r="154" spans="9:18" x14ac:dyDescent="0.2">
      <c r="I154" s="46">
        <v>149</v>
      </c>
      <c r="J154" s="3" t="str">
        <f>VLOOKUP(I154,'Index reweighted'!CR$5:CS$330,2,FALSE)</f>
        <v>North Kesteven</v>
      </c>
      <c r="K154" s="46">
        <v>149</v>
      </c>
      <c r="L154" s="46" t="s">
        <v>172</v>
      </c>
      <c r="O154" s="281" t="s">
        <v>224</v>
      </c>
      <c r="P154" s="224">
        <f>'Index reweighted'!CQ154</f>
        <v>181</v>
      </c>
      <c r="Q154" s="224">
        <f>'Index reweighted'!CR154</f>
        <v>240</v>
      </c>
      <c r="R154" s="282">
        <f t="shared" si="4"/>
        <v>59</v>
      </c>
    </row>
    <row r="155" spans="9:18" x14ac:dyDescent="0.2">
      <c r="I155" s="46">
        <v>150</v>
      </c>
      <c r="J155" s="3" t="str">
        <f>VLOOKUP(I155,'Index reweighted'!CR$5:CS$330,2,FALSE)</f>
        <v>South Norfolk</v>
      </c>
      <c r="K155" s="46">
        <v>150</v>
      </c>
      <c r="L155" s="46" t="s">
        <v>277</v>
      </c>
      <c r="O155" s="281" t="s">
        <v>119</v>
      </c>
      <c r="P155" s="224">
        <f>'Index reweighted'!CQ155</f>
        <v>88</v>
      </c>
      <c r="Q155" s="224">
        <f>'Index reweighted'!CR155</f>
        <v>43</v>
      </c>
      <c r="R155" s="282">
        <f t="shared" si="4"/>
        <v>-45</v>
      </c>
    </row>
    <row r="156" spans="9:18" x14ac:dyDescent="0.2">
      <c r="I156" s="46">
        <v>151</v>
      </c>
      <c r="J156" s="3" t="str">
        <f>VLOOKUP(I156,'Index reweighted'!CR$5:CS$330,2,FALSE)</f>
        <v>Taunton Deane</v>
      </c>
      <c r="K156" s="46">
        <v>151</v>
      </c>
      <c r="L156" s="46" t="s">
        <v>67</v>
      </c>
      <c r="O156" s="281" t="s">
        <v>163</v>
      </c>
      <c r="P156" s="224">
        <f>'Index reweighted'!CQ156</f>
        <v>173</v>
      </c>
      <c r="Q156" s="224">
        <f>'Index reweighted'!CR156</f>
        <v>45</v>
      </c>
      <c r="R156" s="282">
        <f t="shared" si="4"/>
        <v>-128</v>
      </c>
    </row>
    <row r="157" spans="9:18" x14ac:dyDescent="0.2">
      <c r="I157" s="46">
        <v>152</v>
      </c>
      <c r="J157" s="3" t="str">
        <f>VLOOKUP(I157,'Index reweighted'!CR$5:CS$330,2,FALSE)</f>
        <v>Fylde</v>
      </c>
      <c r="K157" s="46">
        <v>152</v>
      </c>
      <c r="L157" s="46" t="s">
        <v>241</v>
      </c>
      <c r="O157" s="281" t="s">
        <v>145</v>
      </c>
      <c r="P157" s="224">
        <f>'Index reweighted'!CQ157</f>
        <v>82</v>
      </c>
      <c r="Q157" s="224">
        <f>'Index reweighted'!CR157</f>
        <v>106</v>
      </c>
      <c r="R157" s="282">
        <f t="shared" si="4"/>
        <v>24</v>
      </c>
    </row>
    <row r="158" spans="9:18" x14ac:dyDescent="0.2">
      <c r="I158" s="46">
        <v>153</v>
      </c>
      <c r="J158" s="3" t="str">
        <f>VLOOKUP(I158,'Index reweighted'!CR$5:CS$330,2,FALSE)</f>
        <v>Northampton</v>
      </c>
      <c r="K158" s="46">
        <v>153</v>
      </c>
      <c r="L158" s="46" t="s">
        <v>258</v>
      </c>
      <c r="O158" s="281" t="s">
        <v>82</v>
      </c>
      <c r="P158" s="224">
        <f>'Index reweighted'!CQ158</f>
        <v>58</v>
      </c>
      <c r="Q158" s="224">
        <f>'Index reweighted'!CR158</f>
        <v>11</v>
      </c>
      <c r="R158" s="282">
        <f t="shared" si="4"/>
        <v>-47</v>
      </c>
    </row>
    <row r="159" spans="9:18" x14ac:dyDescent="0.2">
      <c r="I159" s="46">
        <v>154</v>
      </c>
      <c r="J159" s="3" t="str">
        <f>VLOOKUP(I159,'Index reweighted'!CR$5:CS$330,2,FALSE)</f>
        <v>Rushcliffe</v>
      </c>
      <c r="K159" s="46">
        <v>154</v>
      </c>
      <c r="L159" s="46" t="s">
        <v>261</v>
      </c>
      <c r="O159" s="281" t="s">
        <v>100</v>
      </c>
      <c r="P159" s="224">
        <f>'Index reweighted'!CQ159</f>
        <v>59</v>
      </c>
      <c r="Q159" s="224">
        <f>'Index reweighted'!CR159</f>
        <v>229</v>
      </c>
      <c r="R159" s="282">
        <f t="shared" si="4"/>
        <v>170</v>
      </c>
    </row>
    <row r="160" spans="9:18" x14ac:dyDescent="0.2">
      <c r="I160" s="46">
        <v>155</v>
      </c>
      <c r="J160" s="3" t="str">
        <f>VLOOKUP(I160,'Index reweighted'!CR$5:CS$330,2,FALSE)</f>
        <v>Boston</v>
      </c>
      <c r="K160" s="46">
        <v>155</v>
      </c>
      <c r="L160" s="46" t="s">
        <v>196</v>
      </c>
      <c r="O160" s="281" t="s">
        <v>334</v>
      </c>
      <c r="P160" s="224">
        <f>'Index reweighted'!CQ160</f>
        <v>325</v>
      </c>
      <c r="Q160" s="224">
        <f>'Index reweighted'!CR160</f>
        <v>239</v>
      </c>
      <c r="R160" s="282">
        <f t="shared" si="4"/>
        <v>-86</v>
      </c>
    </row>
    <row r="161" spans="9:18" x14ac:dyDescent="0.2">
      <c r="I161" s="46">
        <v>156</v>
      </c>
      <c r="J161" s="3" t="str">
        <f>VLOOKUP(I161,'Index reweighted'!CR$5:CS$330,2,FALSE)</f>
        <v>East Hampshire</v>
      </c>
      <c r="K161" s="46">
        <v>156</v>
      </c>
      <c r="L161" s="46" t="s">
        <v>93</v>
      </c>
      <c r="O161" s="281" t="s">
        <v>231</v>
      </c>
      <c r="P161" s="224">
        <f>'Index reweighted'!CQ161</f>
        <v>204</v>
      </c>
      <c r="Q161" s="224">
        <f>'Index reweighted'!CR161</f>
        <v>134</v>
      </c>
      <c r="R161" s="282">
        <f t="shared" si="4"/>
        <v>-70</v>
      </c>
    </row>
    <row r="162" spans="9:18" x14ac:dyDescent="0.2">
      <c r="I162" s="46">
        <v>157</v>
      </c>
      <c r="J162" s="3" t="str">
        <f>VLOOKUP(I162,'Index reweighted'!CR$5:CS$330,2,FALSE)</f>
        <v>Blackburn with Darwen</v>
      </c>
      <c r="K162" s="46">
        <v>157</v>
      </c>
      <c r="L162" s="46" t="s">
        <v>190</v>
      </c>
      <c r="O162" s="281" t="s">
        <v>86</v>
      </c>
      <c r="P162" s="224">
        <f>'Index reweighted'!CQ162</f>
        <v>51</v>
      </c>
      <c r="Q162" s="224">
        <f>'Index reweighted'!CR162</f>
        <v>18</v>
      </c>
      <c r="R162" s="282">
        <f t="shared" si="4"/>
        <v>-33</v>
      </c>
    </row>
    <row r="163" spans="9:18" x14ac:dyDescent="0.2">
      <c r="I163" s="46">
        <v>158</v>
      </c>
      <c r="J163" s="3" t="str">
        <f>VLOOKUP(I163,'Index reweighted'!CR$5:CS$330,2,FALSE)</f>
        <v>Canterbury</v>
      </c>
      <c r="K163" s="46">
        <v>158</v>
      </c>
      <c r="L163" s="46" t="s">
        <v>123</v>
      </c>
      <c r="O163" s="281" t="s">
        <v>33</v>
      </c>
      <c r="P163" s="224">
        <f>'Index reweighted'!CQ163</f>
        <v>32</v>
      </c>
      <c r="Q163" s="224">
        <f>'Index reweighted'!CR163</f>
        <v>80</v>
      </c>
      <c r="R163" s="282">
        <f t="shared" si="4"/>
        <v>48</v>
      </c>
    </row>
    <row r="164" spans="9:18" x14ac:dyDescent="0.2">
      <c r="I164" s="46">
        <v>159</v>
      </c>
      <c r="J164" s="3" t="str">
        <f>VLOOKUP(I164,'Index reweighted'!CR$5:CS$330,2,FALSE)</f>
        <v>Windsor and Maidenhead</v>
      </c>
      <c r="K164" s="46">
        <v>159</v>
      </c>
      <c r="L164" s="46" t="s">
        <v>179</v>
      </c>
      <c r="O164" s="281" t="s">
        <v>211</v>
      </c>
      <c r="P164" s="224">
        <f>'Index reweighted'!CQ164</f>
        <v>119</v>
      </c>
      <c r="Q164" s="224">
        <f>'Index reweighted'!CR164</f>
        <v>248</v>
      </c>
      <c r="R164" s="282">
        <f t="shared" si="4"/>
        <v>129</v>
      </c>
    </row>
    <row r="165" spans="9:18" x14ac:dyDescent="0.2">
      <c r="I165" s="46">
        <v>160</v>
      </c>
      <c r="J165" s="3" t="str">
        <f>VLOOKUP(I165,'Index reweighted'!CR$5:CS$330,2,FALSE)</f>
        <v>Newcastle-under-Lyme</v>
      </c>
      <c r="K165" s="46">
        <v>160</v>
      </c>
      <c r="L165" s="46" t="s">
        <v>176</v>
      </c>
      <c r="O165" s="281" t="s">
        <v>173</v>
      </c>
      <c r="P165" s="224">
        <f>'Index reweighted'!CQ165</f>
        <v>257</v>
      </c>
      <c r="Q165" s="224">
        <f>'Index reweighted'!CR165</f>
        <v>266</v>
      </c>
      <c r="R165" s="282">
        <f t="shared" si="4"/>
        <v>9</v>
      </c>
    </row>
    <row r="166" spans="9:18" x14ac:dyDescent="0.2">
      <c r="I166" s="46">
        <v>161</v>
      </c>
      <c r="J166" s="3" t="str">
        <f>VLOOKUP(I166,'Index reweighted'!CR$5:CS$330,2,FALSE)</f>
        <v>Bromsgrove</v>
      </c>
      <c r="K166" s="46">
        <v>161</v>
      </c>
      <c r="L166" s="46" t="s">
        <v>223</v>
      </c>
      <c r="O166" s="281" t="s">
        <v>107</v>
      </c>
      <c r="P166" s="224">
        <f>'Index reweighted'!CQ166</f>
        <v>90</v>
      </c>
      <c r="Q166" s="224">
        <f>'Index reweighted'!CR166</f>
        <v>227</v>
      </c>
      <c r="R166" s="282">
        <f t="shared" si="4"/>
        <v>137</v>
      </c>
    </row>
    <row r="167" spans="9:18" x14ac:dyDescent="0.2">
      <c r="I167" s="46">
        <v>162</v>
      </c>
      <c r="J167" s="3" t="str">
        <f>VLOOKUP(I167,'Index reweighted'!CR$5:CS$330,2,FALSE)</f>
        <v>Cherwell</v>
      </c>
      <c r="K167" s="46">
        <v>162</v>
      </c>
      <c r="L167" s="46" t="s">
        <v>41</v>
      </c>
      <c r="O167" s="281" t="s">
        <v>147</v>
      </c>
      <c r="P167" s="224">
        <f>'Index reweighted'!CQ167</f>
        <v>103</v>
      </c>
      <c r="Q167" s="224">
        <f>'Index reweighted'!CR167</f>
        <v>70</v>
      </c>
      <c r="R167" s="282">
        <f t="shared" si="4"/>
        <v>-33</v>
      </c>
    </row>
    <row r="168" spans="9:18" x14ac:dyDescent="0.2">
      <c r="I168" s="46">
        <v>163</v>
      </c>
      <c r="J168" s="3" t="str">
        <f>VLOOKUP(I168,'Index reweighted'!CR$5:CS$330,2,FALSE)</f>
        <v>Huntingdonshire</v>
      </c>
      <c r="K168" s="46">
        <v>163</v>
      </c>
      <c r="L168" s="46" t="s">
        <v>194</v>
      </c>
      <c r="O168" s="281" t="s">
        <v>250</v>
      </c>
      <c r="P168" s="224">
        <f>'Index reweighted'!CQ168</f>
        <v>105</v>
      </c>
      <c r="Q168" s="224">
        <f>'Index reweighted'!CR168</f>
        <v>87</v>
      </c>
      <c r="R168" s="282">
        <f t="shared" si="4"/>
        <v>-18</v>
      </c>
    </row>
    <row r="169" spans="9:18" x14ac:dyDescent="0.2">
      <c r="I169" s="46">
        <v>164</v>
      </c>
      <c r="J169" s="3" t="str">
        <f>VLOOKUP(I169,'Index reweighted'!CR$5:CS$330,2,FALSE)</f>
        <v>Rochdale</v>
      </c>
      <c r="K169" s="46">
        <v>164</v>
      </c>
      <c r="L169" s="46" t="s">
        <v>291</v>
      </c>
      <c r="O169" s="281" t="s">
        <v>208</v>
      </c>
      <c r="P169" s="224">
        <f>'Index reweighted'!CQ169</f>
        <v>222</v>
      </c>
      <c r="Q169" s="224">
        <f>'Index reweighted'!CR169</f>
        <v>233</v>
      </c>
      <c r="R169" s="282">
        <f t="shared" si="4"/>
        <v>11</v>
      </c>
    </row>
    <row r="170" spans="9:18" x14ac:dyDescent="0.2">
      <c r="I170" s="46">
        <v>165</v>
      </c>
      <c r="J170" s="3" t="str">
        <f>VLOOKUP(I170,'Index reweighted'!CR$5:CS$330,2,FALSE)</f>
        <v>St Albans</v>
      </c>
      <c r="K170" s="46">
        <v>165</v>
      </c>
      <c r="L170" s="46" t="s">
        <v>112</v>
      </c>
      <c r="O170" s="281" t="s">
        <v>146</v>
      </c>
      <c r="P170" s="224">
        <f>'Index reweighted'!CQ170</f>
        <v>121</v>
      </c>
      <c r="Q170" s="224">
        <f>'Index reweighted'!CR170</f>
        <v>63</v>
      </c>
      <c r="R170" s="282">
        <f t="shared" si="4"/>
        <v>-58</v>
      </c>
    </row>
    <row r="171" spans="9:18" x14ac:dyDescent="0.2">
      <c r="I171" s="46">
        <v>166</v>
      </c>
      <c r="J171" s="3" t="str">
        <f>VLOOKUP(I171,'Index reweighted'!CR$5:CS$330,2,FALSE)</f>
        <v>East Lindsey</v>
      </c>
      <c r="K171" s="46">
        <v>166</v>
      </c>
      <c r="L171" s="46" t="s">
        <v>143</v>
      </c>
      <c r="O171" s="281" t="s">
        <v>268</v>
      </c>
      <c r="P171" s="224">
        <f>'Index reweighted'!CQ171</f>
        <v>250</v>
      </c>
      <c r="Q171" s="224">
        <f>'Index reweighted'!CR171</f>
        <v>69</v>
      </c>
      <c r="R171" s="282">
        <f t="shared" si="4"/>
        <v>-181</v>
      </c>
    </row>
    <row r="172" spans="9:18" x14ac:dyDescent="0.2">
      <c r="I172" s="46">
        <v>167</v>
      </c>
      <c r="J172" s="3" t="str">
        <f>VLOOKUP(I172,'Index reweighted'!CR$5:CS$330,2,FALSE)</f>
        <v>Shepway</v>
      </c>
      <c r="K172" s="46">
        <v>167</v>
      </c>
      <c r="L172" s="46" t="s">
        <v>278</v>
      </c>
      <c r="O172" s="281" t="s">
        <v>142</v>
      </c>
      <c r="P172" s="224">
        <f>'Index reweighted'!CQ172</f>
        <v>233</v>
      </c>
      <c r="Q172" s="224">
        <f>'Index reweighted'!CR172</f>
        <v>79</v>
      </c>
      <c r="R172" s="282">
        <f t="shared" si="4"/>
        <v>-154</v>
      </c>
    </row>
    <row r="173" spans="9:18" x14ac:dyDescent="0.2">
      <c r="I173" s="46">
        <v>168</v>
      </c>
      <c r="J173" s="3" t="str">
        <f>VLOOKUP(I173,'Index reweighted'!CR$5:CS$330,2,FALSE)</f>
        <v>High Peak</v>
      </c>
      <c r="K173" s="46">
        <v>168</v>
      </c>
      <c r="L173" s="46" t="s">
        <v>135</v>
      </c>
      <c r="O173" s="281" t="s">
        <v>216</v>
      </c>
      <c r="P173" s="224">
        <f>'Index reweighted'!CQ173</f>
        <v>300</v>
      </c>
      <c r="Q173" s="224">
        <f>'Index reweighted'!CR173</f>
        <v>291</v>
      </c>
      <c r="R173" s="282">
        <f t="shared" si="4"/>
        <v>-9</v>
      </c>
    </row>
    <row r="174" spans="9:18" x14ac:dyDescent="0.2">
      <c r="I174" s="46">
        <v>169</v>
      </c>
      <c r="J174" s="3" t="str">
        <f>VLOOKUP(I174,'Index reweighted'!CR$5:CS$330,2,FALSE)</f>
        <v>Havant</v>
      </c>
      <c r="K174" s="46">
        <v>169</v>
      </c>
      <c r="L174" s="46" t="s">
        <v>247</v>
      </c>
      <c r="O174" s="281" t="s">
        <v>274</v>
      </c>
      <c r="P174" s="224">
        <f>'Index reweighted'!CQ174</f>
        <v>282</v>
      </c>
      <c r="Q174" s="224">
        <f>'Index reweighted'!CR174</f>
        <v>145</v>
      </c>
      <c r="R174" s="282">
        <f t="shared" si="4"/>
        <v>-137</v>
      </c>
    </row>
    <row r="175" spans="9:18" x14ac:dyDescent="0.2">
      <c r="I175" s="46">
        <v>170</v>
      </c>
      <c r="J175" s="3" t="str">
        <f>VLOOKUP(I175,'Index reweighted'!CR$5:CS$330,2,FALSE)</f>
        <v>South Derbyshire</v>
      </c>
      <c r="K175" s="46">
        <v>170</v>
      </c>
      <c r="L175" s="46" t="s">
        <v>125</v>
      </c>
      <c r="O175" s="281" t="s">
        <v>76</v>
      </c>
      <c r="P175" s="224">
        <f>'Index reweighted'!CQ175</f>
        <v>43</v>
      </c>
      <c r="Q175" s="224">
        <f>'Index reweighted'!CR175</f>
        <v>58</v>
      </c>
      <c r="R175" s="282">
        <f t="shared" ref="R175:R206" si="5">Q175-P175</f>
        <v>15</v>
      </c>
    </row>
    <row r="176" spans="9:18" x14ac:dyDescent="0.2">
      <c r="I176" s="46">
        <v>171</v>
      </c>
      <c r="J176" s="3" t="str">
        <f>VLOOKUP(I176,'Index reweighted'!CR$5:CS$330,2,FALSE)</f>
        <v>Bristol, City of</v>
      </c>
      <c r="K176" s="46">
        <v>171</v>
      </c>
      <c r="L176" s="46" t="s">
        <v>234</v>
      </c>
      <c r="O176" s="281" t="s">
        <v>69</v>
      </c>
      <c r="P176" s="224">
        <f>'Index reweighted'!CQ176</f>
        <v>49</v>
      </c>
      <c r="Q176" s="224">
        <f>'Index reweighted'!CR176</f>
        <v>289</v>
      </c>
      <c r="R176" s="282">
        <f t="shared" si="5"/>
        <v>240</v>
      </c>
    </row>
    <row r="177" spans="9:18" x14ac:dyDescent="0.2">
      <c r="I177" s="46">
        <v>172</v>
      </c>
      <c r="J177" s="3" t="str">
        <f>VLOOKUP(I177,'Index reweighted'!CR$5:CS$330,2,FALSE)</f>
        <v>East Dorset</v>
      </c>
      <c r="K177" s="46">
        <v>172</v>
      </c>
      <c r="L177" s="46" t="s">
        <v>221</v>
      </c>
      <c r="O177" s="281" t="s">
        <v>150</v>
      </c>
      <c r="P177" s="224">
        <f>'Index reweighted'!CQ177</f>
        <v>100</v>
      </c>
      <c r="Q177" s="224">
        <f>'Index reweighted'!CR177</f>
        <v>183</v>
      </c>
      <c r="R177" s="282">
        <f t="shared" si="5"/>
        <v>83</v>
      </c>
    </row>
    <row r="178" spans="9:18" x14ac:dyDescent="0.2">
      <c r="I178" s="46">
        <v>173</v>
      </c>
      <c r="J178" s="3" t="str">
        <f>VLOOKUP(I178,'Index reweighted'!CR$5:CS$330,2,FALSE)</f>
        <v>Breckland</v>
      </c>
      <c r="K178" s="46">
        <v>173</v>
      </c>
      <c r="L178" s="46" t="s">
        <v>163</v>
      </c>
      <c r="O178" s="281" t="s">
        <v>176</v>
      </c>
      <c r="P178" s="224">
        <f>'Index reweighted'!CQ178</f>
        <v>160</v>
      </c>
      <c r="Q178" s="224">
        <f>'Index reweighted'!CR178</f>
        <v>218</v>
      </c>
      <c r="R178" s="282">
        <f t="shared" si="5"/>
        <v>58</v>
      </c>
    </row>
    <row r="179" spans="9:18" x14ac:dyDescent="0.2">
      <c r="I179" s="46">
        <v>174</v>
      </c>
      <c r="J179" s="3" t="str">
        <f>VLOOKUP(I179,'Index reweighted'!CR$5:CS$330,2,FALSE)</f>
        <v>Amber Valley</v>
      </c>
      <c r="K179" s="46">
        <v>174</v>
      </c>
      <c r="L179" s="46" t="s">
        <v>144</v>
      </c>
      <c r="O179" s="281" t="s">
        <v>305</v>
      </c>
      <c r="P179" s="224">
        <f>'Index reweighted'!CQ179</f>
        <v>235</v>
      </c>
      <c r="Q179" s="224">
        <f>'Index reweighted'!CR179</f>
        <v>160</v>
      </c>
      <c r="R179" s="282">
        <f t="shared" si="5"/>
        <v>-75</v>
      </c>
    </row>
    <row r="180" spans="9:18" x14ac:dyDescent="0.2">
      <c r="I180" s="46">
        <v>175</v>
      </c>
      <c r="J180" s="3" t="str">
        <f>VLOOKUP(I180,'Index reweighted'!CR$5:CS$330,2,FALSE)</f>
        <v>Isle of Wight</v>
      </c>
      <c r="K180" s="46">
        <v>175</v>
      </c>
      <c r="L180" s="46" t="s">
        <v>108</v>
      </c>
      <c r="O180" s="281" t="s">
        <v>112</v>
      </c>
      <c r="P180" s="224">
        <f>'Index reweighted'!CQ180</f>
        <v>165</v>
      </c>
      <c r="Q180" s="224">
        <f>'Index reweighted'!CR180</f>
        <v>324</v>
      </c>
      <c r="R180" s="282">
        <f t="shared" si="5"/>
        <v>159</v>
      </c>
    </row>
    <row r="181" spans="9:18" x14ac:dyDescent="0.2">
      <c r="I181" s="46">
        <v>176</v>
      </c>
      <c r="J181" s="3" t="str">
        <f>VLOOKUP(I181,'Index reweighted'!CR$5:CS$330,2,FALSE)</f>
        <v>Cannock Chase</v>
      </c>
      <c r="K181" s="46">
        <v>176</v>
      </c>
      <c r="L181" s="46" t="s">
        <v>162</v>
      </c>
      <c r="O181" s="281" t="s">
        <v>92</v>
      </c>
      <c r="P181" s="224">
        <f>'Index reweighted'!CQ181</f>
        <v>75</v>
      </c>
      <c r="Q181" s="224">
        <f>'Index reweighted'!CR181</f>
        <v>143</v>
      </c>
      <c r="R181" s="282">
        <f t="shared" si="5"/>
        <v>68</v>
      </c>
    </row>
    <row r="182" spans="9:18" x14ac:dyDescent="0.2">
      <c r="I182" s="46">
        <v>177</v>
      </c>
      <c r="J182" s="3" t="str">
        <f>VLOOKUP(I182,'Index reweighted'!CR$5:CS$330,2,FALSE)</f>
        <v>Torbay</v>
      </c>
      <c r="K182" s="46">
        <v>177</v>
      </c>
      <c r="L182" s="46" t="s">
        <v>240</v>
      </c>
      <c r="O182" s="281" t="s">
        <v>226</v>
      </c>
      <c r="P182" s="224">
        <f>'Index reweighted'!CQ182</f>
        <v>206</v>
      </c>
      <c r="Q182" s="224">
        <f>'Index reweighted'!CR182</f>
        <v>42</v>
      </c>
      <c r="R182" s="282">
        <f t="shared" si="5"/>
        <v>-164</v>
      </c>
    </row>
    <row r="183" spans="9:18" x14ac:dyDescent="0.2">
      <c r="I183" s="46">
        <v>178</v>
      </c>
      <c r="J183" s="3" t="str">
        <f>VLOOKUP(I183,'Index reweighted'!CR$5:CS$330,2,FALSE)</f>
        <v>Ashford</v>
      </c>
      <c r="K183" s="46">
        <v>178</v>
      </c>
      <c r="L183" s="46" t="s">
        <v>167</v>
      </c>
      <c r="O183" s="281" t="s">
        <v>328</v>
      </c>
      <c r="P183" s="224">
        <f>'Index reweighted'!CQ183</f>
        <v>311</v>
      </c>
      <c r="Q183" s="224">
        <f>'Index reweighted'!CR183</f>
        <v>230</v>
      </c>
      <c r="R183" s="282">
        <f t="shared" si="5"/>
        <v>-81</v>
      </c>
    </row>
    <row r="184" spans="9:18" x14ac:dyDescent="0.2">
      <c r="I184" s="46">
        <v>179</v>
      </c>
      <c r="J184" s="3" t="str">
        <f>VLOOKUP(I184,'Index reweighted'!CR$5:CS$330,2,FALSE)</f>
        <v>Calderdale</v>
      </c>
      <c r="K184" s="46">
        <v>179</v>
      </c>
      <c r="L184" s="46" t="s">
        <v>110</v>
      </c>
      <c r="O184" s="281" t="s">
        <v>249</v>
      </c>
      <c r="P184" s="224">
        <f>'Index reweighted'!CQ184</f>
        <v>118</v>
      </c>
      <c r="Q184" s="224">
        <f>'Index reweighted'!CR184</f>
        <v>313</v>
      </c>
      <c r="R184" s="282">
        <f t="shared" si="5"/>
        <v>195</v>
      </c>
    </row>
    <row r="185" spans="9:18" x14ac:dyDescent="0.2">
      <c r="I185" s="46">
        <v>180</v>
      </c>
      <c r="J185" s="3" t="str">
        <f>VLOOKUP(I185,'Index reweighted'!CR$5:CS$330,2,FALSE)</f>
        <v>East Hertfordshire</v>
      </c>
      <c r="K185" s="46">
        <v>180</v>
      </c>
      <c r="L185" s="46" t="s">
        <v>243</v>
      </c>
      <c r="O185" s="281" t="s">
        <v>110</v>
      </c>
      <c r="P185" s="224">
        <f>'Index reweighted'!CQ185</f>
        <v>179</v>
      </c>
      <c r="Q185" s="224">
        <f>'Index reweighted'!CR185</f>
        <v>131</v>
      </c>
      <c r="R185" s="282">
        <f t="shared" si="5"/>
        <v>-48</v>
      </c>
    </row>
    <row r="186" spans="9:18" x14ac:dyDescent="0.2">
      <c r="I186" s="46">
        <v>181</v>
      </c>
      <c r="J186" s="3" t="str">
        <f>VLOOKUP(I186,'Index reweighted'!CR$5:CS$330,2,FALSE)</f>
        <v>Hinckley and Bosworth</v>
      </c>
      <c r="K186" s="46">
        <v>181</v>
      </c>
      <c r="L186" s="46" t="s">
        <v>224</v>
      </c>
      <c r="O186" s="281" t="s">
        <v>182</v>
      </c>
      <c r="P186" s="224">
        <f>'Index reweighted'!CQ186</f>
        <v>283</v>
      </c>
      <c r="Q186" s="224">
        <f>'Index reweighted'!CR186</f>
        <v>149</v>
      </c>
      <c r="R186" s="282">
        <f t="shared" si="5"/>
        <v>-134</v>
      </c>
    </row>
    <row r="187" spans="9:18" x14ac:dyDescent="0.2">
      <c r="I187" s="46">
        <v>182</v>
      </c>
      <c r="J187" s="3" t="str">
        <f>VLOOKUP(I187,'Index reweighted'!CR$5:CS$330,2,FALSE)</f>
        <v>Harrow</v>
      </c>
      <c r="K187" s="46">
        <v>182</v>
      </c>
      <c r="L187" s="46" t="s">
        <v>72</v>
      </c>
      <c r="O187" s="281" t="s">
        <v>321</v>
      </c>
      <c r="P187" s="224">
        <f>'Index reweighted'!CQ187</f>
        <v>268</v>
      </c>
      <c r="Q187" s="224">
        <f>'Index reweighted'!CR187</f>
        <v>254</v>
      </c>
      <c r="R187" s="282">
        <f t="shared" si="5"/>
        <v>-14</v>
      </c>
    </row>
    <row r="188" spans="9:18" x14ac:dyDescent="0.2">
      <c r="I188" s="46">
        <v>183</v>
      </c>
      <c r="J188" s="3" t="str">
        <f>VLOOKUP(I188,'Index reweighted'!CR$5:CS$330,2,FALSE)</f>
        <v>Newark and Sherwood</v>
      </c>
      <c r="K188" s="46">
        <v>183</v>
      </c>
      <c r="L188" s="46" t="s">
        <v>265</v>
      </c>
      <c r="O188" s="281" t="s">
        <v>77</v>
      </c>
      <c r="P188" s="224">
        <f>'Index reweighted'!CQ188</f>
        <v>30</v>
      </c>
      <c r="Q188" s="224">
        <f>'Index reweighted'!CR188</f>
        <v>60</v>
      </c>
      <c r="R188" s="282">
        <f t="shared" si="5"/>
        <v>30</v>
      </c>
    </row>
    <row r="189" spans="9:18" x14ac:dyDescent="0.2">
      <c r="I189" s="46">
        <v>184</v>
      </c>
      <c r="J189" s="3" t="str">
        <f>VLOOKUP(I189,'Index reweighted'!CR$5:CS$330,2,FALSE)</f>
        <v>Wolverhampton</v>
      </c>
      <c r="K189" s="46">
        <v>184</v>
      </c>
      <c r="L189" s="46" t="s">
        <v>288</v>
      </c>
      <c r="O189" s="281" t="s">
        <v>288</v>
      </c>
      <c r="P189" s="224">
        <f>'Index reweighted'!CQ189</f>
        <v>184</v>
      </c>
      <c r="Q189" s="224">
        <f>'Index reweighted'!CR189</f>
        <v>228</v>
      </c>
      <c r="R189" s="282">
        <f t="shared" si="5"/>
        <v>44</v>
      </c>
    </row>
    <row r="190" spans="9:18" x14ac:dyDescent="0.2">
      <c r="I190" s="46">
        <v>185</v>
      </c>
      <c r="J190" s="3" t="str">
        <f>VLOOKUP(I190,'Index reweighted'!CR$5:CS$330,2,FALSE)</f>
        <v>Stafford</v>
      </c>
      <c r="K190" s="46">
        <v>185</v>
      </c>
      <c r="L190" s="46" t="s">
        <v>205</v>
      </c>
      <c r="O190" s="281" t="s">
        <v>171</v>
      </c>
      <c r="P190" s="224">
        <f>'Index reweighted'!CQ190</f>
        <v>201</v>
      </c>
      <c r="Q190" s="224">
        <f>'Index reweighted'!CR190</f>
        <v>306</v>
      </c>
      <c r="R190" s="282">
        <f t="shared" si="5"/>
        <v>105</v>
      </c>
    </row>
    <row r="191" spans="9:18" x14ac:dyDescent="0.2">
      <c r="I191" s="46">
        <v>186</v>
      </c>
      <c r="J191" s="3" t="str">
        <f>VLOOKUP(I191,'Index reweighted'!CR$5:CS$330,2,FALSE)</f>
        <v>Rugby</v>
      </c>
      <c r="K191" s="46">
        <v>186</v>
      </c>
      <c r="L191" s="46" t="s">
        <v>191</v>
      </c>
      <c r="O191" s="281" t="s">
        <v>258</v>
      </c>
      <c r="P191" s="224">
        <f>'Index reweighted'!CQ191</f>
        <v>153</v>
      </c>
      <c r="Q191" s="224">
        <f>'Index reweighted'!CR191</f>
        <v>71</v>
      </c>
      <c r="R191" s="282">
        <f t="shared" si="5"/>
        <v>-82</v>
      </c>
    </row>
    <row r="192" spans="9:18" x14ac:dyDescent="0.2">
      <c r="I192" s="46">
        <v>187</v>
      </c>
      <c r="J192" s="3" t="str">
        <f>VLOOKUP(I192,'Index reweighted'!CR$5:CS$330,2,FALSE)</f>
        <v>Braintree</v>
      </c>
      <c r="K192" s="46">
        <v>187</v>
      </c>
      <c r="L192" s="46" t="s">
        <v>225</v>
      </c>
      <c r="O192" s="281" t="s">
        <v>304</v>
      </c>
      <c r="P192" s="224">
        <f>'Index reweighted'!CQ192</f>
        <v>281</v>
      </c>
      <c r="Q192" s="224">
        <f>'Index reweighted'!CR192</f>
        <v>128</v>
      </c>
      <c r="R192" s="282">
        <f t="shared" si="5"/>
        <v>-153</v>
      </c>
    </row>
    <row r="193" spans="9:18" x14ac:dyDescent="0.2">
      <c r="I193" s="46">
        <v>188</v>
      </c>
      <c r="J193" s="3" t="str">
        <f>VLOOKUP(I193,'Index reweighted'!CR$5:CS$330,2,FALSE)</f>
        <v>Erewash</v>
      </c>
      <c r="K193" s="46">
        <v>188</v>
      </c>
      <c r="L193" s="46" t="s">
        <v>83</v>
      </c>
      <c r="O193" s="281" t="s">
        <v>294</v>
      </c>
      <c r="P193" s="224">
        <f>'Index reweighted'!CQ193</f>
        <v>239</v>
      </c>
      <c r="Q193" s="224">
        <f>'Index reweighted'!CR193</f>
        <v>153</v>
      </c>
      <c r="R193" s="282">
        <f t="shared" si="5"/>
        <v>-86</v>
      </c>
    </row>
    <row r="194" spans="9:18" x14ac:dyDescent="0.2">
      <c r="I194" s="46">
        <v>189</v>
      </c>
      <c r="J194" s="3" t="str">
        <f>VLOOKUP(I194,'Index reweighted'!CR$5:CS$330,2,FALSE)</f>
        <v>Hounslow</v>
      </c>
      <c r="K194" s="46">
        <v>189</v>
      </c>
      <c r="L194" s="46" t="s">
        <v>275</v>
      </c>
      <c r="O194" s="281" t="s">
        <v>65</v>
      </c>
      <c r="P194" s="224">
        <f>'Index reweighted'!CQ194</f>
        <v>126</v>
      </c>
      <c r="Q194" s="224">
        <f>'Index reweighted'!CR194</f>
        <v>262</v>
      </c>
      <c r="R194" s="282">
        <f t="shared" si="5"/>
        <v>136</v>
      </c>
    </row>
    <row r="195" spans="9:18" x14ac:dyDescent="0.2">
      <c r="I195" s="46">
        <v>190</v>
      </c>
      <c r="J195" s="3" t="str">
        <f>VLOOKUP(I195,'Index reweighted'!CR$5:CS$330,2,FALSE)</f>
        <v>Cornwall</v>
      </c>
      <c r="K195" s="46">
        <v>190</v>
      </c>
      <c r="L195" s="46" t="s">
        <v>257</v>
      </c>
      <c r="O195" s="281" t="s">
        <v>20</v>
      </c>
      <c r="P195" s="224">
        <f>'Index reweighted'!CQ195</f>
        <v>9</v>
      </c>
      <c r="Q195" s="224">
        <f>'Index reweighted'!CR195</f>
        <v>6</v>
      </c>
      <c r="R195" s="282">
        <f t="shared" si="5"/>
        <v>-3</v>
      </c>
    </row>
    <row r="196" spans="9:18" x14ac:dyDescent="0.2">
      <c r="I196" s="46">
        <v>191</v>
      </c>
      <c r="J196" s="3" t="str">
        <f>VLOOKUP(I196,'Index reweighted'!CR$5:CS$330,2,FALSE)</f>
        <v>Surrey Heath</v>
      </c>
      <c r="K196" s="46">
        <v>191</v>
      </c>
      <c r="L196" s="46" t="s">
        <v>187</v>
      </c>
      <c r="O196" s="281" t="s">
        <v>120</v>
      </c>
      <c r="P196" s="224">
        <f>'Index reweighted'!CQ196</f>
        <v>109</v>
      </c>
      <c r="Q196" s="224">
        <f>'Index reweighted'!CR196</f>
        <v>249</v>
      </c>
      <c r="R196" s="282">
        <f t="shared" si="5"/>
        <v>140</v>
      </c>
    </row>
    <row r="197" spans="9:18" x14ac:dyDescent="0.2">
      <c r="I197" s="46">
        <v>192</v>
      </c>
      <c r="J197" s="3" t="str">
        <f>VLOOKUP(I197,'Index reweighted'!CR$5:CS$330,2,FALSE)</f>
        <v>Wiltshire</v>
      </c>
      <c r="K197" s="46">
        <v>192</v>
      </c>
      <c r="L197" s="46" t="s">
        <v>195</v>
      </c>
      <c r="O197" s="281" t="s">
        <v>260</v>
      </c>
      <c r="P197" s="224">
        <f>'Index reweighted'!CQ197</f>
        <v>302</v>
      </c>
      <c r="Q197" s="224">
        <f>'Index reweighted'!CR197</f>
        <v>299</v>
      </c>
      <c r="R197" s="282">
        <f t="shared" si="5"/>
        <v>-3</v>
      </c>
    </row>
    <row r="198" spans="9:18" x14ac:dyDescent="0.2">
      <c r="I198" s="46">
        <v>193</v>
      </c>
      <c r="J198" s="3" t="str">
        <f>VLOOKUP(I198,'Index reweighted'!CR$5:CS$330,2,FALSE)</f>
        <v>Selby</v>
      </c>
      <c r="K198" s="46">
        <v>193</v>
      </c>
      <c r="L198" s="46" t="s">
        <v>168</v>
      </c>
      <c r="O198" s="281" t="s">
        <v>71</v>
      </c>
      <c r="P198" s="224">
        <f>'Index reweighted'!CQ198</f>
        <v>117</v>
      </c>
      <c r="Q198" s="224">
        <f>'Index reweighted'!CR198</f>
        <v>61</v>
      </c>
      <c r="R198" s="282">
        <f t="shared" ref="R198:R261" si="6">Q198-P198</f>
        <v>-56</v>
      </c>
    </row>
    <row r="199" spans="9:18" x14ac:dyDescent="0.2">
      <c r="I199" s="46">
        <v>194</v>
      </c>
      <c r="J199" s="3" t="str">
        <f>VLOOKUP(I199,'Index reweighted'!CR$5:CS$330,2,FALSE)</f>
        <v>Shropshire</v>
      </c>
      <c r="K199" s="46">
        <v>194</v>
      </c>
      <c r="L199" s="46" t="s">
        <v>262</v>
      </c>
      <c r="O199" s="281" t="s">
        <v>259</v>
      </c>
      <c r="P199" s="224">
        <f>'Index reweighted'!CQ199</f>
        <v>264</v>
      </c>
      <c r="Q199" s="224">
        <f>'Index reweighted'!CR199</f>
        <v>252</v>
      </c>
      <c r="R199" s="282">
        <f t="shared" si="6"/>
        <v>-12</v>
      </c>
    </row>
    <row r="200" spans="9:18" x14ac:dyDescent="0.2">
      <c r="I200" s="46">
        <v>195</v>
      </c>
      <c r="J200" s="3" t="str">
        <f>VLOOKUP(I200,'Index reweighted'!CR$5:CS$330,2,FALSE)</f>
        <v>Epping Forest</v>
      </c>
      <c r="K200" s="46">
        <v>195</v>
      </c>
      <c r="L200" s="46" t="s">
        <v>279</v>
      </c>
      <c r="O200" s="281" t="s">
        <v>29</v>
      </c>
      <c r="P200" s="224">
        <f>'Index reweighted'!CQ200</f>
        <v>6</v>
      </c>
      <c r="Q200" s="224">
        <f>'Index reweighted'!CR200</f>
        <v>3</v>
      </c>
      <c r="R200" s="282">
        <f t="shared" si="6"/>
        <v>-3</v>
      </c>
    </row>
    <row r="201" spans="9:18" x14ac:dyDescent="0.2">
      <c r="I201" s="46">
        <v>196</v>
      </c>
      <c r="J201" s="3" t="str">
        <f>VLOOKUP(I201,'Index reweighted'!CR$5:CS$330,2,FALSE)</f>
        <v>York</v>
      </c>
      <c r="K201" s="46">
        <v>196</v>
      </c>
      <c r="L201" s="46" t="s">
        <v>293</v>
      </c>
      <c r="O201" s="281" t="s">
        <v>236</v>
      </c>
      <c r="P201" s="224">
        <f>'Index reweighted'!CQ201</f>
        <v>215</v>
      </c>
      <c r="Q201" s="224">
        <f>'Index reweighted'!CR201</f>
        <v>263</v>
      </c>
      <c r="R201" s="282">
        <f t="shared" si="6"/>
        <v>48</v>
      </c>
    </row>
    <row r="202" spans="9:18" x14ac:dyDescent="0.2">
      <c r="I202" s="46">
        <v>197</v>
      </c>
      <c r="J202" s="3" t="str">
        <f>VLOOKUP(I202,'Index reweighted'!CR$5:CS$330,2,FALSE)</f>
        <v>Bolsover</v>
      </c>
      <c r="K202" s="46">
        <v>197</v>
      </c>
      <c r="L202" s="46" t="s">
        <v>192</v>
      </c>
      <c r="O202" s="281" t="s">
        <v>326</v>
      </c>
      <c r="P202" s="224">
        <f>'Index reweighted'!CQ202</f>
        <v>207</v>
      </c>
      <c r="Q202" s="224">
        <f>'Index reweighted'!CR202</f>
        <v>204</v>
      </c>
      <c r="R202" s="282">
        <f t="shared" si="6"/>
        <v>-3</v>
      </c>
    </row>
    <row r="203" spans="9:18" x14ac:dyDescent="0.2">
      <c r="I203" s="46">
        <v>198</v>
      </c>
      <c r="J203" s="3" t="str">
        <f>VLOOKUP(I203,'Index reweighted'!CR$5:CS$330,2,FALSE)</f>
        <v>Redditch</v>
      </c>
      <c r="K203" s="46">
        <v>198</v>
      </c>
      <c r="L203" s="46" t="s">
        <v>218</v>
      </c>
      <c r="O203" s="281" t="s">
        <v>83</v>
      </c>
      <c r="P203" s="224">
        <f>'Index reweighted'!CQ203</f>
        <v>188</v>
      </c>
      <c r="Q203" s="224">
        <f>'Index reweighted'!CR203</f>
        <v>214</v>
      </c>
      <c r="R203" s="282">
        <f t="shared" si="6"/>
        <v>26</v>
      </c>
    </row>
    <row r="204" spans="9:18" x14ac:dyDescent="0.2">
      <c r="I204" s="46">
        <v>199</v>
      </c>
      <c r="J204" s="3" t="str">
        <f>VLOOKUP(I204,'Index reweighted'!CR$5:CS$330,2,FALSE)</f>
        <v>Dartford</v>
      </c>
      <c r="K204" s="46">
        <v>199</v>
      </c>
      <c r="L204" s="46" t="s">
        <v>289</v>
      </c>
      <c r="O204" s="281" t="s">
        <v>67</v>
      </c>
      <c r="P204" s="224">
        <f>'Index reweighted'!CQ204</f>
        <v>151</v>
      </c>
      <c r="Q204" s="224">
        <f>'Index reweighted'!CR204</f>
        <v>207</v>
      </c>
      <c r="R204" s="282">
        <f t="shared" si="6"/>
        <v>56</v>
      </c>
    </row>
    <row r="205" spans="9:18" x14ac:dyDescent="0.2">
      <c r="I205" s="46">
        <v>200</v>
      </c>
      <c r="J205" s="3" t="str">
        <f>VLOOKUP(I205,'Index reweighted'!CR$5:CS$330,2,FALSE)</f>
        <v>Burnley</v>
      </c>
      <c r="K205" s="46">
        <v>200</v>
      </c>
      <c r="L205" s="46" t="s">
        <v>238</v>
      </c>
      <c r="O205" s="281" t="s">
        <v>32</v>
      </c>
      <c r="P205" s="224">
        <f>'Index reweighted'!CQ205</f>
        <v>12</v>
      </c>
      <c r="Q205" s="224">
        <f>'Index reweighted'!CR205</f>
        <v>119</v>
      </c>
      <c r="R205" s="282">
        <f t="shared" si="6"/>
        <v>107</v>
      </c>
    </row>
    <row r="206" spans="9:18" x14ac:dyDescent="0.2">
      <c r="I206" s="46">
        <v>201</v>
      </c>
      <c r="J206" s="3" t="str">
        <f>VLOOKUP(I206,'Index reweighted'!CR$5:CS$330,2,FALSE)</f>
        <v>Waveney</v>
      </c>
      <c r="K206" s="46">
        <v>201</v>
      </c>
      <c r="L206" s="46" t="s">
        <v>171</v>
      </c>
      <c r="O206" s="281" t="s">
        <v>128</v>
      </c>
      <c r="P206" s="224">
        <f>'Index reweighted'!CQ206</f>
        <v>104</v>
      </c>
      <c r="Q206" s="224">
        <f>'Index reweighted'!CR206</f>
        <v>250</v>
      </c>
      <c r="R206" s="282">
        <f t="shared" si="6"/>
        <v>146</v>
      </c>
    </row>
    <row r="207" spans="9:18" x14ac:dyDescent="0.2">
      <c r="I207" s="46">
        <v>202</v>
      </c>
      <c r="J207" s="3" t="str">
        <f>VLOOKUP(I207,'Index reweighted'!CR$5:CS$330,2,FALSE)</f>
        <v>Crawley</v>
      </c>
      <c r="K207" s="46">
        <v>202</v>
      </c>
      <c r="L207" s="46" t="s">
        <v>280</v>
      </c>
      <c r="O207" s="281" t="s">
        <v>30</v>
      </c>
      <c r="P207" s="224">
        <f>'Index reweighted'!CQ207</f>
        <v>11</v>
      </c>
      <c r="Q207" s="224">
        <f>'Index reweighted'!CR207</f>
        <v>21</v>
      </c>
      <c r="R207" s="282">
        <f t="shared" si="6"/>
        <v>10</v>
      </c>
    </row>
    <row r="208" spans="9:18" x14ac:dyDescent="0.2">
      <c r="I208" s="46">
        <v>203</v>
      </c>
      <c r="J208" s="3" t="str">
        <f>VLOOKUP(I208,'Index reweighted'!CR$5:CS$330,2,FALSE)</f>
        <v>Basingstoke and Deane</v>
      </c>
      <c r="K208" s="46">
        <v>203</v>
      </c>
      <c r="L208" s="46" t="s">
        <v>297</v>
      </c>
      <c r="O208" s="281" t="s">
        <v>56</v>
      </c>
      <c r="P208" s="224">
        <f>'Index reweighted'!CQ208</f>
        <v>50</v>
      </c>
      <c r="Q208" s="224">
        <f>'Index reweighted'!CR208</f>
        <v>25</v>
      </c>
      <c r="R208" s="282">
        <f t="shared" si="6"/>
        <v>-25</v>
      </c>
    </row>
    <row r="209" spans="9:18" x14ac:dyDescent="0.2">
      <c r="I209" s="46">
        <v>204</v>
      </c>
      <c r="J209" s="3" t="str">
        <f>VLOOKUP(I209,'Index reweighted'!CR$5:CS$330,2,FALSE)</f>
        <v>Peterborough</v>
      </c>
      <c r="K209" s="46">
        <v>204</v>
      </c>
      <c r="L209" s="46" t="s">
        <v>231</v>
      </c>
      <c r="O209" s="281" t="s">
        <v>230</v>
      </c>
      <c r="P209" s="224">
        <f>'Index reweighted'!CQ209</f>
        <v>246</v>
      </c>
      <c r="Q209" s="224">
        <f>'Index reweighted'!CR209</f>
        <v>275</v>
      </c>
      <c r="R209" s="282">
        <f t="shared" si="6"/>
        <v>29</v>
      </c>
    </row>
    <row r="210" spans="9:18" x14ac:dyDescent="0.2">
      <c r="I210" s="46">
        <v>205</v>
      </c>
      <c r="J210" s="3" t="str">
        <f>VLOOKUP(I210,'Index reweighted'!CR$5:CS$330,2,FALSE)</f>
        <v>South Cambridgeshire</v>
      </c>
      <c r="K210" s="46">
        <v>205</v>
      </c>
      <c r="L210" s="46" t="s">
        <v>74</v>
      </c>
      <c r="O210" s="281" t="s">
        <v>209</v>
      </c>
      <c r="P210" s="224">
        <f>'Index reweighted'!CQ210</f>
        <v>218</v>
      </c>
      <c r="Q210" s="224">
        <f>'Index reweighted'!CR210</f>
        <v>264</v>
      </c>
      <c r="R210" s="282">
        <f t="shared" si="6"/>
        <v>46</v>
      </c>
    </row>
    <row r="211" spans="9:18" x14ac:dyDescent="0.2">
      <c r="I211" s="46">
        <v>206</v>
      </c>
      <c r="J211" s="3" t="str">
        <f>VLOOKUP(I211,'Index reweighted'!CR$5:CS$330,2,FALSE)</f>
        <v>Test Valley</v>
      </c>
      <c r="K211" s="46">
        <v>206</v>
      </c>
      <c r="L211" s="46" t="s">
        <v>226</v>
      </c>
      <c r="O211" s="281" t="s">
        <v>37</v>
      </c>
      <c r="P211" s="224">
        <f>'Index reweighted'!CQ211</f>
        <v>85</v>
      </c>
      <c r="Q211" s="224">
        <f>'Index reweighted'!CR211</f>
        <v>198</v>
      </c>
      <c r="R211" s="282">
        <f t="shared" si="6"/>
        <v>113</v>
      </c>
    </row>
    <row r="212" spans="9:18" x14ac:dyDescent="0.2">
      <c r="I212" s="46">
        <v>207</v>
      </c>
      <c r="J212" s="3" t="str">
        <f>VLOOKUP(I212,'Index reweighted'!CR$5:CS$330,2,FALSE)</f>
        <v>Poole</v>
      </c>
      <c r="K212" s="46">
        <v>207</v>
      </c>
      <c r="L212" s="46" t="s">
        <v>326</v>
      </c>
      <c r="O212" s="281" t="s">
        <v>323</v>
      </c>
      <c r="P212" s="224">
        <f>'Index reweighted'!CQ212</f>
        <v>290</v>
      </c>
      <c r="Q212" s="224">
        <f>'Index reweighted'!CR212</f>
        <v>226</v>
      </c>
      <c r="R212" s="282">
        <f t="shared" si="6"/>
        <v>-64</v>
      </c>
    </row>
    <row r="213" spans="9:18" x14ac:dyDescent="0.2">
      <c r="I213" s="46">
        <v>208</v>
      </c>
      <c r="J213" s="3" t="str">
        <f>VLOOKUP(I213,'Index reweighted'!CR$5:CS$330,2,FALSE)</f>
        <v>Slough</v>
      </c>
      <c r="K213" s="46">
        <v>208</v>
      </c>
      <c r="L213" s="46" t="s">
        <v>101</v>
      </c>
      <c r="O213" s="281" t="s">
        <v>240</v>
      </c>
      <c r="P213" s="224">
        <f>'Index reweighted'!CQ213</f>
        <v>177</v>
      </c>
      <c r="Q213" s="224">
        <f>'Index reweighted'!CR213</f>
        <v>81</v>
      </c>
      <c r="R213" s="282">
        <f t="shared" si="6"/>
        <v>-96</v>
      </c>
    </row>
    <row r="214" spans="9:18" x14ac:dyDescent="0.2">
      <c r="I214" s="46">
        <v>209</v>
      </c>
      <c r="J214" s="3" t="str">
        <f>VLOOKUP(I214,'Index reweighted'!CR$5:CS$330,2,FALSE)</f>
        <v>Chesterfield</v>
      </c>
      <c r="K214" s="46">
        <v>209</v>
      </c>
      <c r="L214" s="46" t="s">
        <v>251</v>
      </c>
      <c r="O214" s="281" t="s">
        <v>99</v>
      </c>
      <c r="P214" s="224">
        <f>'Index reweighted'!CQ214</f>
        <v>25</v>
      </c>
      <c r="Q214" s="224">
        <f>'Index reweighted'!CR214</f>
        <v>67</v>
      </c>
      <c r="R214" s="282">
        <f t="shared" si="6"/>
        <v>42</v>
      </c>
    </row>
    <row r="215" spans="9:18" x14ac:dyDescent="0.2">
      <c r="I215" s="46">
        <v>210</v>
      </c>
      <c r="J215" s="3" t="str">
        <f>VLOOKUP(I215,'Index reweighted'!CR$5:CS$330,2,FALSE)</f>
        <v>Brent</v>
      </c>
      <c r="K215" s="46">
        <v>210</v>
      </c>
      <c r="L215" s="46" t="s">
        <v>222</v>
      </c>
      <c r="O215" s="281" t="s">
        <v>44</v>
      </c>
      <c r="P215" s="224">
        <f>'Index reweighted'!CQ215</f>
        <v>26</v>
      </c>
      <c r="Q215" s="224">
        <f>'Index reweighted'!CR215</f>
        <v>85</v>
      </c>
      <c r="R215" s="282">
        <f t="shared" si="6"/>
        <v>59</v>
      </c>
    </row>
    <row r="216" spans="9:18" x14ac:dyDescent="0.2">
      <c r="I216" s="46">
        <v>211</v>
      </c>
      <c r="J216" s="3" t="str">
        <f>VLOOKUP(I216,'Index reweighted'!CR$5:CS$330,2,FALSE)</f>
        <v>Three Rivers</v>
      </c>
      <c r="K216" s="46">
        <v>211</v>
      </c>
      <c r="L216" s="46" t="s">
        <v>272</v>
      </c>
      <c r="O216" s="281" t="s">
        <v>284</v>
      </c>
      <c r="P216" s="224">
        <f>'Index reweighted'!CQ216</f>
        <v>234</v>
      </c>
      <c r="Q216" s="224">
        <f>'Index reweighted'!CR216</f>
        <v>164</v>
      </c>
      <c r="R216" s="282">
        <f t="shared" si="6"/>
        <v>-70</v>
      </c>
    </row>
    <row r="217" spans="9:18" x14ac:dyDescent="0.2">
      <c r="I217" s="46">
        <v>212</v>
      </c>
      <c r="J217" s="3" t="str">
        <f>VLOOKUP(I217,'Index reweighted'!CR$5:CS$330,2,FALSE)</f>
        <v>Blackpool</v>
      </c>
      <c r="K217" s="46">
        <v>212</v>
      </c>
      <c r="L217" s="46" t="s">
        <v>148</v>
      </c>
      <c r="O217" s="281" t="s">
        <v>28</v>
      </c>
      <c r="P217" s="224">
        <f>'Index reweighted'!CQ217</f>
        <v>89</v>
      </c>
      <c r="Q217" s="224">
        <f>'Index reweighted'!CR217</f>
        <v>281</v>
      </c>
      <c r="R217" s="282">
        <f t="shared" si="6"/>
        <v>192</v>
      </c>
    </row>
    <row r="218" spans="9:18" x14ac:dyDescent="0.2">
      <c r="I218" s="46">
        <v>213</v>
      </c>
      <c r="J218" s="3" t="str">
        <f>VLOOKUP(I218,'Index reweighted'!CR$5:CS$330,2,FALSE)</f>
        <v>Carlisle</v>
      </c>
      <c r="K218" s="46">
        <v>213</v>
      </c>
      <c r="L218" s="46" t="s">
        <v>282</v>
      </c>
      <c r="O218" s="281" t="s">
        <v>115</v>
      </c>
      <c r="P218" s="224">
        <f>'Index reweighted'!CQ218</f>
        <v>141</v>
      </c>
      <c r="Q218" s="224">
        <f>'Index reweighted'!CR218</f>
        <v>271</v>
      </c>
      <c r="R218" s="282">
        <f t="shared" si="6"/>
        <v>130</v>
      </c>
    </row>
    <row r="219" spans="9:18" x14ac:dyDescent="0.2">
      <c r="I219" s="46">
        <v>214</v>
      </c>
      <c r="J219" s="3" t="str">
        <f>VLOOKUP(I219,'Index reweighted'!CR$5:CS$330,2,FALSE)</f>
        <v>Plymouth</v>
      </c>
      <c r="K219" s="46">
        <v>214</v>
      </c>
      <c r="L219" s="46" t="s">
        <v>106</v>
      </c>
      <c r="O219" s="281" t="s">
        <v>170</v>
      </c>
      <c r="P219" s="224">
        <f>'Index reweighted'!CQ219</f>
        <v>115</v>
      </c>
      <c r="Q219" s="224">
        <f>'Index reweighted'!CR219</f>
        <v>73</v>
      </c>
      <c r="R219" s="282">
        <f t="shared" si="6"/>
        <v>-42</v>
      </c>
    </row>
    <row r="220" spans="9:18" x14ac:dyDescent="0.2">
      <c r="I220" s="46">
        <v>215</v>
      </c>
      <c r="J220" s="3" t="str">
        <f>VLOOKUP(I220,'Index reweighted'!CR$5:CS$330,2,FALSE)</f>
        <v>Kingston upon Hull, City of</v>
      </c>
      <c r="K220" s="46">
        <v>215</v>
      </c>
      <c r="L220" s="46" t="s">
        <v>236</v>
      </c>
      <c r="O220" s="281" t="s">
        <v>337</v>
      </c>
      <c r="P220" s="224">
        <f>'Index reweighted'!CQ220</f>
        <v>321</v>
      </c>
      <c r="Q220" s="224">
        <f>'Index reweighted'!CR220</f>
        <v>314</v>
      </c>
      <c r="R220" s="282">
        <f t="shared" si="6"/>
        <v>-7</v>
      </c>
    </row>
    <row r="221" spans="9:18" x14ac:dyDescent="0.2">
      <c r="I221" s="46">
        <v>216</v>
      </c>
      <c r="J221" s="3" t="str">
        <f>VLOOKUP(I221,'Index reweighted'!CR$5:CS$330,2,FALSE)</f>
        <v>Swale</v>
      </c>
      <c r="K221" s="46">
        <v>216</v>
      </c>
      <c r="L221" s="46" t="s">
        <v>242</v>
      </c>
      <c r="O221" s="281" t="s">
        <v>90</v>
      </c>
      <c r="P221" s="224">
        <f>'Index reweighted'!CQ221</f>
        <v>133</v>
      </c>
      <c r="Q221" s="224">
        <f>'Index reweighted'!CR221</f>
        <v>186</v>
      </c>
      <c r="R221" s="282">
        <f t="shared" si="6"/>
        <v>53</v>
      </c>
    </row>
    <row r="222" spans="9:18" x14ac:dyDescent="0.2">
      <c r="I222" s="46">
        <v>217</v>
      </c>
      <c r="J222" s="3" t="str">
        <f>VLOOKUP(I222,'Index reweighted'!CR$5:CS$330,2,FALSE)</f>
        <v>Lancaster</v>
      </c>
      <c r="K222" s="46">
        <v>217</v>
      </c>
      <c r="L222" s="46" t="s">
        <v>121</v>
      </c>
      <c r="O222" s="281" t="s">
        <v>54</v>
      </c>
      <c r="P222" s="224">
        <f>'Index reweighted'!CQ222</f>
        <v>99</v>
      </c>
      <c r="Q222" s="224">
        <f>'Index reweighted'!CR222</f>
        <v>251</v>
      </c>
      <c r="R222" s="282">
        <f t="shared" si="6"/>
        <v>152</v>
      </c>
    </row>
    <row r="223" spans="9:18" x14ac:dyDescent="0.2">
      <c r="I223" s="46">
        <v>218</v>
      </c>
      <c r="J223" s="3" t="str">
        <f>VLOOKUP(I223,'Index reweighted'!CR$5:CS$330,2,FALSE)</f>
        <v>Newcastle upon Tyne</v>
      </c>
      <c r="K223" s="46">
        <v>218</v>
      </c>
      <c r="L223" s="46" t="s">
        <v>209</v>
      </c>
      <c r="O223" s="281" t="s">
        <v>314</v>
      </c>
      <c r="P223" s="224">
        <f>'Index reweighted'!CQ223</f>
        <v>279</v>
      </c>
      <c r="Q223" s="224">
        <f>'Index reweighted'!CR223</f>
        <v>154</v>
      </c>
      <c r="R223" s="282">
        <f t="shared" si="6"/>
        <v>-125</v>
      </c>
    </row>
    <row r="224" spans="9:18" x14ac:dyDescent="0.2">
      <c r="I224" s="46">
        <v>219</v>
      </c>
      <c r="J224" s="3" t="str">
        <f>VLOOKUP(I224,'Index reweighted'!CR$5:CS$330,2,FALSE)</f>
        <v>Wycombe</v>
      </c>
      <c r="K224" s="46">
        <v>219</v>
      </c>
      <c r="L224" s="46" t="s">
        <v>134</v>
      </c>
      <c r="O224" s="281" t="s">
        <v>267</v>
      </c>
      <c r="P224" s="224">
        <f>'Index reweighted'!CQ224</f>
        <v>306</v>
      </c>
      <c r="Q224" s="224">
        <f>'Index reweighted'!CR224</f>
        <v>95</v>
      </c>
      <c r="R224" s="282">
        <f t="shared" si="6"/>
        <v>-211</v>
      </c>
    </row>
    <row r="225" spans="9:18" x14ac:dyDescent="0.2">
      <c r="I225" s="46">
        <v>220</v>
      </c>
      <c r="J225" s="3" t="str">
        <f>VLOOKUP(I225,'Index reweighted'!CR$5:CS$330,2,FALSE)</f>
        <v>Staffordshire Moorlands</v>
      </c>
      <c r="K225" s="46">
        <v>220</v>
      </c>
      <c r="L225" s="46" t="s">
        <v>296</v>
      </c>
      <c r="O225" s="281" t="s">
        <v>42</v>
      </c>
      <c r="P225" s="224">
        <f>'Index reweighted'!CQ225</f>
        <v>19</v>
      </c>
      <c r="Q225" s="224">
        <f>'Index reweighted'!CR225</f>
        <v>23</v>
      </c>
      <c r="R225" s="282">
        <f t="shared" si="6"/>
        <v>4</v>
      </c>
    </row>
    <row r="226" spans="9:18" x14ac:dyDescent="0.2">
      <c r="I226" s="46">
        <v>221</v>
      </c>
      <c r="J226" s="3" t="str">
        <f>VLOOKUP(I226,'Index reweighted'!CR$5:CS$330,2,FALSE)</f>
        <v>Dacorum</v>
      </c>
      <c r="K226" s="46">
        <v>221</v>
      </c>
      <c r="L226" s="46" t="s">
        <v>131</v>
      </c>
      <c r="O226" s="281" t="s">
        <v>124</v>
      </c>
      <c r="P226" s="224">
        <f>'Index reweighted'!CQ226</f>
        <v>46</v>
      </c>
      <c r="Q226" s="224">
        <f>'Index reweighted'!CR226</f>
        <v>89</v>
      </c>
      <c r="R226" s="282">
        <f t="shared" si="6"/>
        <v>43</v>
      </c>
    </row>
    <row r="227" spans="9:18" x14ac:dyDescent="0.2">
      <c r="I227" s="46">
        <v>222</v>
      </c>
      <c r="J227" s="3" t="str">
        <f>VLOOKUP(I227,'Index reweighted'!CR$5:CS$330,2,FALSE)</f>
        <v>Leeds</v>
      </c>
      <c r="K227" s="46">
        <v>222</v>
      </c>
      <c r="L227" s="46" t="s">
        <v>208</v>
      </c>
      <c r="O227" s="281" t="s">
        <v>121</v>
      </c>
      <c r="P227" s="224">
        <f>'Index reweighted'!CQ227</f>
        <v>217</v>
      </c>
      <c r="Q227" s="224">
        <f>'Index reweighted'!CR227</f>
        <v>287</v>
      </c>
      <c r="R227" s="282">
        <f t="shared" si="6"/>
        <v>70</v>
      </c>
    </row>
    <row r="228" spans="9:18" x14ac:dyDescent="0.2">
      <c r="I228" s="46">
        <v>223</v>
      </c>
      <c r="J228" s="3" t="str">
        <f>VLOOKUP(I228,'Index reweighted'!CR$5:CS$330,2,FALSE)</f>
        <v>Cheshire East</v>
      </c>
      <c r="K228" s="46">
        <v>223</v>
      </c>
      <c r="L228" s="46" t="s">
        <v>186</v>
      </c>
      <c r="O228" s="281" t="s">
        <v>123</v>
      </c>
      <c r="P228" s="224">
        <f>'Index reweighted'!CQ228</f>
        <v>158</v>
      </c>
      <c r="Q228" s="224">
        <f>'Index reweighted'!CR228</f>
        <v>316</v>
      </c>
      <c r="R228" s="282">
        <f t="shared" si="6"/>
        <v>158</v>
      </c>
    </row>
    <row r="229" spans="9:18" x14ac:dyDescent="0.2">
      <c r="I229" s="46">
        <v>224</v>
      </c>
      <c r="J229" s="3" t="str">
        <f>VLOOKUP(I229,'Index reweighted'!CR$5:CS$330,2,FALSE)</f>
        <v>South Holland</v>
      </c>
      <c r="K229" s="46">
        <v>224</v>
      </c>
      <c r="L229" s="46" t="s">
        <v>254</v>
      </c>
      <c r="O229" s="281" t="s">
        <v>18</v>
      </c>
      <c r="P229" s="224">
        <f>'Index reweighted'!CQ229</f>
        <v>3</v>
      </c>
      <c r="Q229" s="224">
        <f>'Index reweighted'!CR229</f>
        <v>121</v>
      </c>
      <c r="R229" s="282">
        <f t="shared" si="6"/>
        <v>118</v>
      </c>
    </row>
    <row r="230" spans="9:18" x14ac:dyDescent="0.2">
      <c r="I230" s="46">
        <v>225</v>
      </c>
      <c r="J230" s="3" t="str">
        <f>VLOOKUP(I230,'Index reweighted'!CR$5:CS$330,2,FALSE)</f>
        <v>Spelthorne</v>
      </c>
      <c r="K230" s="46">
        <v>225</v>
      </c>
      <c r="L230" s="46" t="s">
        <v>199</v>
      </c>
      <c r="O230" s="281" t="s">
        <v>154</v>
      </c>
      <c r="P230" s="224">
        <f>'Index reweighted'!CQ230</f>
        <v>77</v>
      </c>
      <c r="Q230" s="224">
        <f>'Index reweighted'!CR230</f>
        <v>148</v>
      </c>
      <c r="R230" s="282">
        <f t="shared" si="6"/>
        <v>71</v>
      </c>
    </row>
    <row r="231" spans="9:18" x14ac:dyDescent="0.2">
      <c r="I231" s="46">
        <v>226</v>
      </c>
      <c r="J231" s="3" t="str">
        <f>VLOOKUP(I231,'Index reweighted'!CR$5:CS$330,2,FALSE)</f>
        <v>Reigate and Banstead</v>
      </c>
      <c r="K231" s="46">
        <v>226</v>
      </c>
      <c r="L231" s="46" t="s">
        <v>248</v>
      </c>
      <c r="O231" s="281" t="s">
        <v>50</v>
      </c>
      <c r="P231" s="224">
        <f>'Index reweighted'!CQ231</f>
        <v>61</v>
      </c>
      <c r="Q231" s="224">
        <f>'Index reweighted'!CR231</f>
        <v>302</v>
      </c>
      <c r="R231" s="282">
        <f t="shared" si="6"/>
        <v>241</v>
      </c>
    </row>
    <row r="232" spans="9:18" x14ac:dyDescent="0.2">
      <c r="I232" s="46">
        <v>227</v>
      </c>
      <c r="J232" s="3" t="str">
        <f>VLOOKUP(I232,'Index reweighted'!CR$5:CS$330,2,FALSE)</f>
        <v>Medway</v>
      </c>
      <c r="K232" s="46">
        <v>227</v>
      </c>
      <c r="L232" s="46" t="s">
        <v>165</v>
      </c>
      <c r="O232" s="281" t="s">
        <v>264</v>
      </c>
      <c r="P232" s="224">
        <f>'Index reweighted'!CQ232</f>
        <v>245</v>
      </c>
      <c r="Q232" s="224">
        <f>'Index reweighted'!CR232</f>
        <v>193</v>
      </c>
      <c r="R232" s="282">
        <f t="shared" si="6"/>
        <v>-52</v>
      </c>
    </row>
    <row r="233" spans="9:18" x14ac:dyDescent="0.2">
      <c r="I233" s="46">
        <v>228</v>
      </c>
      <c r="J233" s="3" t="str">
        <f>VLOOKUP(I233,'Index reweighted'!CR$5:CS$330,2,FALSE)</f>
        <v>North Somerset</v>
      </c>
      <c r="K233" s="46">
        <v>228</v>
      </c>
      <c r="L233" s="46" t="s">
        <v>244</v>
      </c>
      <c r="O233" s="281" t="s">
        <v>177</v>
      </c>
      <c r="P233" s="224">
        <f>'Index reweighted'!CQ233</f>
        <v>147</v>
      </c>
      <c r="Q233" s="224">
        <f>'Index reweighted'!CR233</f>
        <v>133</v>
      </c>
      <c r="R233" s="282">
        <f t="shared" si="6"/>
        <v>-14</v>
      </c>
    </row>
    <row r="234" spans="9:18" x14ac:dyDescent="0.2">
      <c r="I234" s="46">
        <v>229</v>
      </c>
      <c r="J234" s="3" t="str">
        <f>VLOOKUP(I234,'Index reweighted'!CR$5:CS$330,2,FALSE)</f>
        <v>Liverpool</v>
      </c>
      <c r="K234" s="46">
        <v>229</v>
      </c>
      <c r="L234" s="46" t="s">
        <v>198</v>
      </c>
      <c r="O234" s="281" t="s">
        <v>179</v>
      </c>
      <c r="P234" s="224">
        <f>'Index reweighted'!CQ234</f>
        <v>159</v>
      </c>
      <c r="Q234" s="224">
        <f>'Index reweighted'!CR234</f>
        <v>265</v>
      </c>
      <c r="R234" s="282">
        <f t="shared" si="6"/>
        <v>106</v>
      </c>
    </row>
    <row r="235" spans="9:18" x14ac:dyDescent="0.2">
      <c r="I235" s="46">
        <v>230</v>
      </c>
      <c r="J235" s="3" t="str">
        <f>VLOOKUP(I235,'Index reweighted'!CR$5:CS$330,2,FALSE)</f>
        <v>North East Derbyshire</v>
      </c>
      <c r="K235" s="46">
        <v>230</v>
      </c>
      <c r="L235" s="46" t="s">
        <v>300</v>
      </c>
      <c r="O235" s="281" t="s">
        <v>91</v>
      </c>
      <c r="P235" s="224">
        <f>'Index reweighted'!CQ235</f>
        <v>78</v>
      </c>
      <c r="Q235" s="224">
        <f>'Index reweighted'!CR235</f>
        <v>167</v>
      </c>
      <c r="R235" s="282">
        <f t="shared" si="6"/>
        <v>89</v>
      </c>
    </row>
    <row r="236" spans="9:18" x14ac:dyDescent="0.2">
      <c r="I236" s="46">
        <v>231</v>
      </c>
      <c r="J236" s="3" t="str">
        <f>VLOOKUP(I236,'Index reweighted'!CR$5:CS$330,2,FALSE)</f>
        <v>Wealden</v>
      </c>
      <c r="K236" s="46">
        <v>231</v>
      </c>
      <c r="L236" s="46" t="s">
        <v>213</v>
      </c>
      <c r="O236" s="281" t="s">
        <v>282</v>
      </c>
      <c r="P236" s="224">
        <f>'Index reweighted'!CQ236</f>
        <v>213</v>
      </c>
      <c r="Q236" s="224">
        <f>'Index reweighted'!CR236</f>
        <v>194</v>
      </c>
      <c r="R236" s="282">
        <f t="shared" si="6"/>
        <v>-19</v>
      </c>
    </row>
    <row r="237" spans="9:18" x14ac:dyDescent="0.2">
      <c r="I237" s="46">
        <v>232</v>
      </c>
      <c r="J237" s="3" t="str">
        <f>VLOOKUP(I237,'Index reweighted'!CR$5:CS$330,2,FALSE)</f>
        <v>Bexley</v>
      </c>
      <c r="K237" s="46">
        <v>232</v>
      </c>
      <c r="L237" s="46" t="s">
        <v>320</v>
      </c>
      <c r="O237" s="281" t="s">
        <v>333</v>
      </c>
      <c r="P237" s="224">
        <f>'Index reweighted'!CQ237</f>
        <v>322</v>
      </c>
      <c r="Q237" s="224">
        <f>'Index reweighted'!CR237</f>
        <v>208</v>
      </c>
      <c r="R237" s="282">
        <f t="shared" si="6"/>
        <v>-114</v>
      </c>
    </row>
    <row r="238" spans="9:18" x14ac:dyDescent="0.2">
      <c r="I238" s="46">
        <v>233</v>
      </c>
      <c r="J238" s="3" t="str">
        <f>VLOOKUP(I238,'Index reweighted'!CR$5:CS$330,2,FALSE)</f>
        <v>Merton</v>
      </c>
      <c r="K238" s="46">
        <v>233</v>
      </c>
      <c r="L238" s="46" t="s">
        <v>142</v>
      </c>
      <c r="O238" s="281" t="s">
        <v>299</v>
      </c>
      <c r="P238" s="224">
        <f>'Index reweighted'!CQ238</f>
        <v>313</v>
      </c>
      <c r="Q238" s="224">
        <f>'Index reweighted'!CR238</f>
        <v>303</v>
      </c>
      <c r="R238" s="282">
        <f t="shared" si="6"/>
        <v>-10</v>
      </c>
    </row>
    <row r="239" spans="9:18" x14ac:dyDescent="0.2">
      <c r="I239" s="46">
        <v>234</v>
      </c>
      <c r="J239" s="3" t="str">
        <f>VLOOKUP(I239,'Index reweighted'!CR$5:CS$330,2,FALSE)</f>
        <v>Halton</v>
      </c>
      <c r="K239" s="46">
        <v>234</v>
      </c>
      <c r="L239" s="46" t="s">
        <v>284</v>
      </c>
      <c r="O239" s="281" t="s">
        <v>73</v>
      </c>
      <c r="P239" s="224">
        <f>'Index reweighted'!CQ239</f>
        <v>62</v>
      </c>
      <c r="Q239" s="224">
        <f>'Index reweighted'!CR239</f>
        <v>78</v>
      </c>
      <c r="R239" s="282">
        <f t="shared" si="6"/>
        <v>16</v>
      </c>
    </row>
    <row r="240" spans="9:18" x14ac:dyDescent="0.2">
      <c r="I240" s="46">
        <v>235</v>
      </c>
      <c r="J240" s="3" t="str">
        <f>VLOOKUP(I240,'Index reweighted'!CR$5:CS$330,2,FALSE)</f>
        <v>East Riding of Yorkshire</v>
      </c>
      <c r="K240" s="46">
        <v>235</v>
      </c>
      <c r="L240" s="46" t="s">
        <v>305</v>
      </c>
      <c r="O240" s="281" t="s">
        <v>329</v>
      </c>
      <c r="P240" s="224">
        <f>'Index reweighted'!CQ240</f>
        <v>301</v>
      </c>
      <c r="Q240" s="224">
        <f>'Index reweighted'!CR240</f>
        <v>205</v>
      </c>
      <c r="R240" s="282">
        <f t="shared" si="6"/>
        <v>-96</v>
      </c>
    </row>
    <row r="241" spans="9:18" x14ac:dyDescent="0.2">
      <c r="I241" s="46">
        <v>236</v>
      </c>
      <c r="J241" s="3" t="str">
        <f>VLOOKUP(I241,'Index reweighted'!CR$5:CS$330,2,FALSE)</f>
        <v>Darlington</v>
      </c>
      <c r="K241" s="46">
        <v>236</v>
      </c>
      <c r="L241" s="46" t="s">
        <v>318</v>
      </c>
      <c r="O241" s="281" t="s">
        <v>325</v>
      </c>
      <c r="P241" s="224">
        <f>'Index reweighted'!CQ241</f>
        <v>274</v>
      </c>
      <c r="Q241" s="224">
        <f>'Index reweighted'!CR241</f>
        <v>170</v>
      </c>
      <c r="R241" s="282">
        <f t="shared" si="6"/>
        <v>-104</v>
      </c>
    </row>
    <row r="242" spans="9:18" x14ac:dyDescent="0.2">
      <c r="I242" s="46">
        <v>237</v>
      </c>
      <c r="J242" s="3" t="str">
        <f>VLOOKUP(I242,'Index reweighted'!CR$5:CS$330,2,FALSE)</f>
        <v>Blaby</v>
      </c>
      <c r="K242" s="46">
        <v>237</v>
      </c>
      <c r="L242" s="46" t="s">
        <v>202</v>
      </c>
      <c r="O242" s="281" t="s">
        <v>220</v>
      </c>
      <c r="P242" s="224">
        <f>'Index reweighted'!CQ242</f>
        <v>267</v>
      </c>
      <c r="Q242" s="224">
        <f>'Index reweighted'!CR242</f>
        <v>311</v>
      </c>
      <c r="R242" s="282">
        <f t="shared" si="6"/>
        <v>44</v>
      </c>
    </row>
    <row r="243" spans="9:18" x14ac:dyDescent="0.2">
      <c r="I243" s="46">
        <v>238</v>
      </c>
      <c r="J243" s="3" t="str">
        <f>VLOOKUP(I243,'Index reweighted'!CR$5:CS$330,2,FALSE)</f>
        <v>Southend-on-Sea</v>
      </c>
      <c r="K243" s="46">
        <v>238</v>
      </c>
      <c r="L243" s="46" t="s">
        <v>133</v>
      </c>
      <c r="O243" s="281" t="s">
        <v>75</v>
      </c>
      <c r="P243" s="224">
        <f>'Index reweighted'!CQ243</f>
        <v>39</v>
      </c>
      <c r="Q243" s="224">
        <f>'Index reweighted'!CR243</f>
        <v>13</v>
      </c>
      <c r="R243" s="282">
        <f t="shared" si="6"/>
        <v>-26</v>
      </c>
    </row>
    <row r="244" spans="9:18" x14ac:dyDescent="0.2">
      <c r="I244" s="46">
        <v>239</v>
      </c>
      <c r="J244" s="3" t="str">
        <f>VLOOKUP(I244,'Index reweighted'!CR$5:CS$330,2,FALSE)</f>
        <v>Luton</v>
      </c>
      <c r="K244" s="46">
        <v>239</v>
      </c>
      <c r="L244" s="46" t="s">
        <v>294</v>
      </c>
      <c r="O244" s="281" t="s">
        <v>296</v>
      </c>
      <c r="P244" s="224">
        <f>'Index reweighted'!CQ244</f>
        <v>220</v>
      </c>
      <c r="Q244" s="224">
        <f>'Index reweighted'!CR244</f>
        <v>224</v>
      </c>
      <c r="R244" s="282">
        <f t="shared" si="6"/>
        <v>4</v>
      </c>
    </row>
    <row r="245" spans="9:18" x14ac:dyDescent="0.2">
      <c r="I245" s="46">
        <v>240</v>
      </c>
      <c r="J245" s="3" t="str">
        <f>VLOOKUP(I245,'Index reweighted'!CR$5:CS$330,2,FALSE)</f>
        <v>Leicester</v>
      </c>
      <c r="K245" s="46">
        <v>240</v>
      </c>
      <c r="L245" s="46" t="s">
        <v>155</v>
      </c>
      <c r="O245" s="281" t="s">
        <v>280</v>
      </c>
      <c r="P245" s="224">
        <f>'Index reweighted'!CQ245</f>
        <v>202</v>
      </c>
      <c r="Q245" s="224">
        <f>'Index reweighted'!CR245</f>
        <v>142</v>
      </c>
      <c r="R245" s="282">
        <f t="shared" si="6"/>
        <v>-60</v>
      </c>
    </row>
    <row r="246" spans="9:18" x14ac:dyDescent="0.2">
      <c r="I246" s="46">
        <v>241</v>
      </c>
      <c r="J246" s="3" t="str">
        <f>VLOOKUP(I246,'Index reweighted'!CR$5:CS$330,2,FALSE)</f>
        <v>Bracknell Forest</v>
      </c>
      <c r="K246" s="46">
        <v>241</v>
      </c>
      <c r="L246" s="46" t="s">
        <v>118</v>
      </c>
      <c r="O246" s="281" t="s">
        <v>27</v>
      </c>
      <c r="P246" s="224">
        <f>'Index reweighted'!CQ246</f>
        <v>7</v>
      </c>
      <c r="Q246" s="224">
        <f>'Index reweighted'!CR246</f>
        <v>114</v>
      </c>
      <c r="R246" s="282">
        <f t="shared" si="6"/>
        <v>107</v>
      </c>
    </row>
    <row r="247" spans="9:18" x14ac:dyDescent="0.2">
      <c r="I247" s="46">
        <v>242</v>
      </c>
      <c r="J247" s="3" t="str">
        <f>VLOOKUP(I247,'Index reweighted'!CR$5:CS$330,2,FALSE)</f>
        <v>Tameside</v>
      </c>
      <c r="K247" s="46">
        <v>242</v>
      </c>
      <c r="L247" s="46" t="s">
        <v>295</v>
      </c>
      <c r="O247" s="281" t="s">
        <v>308</v>
      </c>
      <c r="P247" s="224">
        <f>'Index reweighted'!CQ247</f>
        <v>252</v>
      </c>
      <c r="Q247" s="224">
        <f>'Index reweighted'!CR247</f>
        <v>150</v>
      </c>
      <c r="R247" s="282">
        <f t="shared" si="6"/>
        <v>-102</v>
      </c>
    </row>
    <row r="248" spans="9:18" x14ac:dyDescent="0.2">
      <c r="I248" s="46">
        <v>243</v>
      </c>
      <c r="J248" s="3" t="str">
        <f>VLOOKUP(I248,'Index reweighted'!CR$5:CS$330,2,FALSE)</f>
        <v>Sutton</v>
      </c>
      <c r="K248" s="46">
        <v>243</v>
      </c>
      <c r="L248" s="46" t="s">
        <v>338</v>
      </c>
      <c r="O248" s="281" t="s">
        <v>24</v>
      </c>
      <c r="P248" s="224">
        <f>'Index reweighted'!CQ248</f>
        <v>110</v>
      </c>
      <c r="Q248" s="224">
        <f>'Index reweighted'!CR248</f>
        <v>16</v>
      </c>
      <c r="R248" s="282">
        <f t="shared" si="6"/>
        <v>-94</v>
      </c>
    </row>
    <row r="249" spans="9:18" x14ac:dyDescent="0.2">
      <c r="I249" s="46">
        <v>244</v>
      </c>
      <c r="J249" s="3" t="str">
        <f>VLOOKUP(I249,'Index reweighted'!CR$5:CS$330,2,FALSE)</f>
        <v>Castle Point</v>
      </c>
      <c r="K249" s="46">
        <v>244</v>
      </c>
      <c r="L249" s="46" t="s">
        <v>285</v>
      </c>
      <c r="O249" s="281" t="s">
        <v>272</v>
      </c>
      <c r="P249" s="224">
        <f>'Index reweighted'!CQ249</f>
        <v>211</v>
      </c>
      <c r="Q249" s="224">
        <f>'Index reweighted'!CR249</f>
        <v>93</v>
      </c>
      <c r="R249" s="282">
        <f t="shared" si="6"/>
        <v>-118</v>
      </c>
    </row>
    <row r="250" spans="9:18" x14ac:dyDescent="0.2">
      <c r="I250" s="46">
        <v>245</v>
      </c>
      <c r="J250" s="3" t="str">
        <f>VLOOKUP(I250,'Index reweighted'!CR$5:CS$330,2,FALSE)</f>
        <v>Wyre</v>
      </c>
      <c r="K250" s="46">
        <v>245</v>
      </c>
      <c r="L250" s="46" t="s">
        <v>264</v>
      </c>
      <c r="O250" s="281" t="s">
        <v>256</v>
      </c>
      <c r="P250" s="224">
        <f>'Index reweighted'!CQ250</f>
        <v>248</v>
      </c>
      <c r="Q250" s="224">
        <f>'Index reweighted'!CR250</f>
        <v>295</v>
      </c>
      <c r="R250" s="282">
        <f t="shared" si="6"/>
        <v>47</v>
      </c>
    </row>
    <row r="251" spans="9:18" x14ac:dyDescent="0.2">
      <c r="I251" s="46">
        <v>246</v>
      </c>
      <c r="J251" s="3" t="str">
        <f>VLOOKUP(I251,'Index reweighted'!CR$5:CS$330,2,FALSE)</f>
        <v>Coventry</v>
      </c>
      <c r="K251" s="46">
        <v>246</v>
      </c>
      <c r="L251" s="46" t="s">
        <v>230</v>
      </c>
      <c r="O251" s="281" t="s">
        <v>291</v>
      </c>
      <c r="P251" s="224">
        <f>'Index reweighted'!CQ251</f>
        <v>164</v>
      </c>
      <c r="Q251" s="224">
        <f>'Index reweighted'!CR251</f>
        <v>130</v>
      </c>
      <c r="R251" s="282">
        <f t="shared" si="6"/>
        <v>-34</v>
      </c>
    </row>
    <row r="252" spans="9:18" x14ac:dyDescent="0.2">
      <c r="I252" s="46">
        <v>247</v>
      </c>
      <c r="J252" s="3" t="str">
        <f>VLOOKUP(I252,'Index reweighted'!CR$5:CS$330,2,FALSE)</f>
        <v>South Tyneside</v>
      </c>
      <c r="K252" s="46">
        <v>247</v>
      </c>
      <c r="L252" s="46" t="s">
        <v>309</v>
      </c>
      <c r="O252" s="281" t="s">
        <v>210</v>
      </c>
      <c r="P252" s="224">
        <f>'Index reweighted'!CQ252</f>
        <v>287</v>
      </c>
      <c r="Q252" s="224">
        <f>'Index reweighted'!CR252</f>
        <v>270</v>
      </c>
      <c r="R252" s="282">
        <f t="shared" si="6"/>
        <v>-17</v>
      </c>
    </row>
    <row r="253" spans="9:18" x14ac:dyDescent="0.2">
      <c r="I253" s="46">
        <v>248</v>
      </c>
      <c r="J253" s="3" t="str">
        <f>VLOOKUP(I253,'Index reweighted'!CR$5:CS$330,2,FALSE)</f>
        <v>Manchester</v>
      </c>
      <c r="K253" s="46">
        <v>248</v>
      </c>
      <c r="L253" s="46" t="s">
        <v>256</v>
      </c>
      <c r="O253" s="281" t="s">
        <v>253</v>
      </c>
      <c r="P253" s="224">
        <f>'Index reweighted'!CQ253</f>
        <v>315</v>
      </c>
      <c r="Q253" s="224">
        <f>'Index reweighted'!CR253</f>
        <v>247</v>
      </c>
      <c r="R253" s="282">
        <f t="shared" si="6"/>
        <v>-68</v>
      </c>
    </row>
    <row r="254" spans="9:18" x14ac:dyDescent="0.2">
      <c r="I254" s="46">
        <v>249</v>
      </c>
      <c r="J254" s="3" t="str">
        <f>VLOOKUP(I254,'Index reweighted'!CR$5:CS$330,2,FALSE)</f>
        <v>Nottingham</v>
      </c>
      <c r="K254" s="46">
        <v>249</v>
      </c>
      <c r="L254" s="46" t="s">
        <v>203</v>
      </c>
      <c r="O254" s="281" t="s">
        <v>106</v>
      </c>
      <c r="P254" s="224">
        <f>'Index reweighted'!CQ254</f>
        <v>214</v>
      </c>
      <c r="Q254" s="224">
        <f>'Index reweighted'!CR254</f>
        <v>112</v>
      </c>
      <c r="R254" s="282">
        <f t="shared" si="6"/>
        <v>-102</v>
      </c>
    </row>
    <row r="255" spans="9:18" x14ac:dyDescent="0.2">
      <c r="I255" s="46">
        <v>250</v>
      </c>
      <c r="J255" s="3" t="str">
        <f>VLOOKUP(I255,'Index reweighted'!CR$5:CS$330,2,FALSE)</f>
        <v>Preston</v>
      </c>
      <c r="K255" s="46">
        <v>250</v>
      </c>
      <c r="L255" s="46" t="s">
        <v>268</v>
      </c>
      <c r="O255" s="281" t="s">
        <v>35</v>
      </c>
      <c r="P255" s="224">
        <f>'Index reweighted'!CQ255</f>
        <v>18</v>
      </c>
      <c r="Q255" s="224">
        <f>'Index reweighted'!CR255</f>
        <v>238</v>
      </c>
      <c r="R255" s="282">
        <f t="shared" si="6"/>
        <v>220</v>
      </c>
    </row>
    <row r="256" spans="9:18" x14ac:dyDescent="0.2">
      <c r="I256" s="46">
        <v>251</v>
      </c>
      <c r="J256" s="3" t="str">
        <f>VLOOKUP(I256,'Index reweighted'!CR$5:CS$330,2,FALSE)</f>
        <v>Runnymede</v>
      </c>
      <c r="K256" s="46">
        <v>251</v>
      </c>
      <c r="L256" s="46" t="s">
        <v>292</v>
      </c>
      <c r="O256" s="281" t="s">
        <v>105</v>
      </c>
      <c r="P256" s="224">
        <f>'Index reweighted'!CQ256</f>
        <v>60</v>
      </c>
      <c r="Q256" s="224">
        <f>'Index reweighted'!CR256</f>
        <v>51</v>
      </c>
      <c r="R256" s="282">
        <f t="shared" si="6"/>
        <v>-9</v>
      </c>
    </row>
    <row r="257" spans="9:18" x14ac:dyDescent="0.2">
      <c r="I257" s="46">
        <v>252</v>
      </c>
      <c r="J257" s="3" t="str">
        <f>VLOOKUP(I257,'Index reweighted'!CR$5:CS$330,2,FALSE)</f>
        <v>Oldham</v>
      </c>
      <c r="K257" s="46">
        <v>252</v>
      </c>
      <c r="L257" s="46" t="s">
        <v>308</v>
      </c>
      <c r="O257" s="281" t="s">
        <v>286</v>
      </c>
      <c r="P257" s="224">
        <f>'Index reweighted'!CQ257</f>
        <v>314</v>
      </c>
      <c r="Q257" s="224">
        <f>'Index reweighted'!CR257</f>
        <v>225</v>
      </c>
      <c r="R257" s="282">
        <f t="shared" si="6"/>
        <v>-89</v>
      </c>
    </row>
    <row r="258" spans="9:18" x14ac:dyDescent="0.2">
      <c r="I258" s="46">
        <v>253</v>
      </c>
      <c r="J258" s="3" t="str">
        <f>VLOOKUP(I258,'Index reweighted'!CR$5:CS$330,2,FALSE)</f>
        <v>Wirral</v>
      </c>
      <c r="K258" s="46">
        <v>253</v>
      </c>
      <c r="L258" s="46" t="s">
        <v>235</v>
      </c>
      <c r="O258" s="281" t="s">
        <v>303</v>
      </c>
      <c r="P258" s="224">
        <f>'Index reweighted'!CQ258</f>
        <v>296</v>
      </c>
      <c r="Q258" s="224">
        <f>'Index reweighted'!CR258</f>
        <v>165</v>
      </c>
      <c r="R258" s="282">
        <f t="shared" si="6"/>
        <v>-131</v>
      </c>
    </row>
    <row r="259" spans="9:18" x14ac:dyDescent="0.2">
      <c r="I259" s="46">
        <v>254</v>
      </c>
      <c r="J259" s="3" t="str">
        <f>VLOOKUP(I259,'Index reweighted'!CR$5:CS$330,2,FALSE)</f>
        <v>North Lincolnshire</v>
      </c>
      <c r="K259" s="46">
        <v>254</v>
      </c>
      <c r="L259" s="46" t="s">
        <v>290</v>
      </c>
      <c r="O259" s="281" t="s">
        <v>228</v>
      </c>
      <c r="P259" s="224">
        <f>'Index reweighted'!CQ259</f>
        <v>134</v>
      </c>
      <c r="Q259" s="224">
        <f>'Index reweighted'!CR259</f>
        <v>117</v>
      </c>
      <c r="R259" s="282">
        <f t="shared" si="6"/>
        <v>-17</v>
      </c>
    </row>
    <row r="260" spans="9:18" x14ac:dyDescent="0.2">
      <c r="I260" s="46">
        <v>255</v>
      </c>
      <c r="J260" s="3" t="str">
        <f>VLOOKUP(I260,'Index reweighted'!CR$5:CS$330,2,FALSE)</f>
        <v>West Berkshire</v>
      </c>
      <c r="K260" s="46">
        <v>255</v>
      </c>
      <c r="L260" s="46" t="s">
        <v>310</v>
      </c>
      <c r="O260" s="281" t="s">
        <v>315</v>
      </c>
      <c r="P260" s="224">
        <f>'Index reweighted'!CQ260</f>
        <v>304</v>
      </c>
      <c r="Q260" s="224">
        <f>'Index reweighted'!CR260</f>
        <v>269</v>
      </c>
      <c r="R260" s="282">
        <f t="shared" si="6"/>
        <v>-35</v>
      </c>
    </row>
    <row r="261" spans="9:18" x14ac:dyDescent="0.2">
      <c r="I261" s="46">
        <v>256</v>
      </c>
      <c r="J261" s="3" t="str">
        <f>VLOOKUP(I261,'Index reweighted'!CR$5:CS$330,2,FALSE)</f>
        <v>Telford and Wrekin</v>
      </c>
      <c r="K261" s="46">
        <v>256</v>
      </c>
      <c r="L261" s="46" t="s">
        <v>332</v>
      </c>
      <c r="O261" s="281" t="s">
        <v>251</v>
      </c>
      <c r="P261" s="224">
        <f>'Index reweighted'!CQ261</f>
        <v>209</v>
      </c>
      <c r="Q261" s="224">
        <f>'Index reweighted'!CR261</f>
        <v>185</v>
      </c>
      <c r="R261" s="282">
        <f t="shared" si="6"/>
        <v>-24</v>
      </c>
    </row>
    <row r="262" spans="9:18" x14ac:dyDescent="0.2">
      <c r="I262" s="46">
        <v>257</v>
      </c>
      <c r="J262" s="3" t="str">
        <f>VLOOKUP(I262,'Index reweighted'!CR$5:CS$330,2,FALSE)</f>
        <v>Hartlepool</v>
      </c>
      <c r="K262" s="46">
        <v>257</v>
      </c>
      <c r="L262" s="46" t="s">
        <v>173</v>
      </c>
      <c r="O262" s="281" t="s">
        <v>212</v>
      </c>
      <c r="P262" s="224">
        <f>'Index reweighted'!CQ262</f>
        <v>111</v>
      </c>
      <c r="Q262" s="224">
        <f>'Index reweighted'!CR262</f>
        <v>220</v>
      </c>
      <c r="R262" s="282">
        <f t="shared" ref="R262:R325" si="7">Q262-P262</f>
        <v>109</v>
      </c>
    </row>
    <row r="263" spans="9:18" x14ac:dyDescent="0.2">
      <c r="I263" s="46">
        <v>258</v>
      </c>
      <c r="J263" s="3" t="str">
        <f>VLOOKUP(I263,'Index reweighted'!CR$5:CS$330,2,FALSE)</f>
        <v>Central Bedfordshire</v>
      </c>
      <c r="K263" s="46">
        <v>258</v>
      </c>
      <c r="L263" s="46" t="s">
        <v>232</v>
      </c>
      <c r="O263" s="281" t="s">
        <v>204</v>
      </c>
      <c r="P263" s="224">
        <f>'Index reweighted'!CQ263</f>
        <v>299</v>
      </c>
      <c r="Q263" s="224">
        <f>'Index reweighted'!CR263</f>
        <v>94</v>
      </c>
      <c r="R263" s="282">
        <f t="shared" si="7"/>
        <v>-205</v>
      </c>
    </row>
    <row r="264" spans="9:18" x14ac:dyDescent="0.2">
      <c r="I264" s="46">
        <v>259</v>
      </c>
      <c r="J264" s="3" t="str">
        <f>VLOOKUP(I264,'Index reweighted'!CR$5:CS$330,2,FALSE)</f>
        <v>Chorley</v>
      </c>
      <c r="K264" s="46">
        <v>259</v>
      </c>
      <c r="L264" s="46" t="s">
        <v>217</v>
      </c>
      <c r="O264" s="281" t="s">
        <v>317</v>
      </c>
      <c r="P264" s="224">
        <f>'Index reweighted'!CQ264</f>
        <v>262</v>
      </c>
      <c r="Q264" s="224">
        <f>'Index reweighted'!CR264</f>
        <v>278</v>
      </c>
      <c r="R264" s="282">
        <f t="shared" si="7"/>
        <v>16</v>
      </c>
    </row>
    <row r="265" spans="9:18" x14ac:dyDescent="0.2">
      <c r="I265" s="46">
        <v>260</v>
      </c>
      <c r="J265" s="3" t="str">
        <f>VLOOKUP(I265,'Index reweighted'!CR$5:CS$330,2,FALSE)</f>
        <v>Fareham</v>
      </c>
      <c r="K265" s="46">
        <v>260</v>
      </c>
      <c r="L265" s="46" t="s">
        <v>88</v>
      </c>
      <c r="O265" s="281" t="s">
        <v>276</v>
      </c>
      <c r="P265" s="224">
        <f>'Index reweighted'!CQ265</f>
        <v>298</v>
      </c>
      <c r="Q265" s="224">
        <f>'Index reweighted'!CR265</f>
        <v>293</v>
      </c>
      <c r="R265" s="282">
        <f t="shared" si="7"/>
        <v>-5</v>
      </c>
    </row>
    <row r="266" spans="9:18" x14ac:dyDescent="0.2">
      <c r="I266" s="46">
        <v>261</v>
      </c>
      <c r="J266" s="3" t="str">
        <f>VLOOKUP(I266,'Index reweighted'!CR$5:CS$330,2,FALSE)</f>
        <v>Derby</v>
      </c>
      <c r="K266" s="46">
        <v>261</v>
      </c>
      <c r="L266" s="46" t="s">
        <v>151</v>
      </c>
      <c r="O266" s="281" t="s">
        <v>135</v>
      </c>
      <c r="P266" s="224">
        <f>'Index reweighted'!CQ266</f>
        <v>168</v>
      </c>
      <c r="Q266" s="224">
        <f>'Index reweighted'!CR266</f>
        <v>305</v>
      </c>
      <c r="R266" s="282">
        <f t="shared" si="7"/>
        <v>137</v>
      </c>
    </row>
    <row r="267" spans="9:18" x14ac:dyDescent="0.2">
      <c r="I267" s="46">
        <v>262</v>
      </c>
      <c r="J267" s="3" t="str">
        <f>VLOOKUP(I267,'Index reweighted'!CR$5:CS$330,2,FALSE)</f>
        <v>Northumberland</v>
      </c>
      <c r="K267" s="46">
        <v>262</v>
      </c>
      <c r="L267" s="46" t="s">
        <v>317</v>
      </c>
      <c r="O267" s="281" t="s">
        <v>94</v>
      </c>
      <c r="P267" s="224">
        <f>'Index reweighted'!CQ267</f>
        <v>138</v>
      </c>
      <c r="Q267" s="224">
        <f>'Index reweighted'!CR267</f>
        <v>50</v>
      </c>
      <c r="R267" s="282">
        <f t="shared" si="7"/>
        <v>-88</v>
      </c>
    </row>
    <row r="268" spans="9:18" x14ac:dyDescent="0.2">
      <c r="I268" s="46">
        <v>263</v>
      </c>
      <c r="J268" s="3" t="str">
        <f>VLOOKUP(I268,'Index reweighted'!CR$5:CS$330,2,FALSE)</f>
        <v>Pendle</v>
      </c>
      <c r="K268" s="46">
        <v>263</v>
      </c>
      <c r="L268" s="46" t="s">
        <v>233</v>
      </c>
      <c r="O268" s="281" t="s">
        <v>207</v>
      </c>
      <c r="P268" s="224">
        <f>'Index reweighted'!CQ268</f>
        <v>87</v>
      </c>
      <c r="Q268" s="224">
        <f>'Index reweighted'!CR268</f>
        <v>135</v>
      </c>
      <c r="R268" s="282">
        <f t="shared" si="7"/>
        <v>48</v>
      </c>
    </row>
    <row r="269" spans="9:18" x14ac:dyDescent="0.2">
      <c r="I269" s="46">
        <v>264</v>
      </c>
      <c r="J269" s="3" t="str">
        <f>VLOOKUP(I269,'Index reweighted'!CR$5:CS$330,2,FALSE)</f>
        <v>Redcar and Cleveland</v>
      </c>
      <c r="K269" s="46">
        <v>264</v>
      </c>
      <c r="L269" s="46" t="s">
        <v>259</v>
      </c>
      <c r="O269" s="281" t="s">
        <v>113</v>
      </c>
      <c r="P269" s="224">
        <f>'Index reweighted'!CQ269</f>
        <v>57</v>
      </c>
      <c r="Q269" s="224">
        <f>'Index reweighted'!CR269</f>
        <v>64</v>
      </c>
      <c r="R269" s="282">
        <f t="shared" si="7"/>
        <v>7</v>
      </c>
    </row>
    <row r="270" spans="9:18" x14ac:dyDescent="0.2">
      <c r="I270" s="46">
        <v>265</v>
      </c>
      <c r="J270" s="3" t="str">
        <f>VLOOKUP(I270,'Index reweighted'!CR$5:CS$330,2,FALSE)</f>
        <v>Sheffield</v>
      </c>
      <c r="K270" s="46">
        <v>265</v>
      </c>
      <c r="L270" s="46" t="s">
        <v>188</v>
      </c>
      <c r="O270" s="281" t="s">
        <v>300</v>
      </c>
      <c r="P270" s="224">
        <f>'Index reweighted'!CQ270</f>
        <v>230</v>
      </c>
      <c r="Q270" s="224">
        <f>'Index reweighted'!CR270</f>
        <v>304</v>
      </c>
      <c r="R270" s="282">
        <f t="shared" si="7"/>
        <v>74</v>
      </c>
    </row>
    <row r="271" spans="9:18" x14ac:dyDescent="0.2">
      <c r="I271" s="46">
        <v>266</v>
      </c>
      <c r="J271" s="3" t="str">
        <f>VLOOKUP(I271,'Index reweighted'!CR$5:CS$330,2,FALSE)</f>
        <v>Mansfield</v>
      </c>
      <c r="K271" s="46">
        <v>266</v>
      </c>
      <c r="L271" s="46" t="s">
        <v>161</v>
      </c>
      <c r="O271" s="281" t="s">
        <v>186</v>
      </c>
      <c r="P271" s="224">
        <f>'Index reweighted'!CQ271</f>
        <v>223</v>
      </c>
      <c r="Q271" s="224">
        <f>'Index reweighted'!CR271</f>
        <v>191</v>
      </c>
      <c r="R271" s="282">
        <f t="shared" si="7"/>
        <v>-32</v>
      </c>
    </row>
    <row r="272" spans="9:18" x14ac:dyDescent="0.2">
      <c r="I272" s="46">
        <v>267</v>
      </c>
      <c r="J272" s="3" t="str">
        <f>VLOOKUP(I272,'Index reweighted'!CR$5:CS$330,2,FALSE)</f>
        <v>Swindon</v>
      </c>
      <c r="K272" s="46">
        <v>267</v>
      </c>
      <c r="L272" s="46" t="s">
        <v>220</v>
      </c>
      <c r="O272" s="281" t="s">
        <v>199</v>
      </c>
      <c r="P272" s="224">
        <f>'Index reweighted'!CQ272</f>
        <v>225</v>
      </c>
      <c r="Q272" s="224">
        <f>'Index reweighted'!CR272</f>
        <v>243</v>
      </c>
      <c r="R272" s="282">
        <f t="shared" si="7"/>
        <v>18</v>
      </c>
    </row>
    <row r="273" spans="9:18" x14ac:dyDescent="0.2">
      <c r="I273" s="46">
        <v>268</v>
      </c>
      <c r="J273" s="3" t="str">
        <f>VLOOKUP(I273,'Index reweighted'!CR$5:CS$330,2,FALSE)</f>
        <v>Trafford</v>
      </c>
      <c r="K273" s="46">
        <v>268</v>
      </c>
      <c r="L273" s="46" t="s">
        <v>321</v>
      </c>
      <c r="O273" s="281" t="s">
        <v>137</v>
      </c>
      <c r="P273" s="224">
        <f>'Index reweighted'!CQ273</f>
        <v>52</v>
      </c>
      <c r="Q273" s="224">
        <f>'Index reweighted'!CR273</f>
        <v>216</v>
      </c>
      <c r="R273" s="282">
        <f t="shared" si="7"/>
        <v>164</v>
      </c>
    </row>
    <row r="274" spans="9:18" x14ac:dyDescent="0.2">
      <c r="I274" s="46">
        <v>269</v>
      </c>
      <c r="J274" s="3" t="str">
        <f>VLOOKUP(I274,'Index reweighted'!CR$5:CS$330,2,FALSE)</f>
        <v>St. Helens</v>
      </c>
      <c r="K274" s="46">
        <v>269</v>
      </c>
      <c r="L274" s="46" t="s">
        <v>331</v>
      </c>
      <c r="O274" s="281" t="s">
        <v>217</v>
      </c>
      <c r="P274" s="224">
        <f>'Index reweighted'!CQ274</f>
        <v>259</v>
      </c>
      <c r="Q274" s="224">
        <f>'Index reweighted'!CR274</f>
        <v>267</v>
      </c>
      <c r="R274" s="282">
        <f t="shared" si="7"/>
        <v>8</v>
      </c>
    </row>
    <row r="275" spans="9:18" x14ac:dyDescent="0.2">
      <c r="I275" s="46">
        <v>270</v>
      </c>
      <c r="J275" s="3" t="str">
        <f>VLOOKUP(I275,'Index reweighted'!CR$5:CS$330,2,FALSE)</f>
        <v>South Staffordshire</v>
      </c>
      <c r="K275" s="46">
        <v>270</v>
      </c>
      <c r="L275" s="46" t="s">
        <v>283</v>
      </c>
      <c r="O275" s="281" t="s">
        <v>265</v>
      </c>
      <c r="P275" s="224">
        <f>'Index reweighted'!CQ275</f>
        <v>183</v>
      </c>
      <c r="Q275" s="224">
        <f>'Index reweighted'!CR275</f>
        <v>242</v>
      </c>
      <c r="R275" s="282">
        <f t="shared" si="7"/>
        <v>59</v>
      </c>
    </row>
    <row r="276" spans="9:18" x14ac:dyDescent="0.2">
      <c r="I276" s="46">
        <v>271</v>
      </c>
      <c r="J276" s="3" t="str">
        <f>VLOOKUP(I276,'Index reweighted'!CR$5:CS$330,2,FALSE)</f>
        <v>Rossendale</v>
      </c>
      <c r="K276" s="46">
        <v>271</v>
      </c>
      <c r="L276" s="46" t="s">
        <v>302</v>
      </c>
      <c r="O276" s="281" t="s">
        <v>235</v>
      </c>
      <c r="P276" s="224">
        <f>'Index reweighted'!CQ276</f>
        <v>253</v>
      </c>
      <c r="Q276" s="224">
        <f>'Index reweighted'!CR276</f>
        <v>118</v>
      </c>
      <c r="R276" s="282">
        <f t="shared" si="7"/>
        <v>-135</v>
      </c>
    </row>
    <row r="277" spans="9:18" x14ac:dyDescent="0.2">
      <c r="I277" s="46">
        <v>272</v>
      </c>
      <c r="J277" s="3" t="str">
        <f>VLOOKUP(I277,'Index reweighted'!CR$5:CS$330,2,FALSE)</f>
        <v>Elmbridge</v>
      </c>
      <c r="K277" s="46">
        <v>272</v>
      </c>
      <c r="L277" s="46" t="s">
        <v>319</v>
      </c>
      <c r="O277" s="281" t="s">
        <v>312</v>
      </c>
      <c r="P277" s="224">
        <f>'Index reweighted'!CQ277</f>
        <v>295</v>
      </c>
      <c r="Q277" s="224">
        <f>'Index reweighted'!CR277</f>
        <v>138</v>
      </c>
      <c r="R277" s="282">
        <f t="shared" si="7"/>
        <v>-157</v>
      </c>
    </row>
    <row r="278" spans="9:18" x14ac:dyDescent="0.2">
      <c r="I278" s="46">
        <v>273</v>
      </c>
      <c r="J278" s="3" t="str">
        <f>VLOOKUP(I278,'Index reweighted'!CR$5:CS$330,2,FALSE)</f>
        <v>Hyndburn</v>
      </c>
      <c r="K278" s="46">
        <v>273</v>
      </c>
      <c r="L278" s="46" t="s">
        <v>175</v>
      </c>
      <c r="O278" s="281" t="s">
        <v>257</v>
      </c>
      <c r="P278" s="224">
        <f>'Index reweighted'!CQ278</f>
        <v>190</v>
      </c>
      <c r="Q278" s="224">
        <f>'Index reweighted'!CR278</f>
        <v>151</v>
      </c>
      <c r="R278" s="282">
        <f t="shared" si="7"/>
        <v>-39</v>
      </c>
    </row>
    <row r="279" spans="9:18" x14ac:dyDescent="0.2">
      <c r="I279" s="46">
        <v>274</v>
      </c>
      <c r="J279" s="3" t="str">
        <f>VLOOKUP(I279,'Index reweighted'!CR$5:CS$330,2,FALSE)</f>
        <v>County Durham</v>
      </c>
      <c r="K279" s="46">
        <v>274</v>
      </c>
      <c r="L279" s="46" t="s">
        <v>325</v>
      </c>
      <c r="O279" s="281" t="s">
        <v>138</v>
      </c>
      <c r="P279" s="224">
        <f>'Index reweighted'!CQ279</f>
        <v>106</v>
      </c>
      <c r="Q279" s="224">
        <f>'Index reweighted'!CR279</f>
        <v>139</v>
      </c>
      <c r="R279" s="282">
        <f t="shared" si="7"/>
        <v>33</v>
      </c>
    </row>
    <row r="280" spans="9:18" x14ac:dyDescent="0.2">
      <c r="I280" s="46">
        <v>275</v>
      </c>
      <c r="J280" s="3" t="str">
        <f>VLOOKUP(I280,'Index reweighted'!CR$5:CS$330,2,FALSE)</f>
        <v>Redbridge</v>
      </c>
      <c r="K280" s="46">
        <v>275</v>
      </c>
      <c r="L280" s="46" t="s">
        <v>271</v>
      </c>
      <c r="O280" s="281" t="s">
        <v>238</v>
      </c>
      <c r="P280" s="224">
        <f>'Index reweighted'!CQ280</f>
        <v>200</v>
      </c>
      <c r="Q280" s="224">
        <f>'Index reweighted'!CR280</f>
        <v>256</v>
      </c>
      <c r="R280" s="282">
        <f t="shared" si="7"/>
        <v>56</v>
      </c>
    </row>
    <row r="281" spans="9:18" x14ac:dyDescent="0.2">
      <c r="I281" s="46">
        <v>276</v>
      </c>
      <c r="J281" s="3" t="str">
        <f>VLOOKUP(I281,'Index reweighted'!CR$5:CS$330,2,FALSE)</f>
        <v>Gedling</v>
      </c>
      <c r="K281" s="46">
        <v>276</v>
      </c>
      <c r="L281" s="46" t="s">
        <v>152</v>
      </c>
      <c r="O281" s="281" t="s">
        <v>172</v>
      </c>
      <c r="P281" s="224">
        <f>'Index reweighted'!CQ281</f>
        <v>149</v>
      </c>
      <c r="Q281" s="224">
        <f>'Index reweighted'!CR281</f>
        <v>284</v>
      </c>
      <c r="R281" s="282">
        <f t="shared" si="7"/>
        <v>135</v>
      </c>
    </row>
    <row r="282" spans="9:18" x14ac:dyDescent="0.2">
      <c r="I282" s="46">
        <v>277</v>
      </c>
      <c r="J282" s="3" t="str">
        <f>VLOOKUP(I282,'Index reweighted'!CR$5:CS$330,2,FALSE)</f>
        <v>West Lancashire</v>
      </c>
      <c r="K282" s="46">
        <v>277</v>
      </c>
      <c r="L282" s="46" t="s">
        <v>339</v>
      </c>
      <c r="O282" s="281" t="s">
        <v>101</v>
      </c>
      <c r="P282" s="224">
        <f>'Index reweighted'!CQ282</f>
        <v>208</v>
      </c>
      <c r="Q282" s="224">
        <f>'Index reweighted'!CR282</f>
        <v>206</v>
      </c>
      <c r="R282" s="282">
        <f t="shared" si="7"/>
        <v>-2</v>
      </c>
    </row>
    <row r="283" spans="9:18" x14ac:dyDescent="0.2">
      <c r="I283" s="46">
        <v>278</v>
      </c>
      <c r="J283" s="3" t="str">
        <f>VLOOKUP(I283,'Index reweighted'!CR$5:CS$330,2,FALSE)</f>
        <v>Stockport</v>
      </c>
      <c r="K283" s="46">
        <v>278</v>
      </c>
      <c r="L283" s="46" t="s">
        <v>287</v>
      </c>
      <c r="O283" s="281" t="s">
        <v>130</v>
      </c>
      <c r="P283" s="224">
        <f>'Index reweighted'!CQ283</f>
        <v>70</v>
      </c>
      <c r="Q283" s="224">
        <f>'Index reweighted'!CR283</f>
        <v>109</v>
      </c>
      <c r="R283" s="282">
        <f t="shared" si="7"/>
        <v>39</v>
      </c>
    </row>
    <row r="284" spans="9:18" x14ac:dyDescent="0.2">
      <c r="I284" s="46">
        <v>279</v>
      </c>
      <c r="J284" s="3" t="str">
        <f>VLOOKUP(I284,'Index reweighted'!CR$5:CS$330,2,FALSE)</f>
        <v>Welwyn Hatfield</v>
      </c>
      <c r="K284" s="46">
        <v>279</v>
      </c>
      <c r="L284" s="46" t="s">
        <v>314</v>
      </c>
      <c r="O284" s="281" t="s">
        <v>185</v>
      </c>
      <c r="P284" s="224">
        <f>'Index reweighted'!CQ284</f>
        <v>145</v>
      </c>
      <c r="Q284" s="224">
        <f>'Index reweighted'!CR284</f>
        <v>120</v>
      </c>
      <c r="R284" s="282">
        <f t="shared" si="7"/>
        <v>-25</v>
      </c>
    </row>
    <row r="285" spans="9:18" x14ac:dyDescent="0.2">
      <c r="I285" s="46">
        <v>280</v>
      </c>
      <c r="J285" s="3" t="str">
        <f>VLOOKUP(I285,'Index reweighted'!CR$5:CS$330,2,FALSE)</f>
        <v>Wakefield</v>
      </c>
      <c r="K285" s="46">
        <v>280</v>
      </c>
      <c r="L285" s="46" t="s">
        <v>324</v>
      </c>
      <c r="O285" s="281" t="s">
        <v>108</v>
      </c>
      <c r="P285" s="224">
        <f>'Index reweighted'!CQ285</f>
        <v>175</v>
      </c>
      <c r="Q285" s="224">
        <f>'Index reweighted'!CR285</f>
        <v>211</v>
      </c>
      <c r="R285" s="282">
        <f t="shared" si="7"/>
        <v>36</v>
      </c>
    </row>
    <row r="286" spans="9:18" x14ac:dyDescent="0.2">
      <c r="I286" s="46">
        <v>281</v>
      </c>
      <c r="J286" s="3" t="str">
        <f>VLOOKUP(I286,'Index reweighted'!CR$5:CS$330,2,FALSE)</f>
        <v>Rochford</v>
      </c>
      <c r="K286" s="46">
        <v>281</v>
      </c>
      <c r="L286" s="46" t="s">
        <v>304</v>
      </c>
      <c r="O286" s="281" t="s">
        <v>322</v>
      </c>
      <c r="P286" s="224">
        <f>'Index reweighted'!CQ286</f>
        <v>286</v>
      </c>
      <c r="Q286" s="224">
        <f>'Index reweighted'!CR286</f>
        <v>319</v>
      </c>
      <c r="R286" s="282">
        <f t="shared" si="7"/>
        <v>33</v>
      </c>
    </row>
    <row r="287" spans="9:18" x14ac:dyDescent="0.2">
      <c r="I287" s="46">
        <v>282</v>
      </c>
      <c r="J287" s="3" t="str">
        <f>VLOOKUP(I287,'Index reweighted'!CR$5:CS$330,2,FALSE)</f>
        <v>Ealing</v>
      </c>
      <c r="K287" s="46">
        <v>282</v>
      </c>
      <c r="L287" s="46" t="s">
        <v>274</v>
      </c>
      <c r="O287" s="281" t="s">
        <v>158</v>
      </c>
      <c r="P287" s="224">
        <f>'Index reweighted'!CQ287</f>
        <v>132</v>
      </c>
      <c r="Q287" s="224">
        <f>'Index reweighted'!CR287</f>
        <v>96</v>
      </c>
      <c r="R287" s="282">
        <f t="shared" si="7"/>
        <v>-36</v>
      </c>
    </row>
    <row r="288" spans="9:18" x14ac:dyDescent="0.2">
      <c r="I288" s="46">
        <v>283</v>
      </c>
      <c r="J288" s="3" t="str">
        <f>VLOOKUP(I288,'Index reweighted'!CR$5:CS$330,2,FALSE)</f>
        <v>Bury</v>
      </c>
      <c r="K288" s="46">
        <v>283</v>
      </c>
      <c r="L288" s="46" t="s">
        <v>182</v>
      </c>
      <c r="O288" s="281" t="s">
        <v>40</v>
      </c>
      <c r="P288" s="224">
        <f>'Index reweighted'!CQ288</f>
        <v>14</v>
      </c>
      <c r="Q288" s="224">
        <f>'Index reweighted'!CR288</f>
        <v>177</v>
      </c>
      <c r="R288" s="282">
        <f t="shared" si="7"/>
        <v>163</v>
      </c>
    </row>
    <row r="289" spans="9:18" x14ac:dyDescent="0.2">
      <c r="I289" s="46">
        <v>284</v>
      </c>
      <c r="J289" s="3" t="str">
        <f>VLOOKUP(I289,'Index reweighted'!CR$5:CS$330,2,FALSE)</f>
        <v>Tendring</v>
      </c>
      <c r="K289" s="46">
        <v>284</v>
      </c>
      <c r="L289" s="46" t="s">
        <v>178</v>
      </c>
      <c r="O289" s="281" t="s">
        <v>116</v>
      </c>
      <c r="P289" s="224">
        <f>'Index reweighted'!CQ289</f>
        <v>131</v>
      </c>
      <c r="Q289" s="224">
        <f>'Index reweighted'!CR289</f>
        <v>140</v>
      </c>
      <c r="R289" s="282">
        <f t="shared" si="7"/>
        <v>9</v>
      </c>
    </row>
    <row r="290" spans="9:18" x14ac:dyDescent="0.2">
      <c r="I290" s="46">
        <v>285</v>
      </c>
      <c r="J290" s="3" t="str">
        <f>VLOOKUP(I290,'Index reweighted'!CR$5:CS$330,2,FALSE)</f>
        <v>Charnwood</v>
      </c>
      <c r="K290" s="46">
        <v>285</v>
      </c>
      <c r="L290" s="46" t="s">
        <v>215</v>
      </c>
      <c r="O290" s="281" t="s">
        <v>61</v>
      </c>
      <c r="P290" s="224">
        <f>'Index reweighted'!CQ290</f>
        <v>66</v>
      </c>
      <c r="Q290" s="224">
        <f>'Index reweighted'!CR290</f>
        <v>17</v>
      </c>
      <c r="R290" s="282">
        <f t="shared" si="7"/>
        <v>-49</v>
      </c>
    </row>
    <row r="291" spans="9:18" x14ac:dyDescent="0.2">
      <c r="I291" s="46">
        <v>286</v>
      </c>
      <c r="J291" s="3" t="str">
        <f>VLOOKUP(I291,'Index reweighted'!CR$5:CS$330,2,FALSE)</f>
        <v>Doncaster</v>
      </c>
      <c r="K291" s="46">
        <v>286</v>
      </c>
      <c r="L291" s="46" t="s">
        <v>322</v>
      </c>
      <c r="O291" s="281" t="s">
        <v>295</v>
      </c>
      <c r="P291" s="224">
        <f>'Index reweighted'!CQ291</f>
        <v>242</v>
      </c>
      <c r="Q291" s="224">
        <f>'Index reweighted'!CR291</f>
        <v>268</v>
      </c>
      <c r="R291" s="282">
        <f t="shared" si="7"/>
        <v>26</v>
      </c>
    </row>
    <row r="292" spans="9:18" x14ac:dyDescent="0.2">
      <c r="I292" s="46">
        <v>287</v>
      </c>
      <c r="J292" s="3" t="str">
        <f>VLOOKUP(I292,'Index reweighted'!CR$5:CS$330,2,FALSE)</f>
        <v>Salford</v>
      </c>
      <c r="K292" s="46">
        <v>287</v>
      </c>
      <c r="L292" s="46" t="s">
        <v>210</v>
      </c>
      <c r="O292" s="281" t="s">
        <v>34</v>
      </c>
      <c r="P292" s="224">
        <f>'Index reweighted'!CQ292</f>
        <v>36</v>
      </c>
      <c r="Q292" s="224">
        <f>'Index reweighted'!CR292</f>
        <v>52</v>
      </c>
      <c r="R292" s="282">
        <f t="shared" si="7"/>
        <v>16</v>
      </c>
    </row>
    <row r="293" spans="9:18" x14ac:dyDescent="0.2">
      <c r="I293" s="46">
        <v>288</v>
      </c>
      <c r="J293" s="3" t="str">
        <f>VLOOKUP(I293,'Index reweighted'!CR$5:CS$330,2,FALSE)</f>
        <v>Wokingham</v>
      </c>
      <c r="K293" s="46">
        <v>288</v>
      </c>
      <c r="L293" s="46" t="s">
        <v>311</v>
      </c>
      <c r="O293" s="281" t="s">
        <v>88</v>
      </c>
      <c r="P293" s="224">
        <f>'Index reweighted'!CQ293</f>
        <v>260</v>
      </c>
      <c r="Q293" s="224">
        <f>'Index reweighted'!CR293</f>
        <v>12</v>
      </c>
      <c r="R293" s="282">
        <f t="shared" si="7"/>
        <v>-248</v>
      </c>
    </row>
    <row r="294" spans="9:18" x14ac:dyDescent="0.2">
      <c r="I294" s="46">
        <v>289</v>
      </c>
      <c r="J294" s="3" t="str">
        <f>VLOOKUP(I294,'Index reweighted'!CR$5:CS$330,2,FALSE)</f>
        <v>New Forest</v>
      </c>
      <c r="K294" s="46">
        <v>289</v>
      </c>
      <c r="L294" s="46" t="s">
        <v>269</v>
      </c>
      <c r="O294" s="281" t="s">
        <v>151</v>
      </c>
      <c r="P294" s="224">
        <f>'Index reweighted'!CQ294</f>
        <v>261</v>
      </c>
      <c r="Q294" s="224">
        <f>'Index reweighted'!CR294</f>
        <v>77</v>
      </c>
      <c r="R294" s="282">
        <f t="shared" si="7"/>
        <v>-184</v>
      </c>
    </row>
    <row r="295" spans="9:18" x14ac:dyDescent="0.2">
      <c r="I295" s="46">
        <v>290</v>
      </c>
      <c r="J295" s="3" t="str">
        <f>VLOOKUP(I295,'Index reweighted'!CR$5:CS$330,2,FALSE)</f>
        <v>Gateshead</v>
      </c>
      <c r="K295" s="46">
        <v>290</v>
      </c>
      <c r="L295" s="46" t="s">
        <v>323</v>
      </c>
      <c r="O295" s="281" t="s">
        <v>332</v>
      </c>
      <c r="P295" s="224">
        <f>'Index reweighted'!CQ295</f>
        <v>256</v>
      </c>
      <c r="Q295" s="224">
        <f>'Index reweighted'!CR295</f>
        <v>280</v>
      </c>
      <c r="R295" s="282">
        <f t="shared" si="7"/>
        <v>24</v>
      </c>
    </row>
    <row r="296" spans="9:18" x14ac:dyDescent="0.2">
      <c r="I296" s="46">
        <v>291</v>
      </c>
      <c r="J296" s="3" t="str">
        <f>VLOOKUP(I296,'Index reweighted'!CR$5:CS$330,2,FALSE)</f>
        <v>Middlesbrough</v>
      </c>
      <c r="K296" s="46">
        <v>291</v>
      </c>
      <c r="L296" s="46" t="s">
        <v>237</v>
      </c>
      <c r="O296" s="281" t="s">
        <v>269</v>
      </c>
      <c r="P296" s="224">
        <f>'Index reweighted'!CQ296</f>
        <v>289</v>
      </c>
      <c r="Q296" s="224">
        <f>'Index reweighted'!CR296</f>
        <v>307</v>
      </c>
      <c r="R296" s="282">
        <f t="shared" si="7"/>
        <v>18</v>
      </c>
    </row>
    <row r="297" spans="9:18" x14ac:dyDescent="0.2">
      <c r="I297" s="46">
        <v>292</v>
      </c>
      <c r="J297" s="3" t="str">
        <f>VLOOKUP(I297,'Index reweighted'!CR$5:CS$330,2,FALSE)</f>
        <v>Chelmsford</v>
      </c>
      <c r="K297" s="46">
        <v>292</v>
      </c>
      <c r="L297" s="46" t="s">
        <v>245</v>
      </c>
      <c r="O297" s="281" t="s">
        <v>243</v>
      </c>
      <c r="P297" s="224">
        <f>'Index reweighted'!CQ297</f>
        <v>180</v>
      </c>
      <c r="Q297" s="224">
        <f>'Index reweighted'!CR297</f>
        <v>132</v>
      </c>
      <c r="R297" s="282">
        <f t="shared" si="7"/>
        <v>-48</v>
      </c>
    </row>
    <row r="298" spans="9:18" x14ac:dyDescent="0.2">
      <c r="I298" s="46">
        <v>293</v>
      </c>
      <c r="J298" s="3" t="str">
        <f>VLOOKUP(I298,'Index reweighted'!CR$5:CS$330,2,FALSE)</f>
        <v>Stockton-on-Tees</v>
      </c>
      <c r="K298" s="46">
        <v>293</v>
      </c>
      <c r="L298" s="46" t="s">
        <v>281</v>
      </c>
      <c r="O298" s="281" t="s">
        <v>191</v>
      </c>
      <c r="P298" s="224">
        <f>'Index reweighted'!CQ298</f>
        <v>186</v>
      </c>
      <c r="Q298" s="224">
        <f>'Index reweighted'!CR298</f>
        <v>53</v>
      </c>
      <c r="R298" s="282">
        <f t="shared" si="7"/>
        <v>-133</v>
      </c>
    </row>
    <row r="299" spans="9:18" x14ac:dyDescent="0.2">
      <c r="I299" s="46">
        <v>294</v>
      </c>
      <c r="J299" s="3" t="str">
        <f>VLOOKUP(I299,'Index reweighted'!CR$5:CS$330,2,FALSE)</f>
        <v>Barnsley</v>
      </c>
      <c r="K299" s="46">
        <v>294</v>
      </c>
      <c r="L299" s="46" t="s">
        <v>298</v>
      </c>
      <c r="O299" s="281" t="s">
        <v>341</v>
      </c>
      <c r="P299" s="224">
        <f>'Index reweighted'!CQ299</f>
        <v>320</v>
      </c>
      <c r="Q299" s="224">
        <f>'Index reweighted'!CR299</f>
        <v>308</v>
      </c>
      <c r="R299" s="282">
        <f t="shared" si="7"/>
        <v>-12</v>
      </c>
    </row>
    <row r="300" spans="9:18" x14ac:dyDescent="0.2">
      <c r="I300" s="46">
        <v>295</v>
      </c>
      <c r="J300" s="3" t="str">
        <f>VLOOKUP(I300,'Index reweighted'!CR$5:CS$330,2,FALSE)</f>
        <v>South Ribble</v>
      </c>
      <c r="K300" s="46">
        <v>295</v>
      </c>
      <c r="L300" s="46" t="s">
        <v>312</v>
      </c>
      <c r="O300" s="281" t="s">
        <v>78</v>
      </c>
      <c r="P300" s="224">
        <f>'Index reweighted'!CQ300</f>
        <v>86</v>
      </c>
      <c r="Q300" s="224">
        <f>'Index reweighted'!CR300</f>
        <v>47</v>
      </c>
      <c r="R300" s="282">
        <f t="shared" si="7"/>
        <v>-39</v>
      </c>
    </row>
    <row r="301" spans="9:18" x14ac:dyDescent="0.2">
      <c r="I301" s="46">
        <v>296</v>
      </c>
      <c r="J301" s="3" t="str">
        <f>VLOOKUP(I301,'Index reweighted'!CR$5:CS$330,2,FALSE)</f>
        <v>Knowsley</v>
      </c>
      <c r="K301" s="46">
        <v>296</v>
      </c>
      <c r="L301" s="46" t="s">
        <v>303</v>
      </c>
      <c r="O301" s="281" t="s">
        <v>25</v>
      </c>
      <c r="P301" s="224">
        <f>'Index reweighted'!CQ301</f>
        <v>83</v>
      </c>
      <c r="Q301" s="224">
        <f>'Index reweighted'!CR301</f>
        <v>88</v>
      </c>
      <c r="R301" s="282">
        <f t="shared" si="7"/>
        <v>5</v>
      </c>
    </row>
    <row r="302" spans="9:18" x14ac:dyDescent="0.2">
      <c r="I302" s="46">
        <v>297</v>
      </c>
      <c r="J302" s="3" t="str">
        <f>VLOOKUP(I302,'Index reweighted'!CR$5:CS$330,2,FALSE)</f>
        <v>Bradford</v>
      </c>
      <c r="K302" s="46">
        <v>297</v>
      </c>
      <c r="L302" s="46" t="s">
        <v>313</v>
      </c>
      <c r="O302" s="281" t="s">
        <v>273</v>
      </c>
      <c r="P302" s="224">
        <f>'Index reweighted'!CQ302</f>
        <v>136</v>
      </c>
      <c r="Q302" s="224">
        <f>'Index reweighted'!CR302</f>
        <v>201</v>
      </c>
      <c r="R302" s="282">
        <f t="shared" si="7"/>
        <v>65</v>
      </c>
    </row>
    <row r="303" spans="9:18" x14ac:dyDescent="0.2">
      <c r="I303" s="46">
        <v>298</v>
      </c>
      <c r="J303" s="3" t="str">
        <f>VLOOKUP(I303,'Index reweighted'!CR$5:CS$330,2,FALSE)</f>
        <v>Kirklees</v>
      </c>
      <c r="K303" s="46">
        <v>298</v>
      </c>
      <c r="L303" s="46" t="s">
        <v>276</v>
      </c>
      <c r="O303" s="281" t="s">
        <v>129</v>
      </c>
      <c r="P303" s="224">
        <f>'Index reweighted'!CQ303</f>
        <v>69</v>
      </c>
      <c r="Q303" s="224">
        <f>'Index reweighted'!CR303</f>
        <v>75</v>
      </c>
      <c r="R303" s="282">
        <f t="shared" si="7"/>
        <v>6</v>
      </c>
    </row>
    <row r="304" spans="9:18" x14ac:dyDescent="0.2">
      <c r="I304" s="46">
        <v>299</v>
      </c>
      <c r="J304" s="3" t="str">
        <f>VLOOKUP(I304,'Index reweighted'!CR$5:CS$330,2,FALSE)</f>
        <v>Nuneaton and Bedworth</v>
      </c>
      <c r="K304" s="46">
        <v>299</v>
      </c>
      <c r="L304" s="46" t="s">
        <v>204</v>
      </c>
      <c r="O304" s="281" t="s">
        <v>293</v>
      </c>
      <c r="P304" s="224">
        <f>'Index reweighted'!CQ304</f>
        <v>196</v>
      </c>
      <c r="Q304" s="224">
        <f>'Index reweighted'!CR304</f>
        <v>231</v>
      </c>
      <c r="R304" s="282">
        <f t="shared" si="7"/>
        <v>35</v>
      </c>
    </row>
    <row r="305" spans="9:18" x14ac:dyDescent="0.2">
      <c r="I305" s="46">
        <v>300</v>
      </c>
      <c r="J305" s="3" t="str">
        <f>VLOOKUP(I305,'Index reweighted'!CR$5:CS$330,2,FALSE)</f>
        <v>Barking and Dagenham</v>
      </c>
      <c r="K305" s="46">
        <v>300</v>
      </c>
      <c r="L305" s="46" t="s">
        <v>216</v>
      </c>
      <c r="O305" s="281" t="s">
        <v>262</v>
      </c>
      <c r="P305" s="224">
        <f>'Index reweighted'!CQ305</f>
        <v>194</v>
      </c>
      <c r="Q305" s="224">
        <f>'Index reweighted'!CR305</f>
        <v>124</v>
      </c>
      <c r="R305" s="282">
        <f t="shared" si="7"/>
        <v>-70</v>
      </c>
    </row>
    <row r="306" spans="9:18" x14ac:dyDescent="0.2">
      <c r="I306" s="46">
        <v>301</v>
      </c>
      <c r="J306" s="3" t="str">
        <f>VLOOKUP(I306,'Index reweighted'!CR$5:CS$330,2,FALSE)</f>
        <v>Dudley</v>
      </c>
      <c r="K306" s="46">
        <v>301</v>
      </c>
      <c r="L306" s="46" t="s">
        <v>329</v>
      </c>
      <c r="O306" s="281" t="s">
        <v>233</v>
      </c>
      <c r="P306" s="224">
        <f>'Index reweighted'!CQ306</f>
        <v>263</v>
      </c>
      <c r="Q306" s="224">
        <f>'Index reweighted'!CR306</f>
        <v>279</v>
      </c>
      <c r="R306" s="282">
        <f t="shared" si="7"/>
        <v>16</v>
      </c>
    </row>
    <row r="307" spans="9:18" x14ac:dyDescent="0.2">
      <c r="I307" s="46">
        <v>302</v>
      </c>
      <c r="J307" s="3" t="str">
        <f>VLOOKUP(I307,'Index reweighted'!CR$5:CS$330,2,FALSE)</f>
        <v>Sefton</v>
      </c>
      <c r="K307" s="46">
        <v>302</v>
      </c>
      <c r="L307" s="46" t="s">
        <v>260</v>
      </c>
      <c r="O307" s="281" t="s">
        <v>292</v>
      </c>
      <c r="P307" s="224">
        <f>'Index reweighted'!CQ307</f>
        <v>251</v>
      </c>
      <c r="Q307" s="224">
        <f>'Index reweighted'!CR307</f>
        <v>255</v>
      </c>
      <c r="R307" s="282">
        <f t="shared" si="7"/>
        <v>4</v>
      </c>
    </row>
    <row r="308" spans="9:18" x14ac:dyDescent="0.2">
      <c r="I308" s="46">
        <v>303</v>
      </c>
      <c r="J308" s="3" t="str">
        <f>VLOOKUP(I308,'Index reweighted'!CR$5:CS$330,2,FALSE)</f>
        <v>Solihull</v>
      </c>
      <c r="K308" s="46">
        <v>303</v>
      </c>
      <c r="L308" s="46" t="s">
        <v>336</v>
      </c>
      <c r="O308" s="281" t="s">
        <v>89</v>
      </c>
      <c r="P308" s="224">
        <f>'Index reweighted'!CQ308</f>
        <v>40</v>
      </c>
      <c r="Q308" s="224">
        <f>'Index reweighted'!CR308</f>
        <v>10</v>
      </c>
      <c r="R308" s="282">
        <f t="shared" si="7"/>
        <v>-30</v>
      </c>
    </row>
    <row r="309" spans="9:18" x14ac:dyDescent="0.2">
      <c r="I309" s="46">
        <v>304</v>
      </c>
      <c r="J309" s="3" t="str">
        <f>VLOOKUP(I309,'Index reweighted'!CR$5:CS$330,2,FALSE)</f>
        <v>Sunderland</v>
      </c>
      <c r="K309" s="46">
        <v>304</v>
      </c>
      <c r="L309" s="46" t="s">
        <v>315</v>
      </c>
      <c r="O309" s="281" t="s">
        <v>43</v>
      </c>
      <c r="P309" s="224">
        <f>'Index reweighted'!CQ309</f>
        <v>27</v>
      </c>
      <c r="Q309" s="224">
        <f>'Index reweighted'!CR309</f>
        <v>26</v>
      </c>
      <c r="R309" s="282">
        <f t="shared" si="7"/>
        <v>-1</v>
      </c>
    </row>
    <row r="310" spans="9:18" x14ac:dyDescent="0.2">
      <c r="I310" s="46">
        <v>305</v>
      </c>
      <c r="J310" s="3" t="str">
        <f>VLOOKUP(I310,'Index reweighted'!CR$5:CS$330,2,FALSE)</f>
        <v>Stoke-on-Trent</v>
      </c>
      <c r="K310" s="46">
        <v>305</v>
      </c>
      <c r="L310" s="46" t="s">
        <v>316</v>
      </c>
      <c r="O310" s="281" t="s">
        <v>93</v>
      </c>
      <c r="P310" s="224">
        <f>'Index reweighted'!CQ310</f>
        <v>156</v>
      </c>
      <c r="Q310" s="224">
        <f>'Index reweighted'!CR310</f>
        <v>277</v>
      </c>
      <c r="R310" s="282">
        <f t="shared" si="7"/>
        <v>121</v>
      </c>
    </row>
    <row r="311" spans="9:18" x14ac:dyDescent="0.2">
      <c r="I311" s="46">
        <v>306</v>
      </c>
      <c r="J311" s="3" t="str">
        <f>VLOOKUP(I311,'Index reweighted'!CR$5:CS$330,2,FALSE)</f>
        <v>North Tyneside</v>
      </c>
      <c r="K311" s="46">
        <v>306</v>
      </c>
      <c r="L311" s="46" t="s">
        <v>267</v>
      </c>
      <c r="O311" s="281" t="s">
        <v>271</v>
      </c>
      <c r="P311" s="224">
        <f>'Index reweighted'!CQ311</f>
        <v>275</v>
      </c>
      <c r="Q311" s="224">
        <f>'Index reweighted'!CR311</f>
        <v>97</v>
      </c>
      <c r="R311" s="282">
        <f t="shared" si="7"/>
        <v>-178</v>
      </c>
    </row>
    <row r="312" spans="9:18" x14ac:dyDescent="0.2">
      <c r="I312" s="46">
        <v>307</v>
      </c>
      <c r="J312" s="3" t="str">
        <f>VLOOKUP(I312,'Index reweighted'!CR$5:CS$330,2,FALSE)</f>
        <v>Walsall</v>
      </c>
      <c r="K312" s="46">
        <v>307</v>
      </c>
      <c r="L312" s="46" t="s">
        <v>156</v>
      </c>
      <c r="O312" s="281" t="s">
        <v>213</v>
      </c>
      <c r="P312" s="224">
        <f>'Index reweighted'!CQ312</f>
        <v>231</v>
      </c>
      <c r="Q312" s="224">
        <f>'Index reweighted'!CR312</f>
        <v>91</v>
      </c>
      <c r="R312" s="282">
        <f t="shared" si="7"/>
        <v>-140</v>
      </c>
    </row>
    <row r="313" spans="9:18" x14ac:dyDescent="0.2">
      <c r="I313" s="46">
        <v>308</v>
      </c>
      <c r="J313" s="3" t="str">
        <f>VLOOKUP(I313,'Index reweighted'!CR$5:CS$330,2,FALSE)</f>
        <v>Warrington</v>
      </c>
      <c r="K313" s="46">
        <v>308</v>
      </c>
      <c r="L313" s="46" t="s">
        <v>306</v>
      </c>
      <c r="O313" s="281" t="s">
        <v>53</v>
      </c>
      <c r="P313" s="224">
        <f>'Index reweighted'!CQ313</f>
        <v>8</v>
      </c>
      <c r="Q313" s="224">
        <f>'Index reweighted'!CR313</f>
        <v>9</v>
      </c>
      <c r="R313" s="282">
        <f t="shared" si="7"/>
        <v>1</v>
      </c>
    </row>
    <row r="314" spans="9:18" x14ac:dyDescent="0.2">
      <c r="I314" s="46">
        <v>309</v>
      </c>
      <c r="J314" s="3" t="str">
        <f>VLOOKUP(I314,'Index reweighted'!CR$5:CS$330,2,FALSE)</f>
        <v>Eastleigh</v>
      </c>
      <c r="K314" s="46">
        <v>309</v>
      </c>
      <c r="L314" s="46" t="s">
        <v>270</v>
      </c>
      <c r="O314" s="281" t="s">
        <v>62</v>
      </c>
      <c r="P314" s="224">
        <f>'Index reweighted'!CQ314</f>
        <v>16</v>
      </c>
      <c r="Q314" s="224">
        <f>'Index reweighted'!CR314</f>
        <v>8</v>
      </c>
      <c r="R314" s="282">
        <f t="shared" si="7"/>
        <v>-8</v>
      </c>
    </row>
    <row r="315" spans="9:18" x14ac:dyDescent="0.2">
      <c r="I315" s="46">
        <v>310</v>
      </c>
      <c r="J315" s="3" t="str">
        <f>VLOOKUP(I315,'Index reweighted'!CR$5:CS$330,2,FALSE)</f>
        <v>Ashfield</v>
      </c>
      <c r="K315" s="46">
        <v>310</v>
      </c>
      <c r="L315" s="46" t="s">
        <v>327</v>
      </c>
      <c r="O315" s="281" t="s">
        <v>38</v>
      </c>
      <c r="P315" s="224">
        <f>'Index reweighted'!CQ315</f>
        <v>13</v>
      </c>
      <c r="Q315" s="224">
        <f>'Index reweighted'!CR315</f>
        <v>4</v>
      </c>
      <c r="R315" s="282">
        <f t="shared" si="7"/>
        <v>-9</v>
      </c>
    </row>
    <row r="316" spans="9:18" x14ac:dyDescent="0.2">
      <c r="I316" s="46">
        <v>311</v>
      </c>
      <c r="J316" s="3" t="str">
        <f>VLOOKUP(I316,'Index reweighted'!CR$5:CS$330,2,FALSE)</f>
        <v>South Gloucestershire</v>
      </c>
      <c r="K316" s="46">
        <v>311</v>
      </c>
      <c r="L316" s="46" t="s">
        <v>328</v>
      </c>
      <c r="O316" s="281" t="s">
        <v>306</v>
      </c>
      <c r="P316" s="224">
        <f>'Index reweighted'!CQ316</f>
        <v>308</v>
      </c>
      <c r="Q316" s="224">
        <f>'Index reweighted'!CR316</f>
        <v>315</v>
      </c>
      <c r="R316" s="282">
        <f t="shared" si="7"/>
        <v>7</v>
      </c>
    </row>
    <row r="317" spans="9:18" x14ac:dyDescent="0.2">
      <c r="I317" s="46">
        <v>312</v>
      </c>
      <c r="J317" s="3" t="str">
        <f>VLOOKUP(I317,'Index reweighted'!CR$5:CS$330,2,FALSE)</f>
        <v>Bolton</v>
      </c>
      <c r="K317" s="46">
        <v>312</v>
      </c>
      <c r="L317" s="46" t="s">
        <v>266</v>
      </c>
      <c r="O317" s="281" t="s">
        <v>297</v>
      </c>
      <c r="P317" s="224">
        <f>'Index reweighted'!CQ317</f>
        <v>203</v>
      </c>
      <c r="Q317" s="224">
        <f>'Index reweighted'!CR317</f>
        <v>192</v>
      </c>
      <c r="R317" s="282">
        <f t="shared" si="7"/>
        <v>-11</v>
      </c>
    </row>
    <row r="318" spans="9:18" x14ac:dyDescent="0.2">
      <c r="I318" s="46">
        <v>313</v>
      </c>
      <c r="J318" s="3" t="str">
        <f>VLOOKUP(I318,'Index reweighted'!CR$5:CS$330,2,FALSE)</f>
        <v>North East Lincolnshire</v>
      </c>
      <c r="K318" s="46">
        <v>313</v>
      </c>
      <c r="L318" s="46" t="s">
        <v>299</v>
      </c>
      <c r="O318" s="281" t="s">
        <v>85</v>
      </c>
      <c r="P318" s="224">
        <f>'Index reweighted'!CQ318</f>
        <v>95</v>
      </c>
      <c r="Q318" s="224">
        <f>'Index reweighted'!CR318</f>
        <v>83</v>
      </c>
      <c r="R318" s="282">
        <f t="shared" si="7"/>
        <v>-12</v>
      </c>
    </row>
    <row r="319" spans="9:18" x14ac:dyDescent="0.2">
      <c r="I319" s="46">
        <v>314</v>
      </c>
      <c r="J319" s="3" t="str">
        <f>VLOOKUP(I319,'Index reweighted'!CR$5:CS$330,2,FALSE)</f>
        <v>Rotherham</v>
      </c>
      <c r="K319" s="46">
        <v>314</v>
      </c>
      <c r="L319" s="46" t="s">
        <v>286</v>
      </c>
      <c r="O319" s="281" t="s">
        <v>239</v>
      </c>
      <c r="P319" s="224">
        <f>'Index reweighted'!CQ319</f>
        <v>112</v>
      </c>
      <c r="Q319" s="224">
        <f>'Index reweighted'!CR319</f>
        <v>159</v>
      </c>
      <c r="R319" s="282">
        <f t="shared" si="7"/>
        <v>47</v>
      </c>
    </row>
    <row r="320" spans="9:18" x14ac:dyDescent="0.2">
      <c r="I320" s="46">
        <v>315</v>
      </c>
      <c r="J320" s="3" t="str">
        <f>VLOOKUP(I320,'Index reweighted'!CR$5:CS$330,2,FALSE)</f>
        <v>Wigan</v>
      </c>
      <c r="K320" s="46">
        <v>315</v>
      </c>
      <c r="L320" s="46" t="s">
        <v>253</v>
      </c>
      <c r="O320" s="281" t="s">
        <v>68</v>
      </c>
      <c r="P320" s="224">
        <f>'Index reweighted'!CQ320</f>
        <v>73</v>
      </c>
      <c r="Q320" s="224">
        <f>'Index reweighted'!CR320</f>
        <v>253</v>
      </c>
      <c r="R320" s="282">
        <f t="shared" si="7"/>
        <v>180</v>
      </c>
    </row>
    <row r="321" spans="9:18" x14ac:dyDescent="0.2">
      <c r="I321" s="46">
        <v>316</v>
      </c>
      <c r="J321" s="3" t="str">
        <f>VLOOKUP(I321,'Index reweighted'!CR$5:CS$330,2,FALSE)</f>
        <v>Sandwell</v>
      </c>
      <c r="K321" s="46">
        <v>316</v>
      </c>
      <c r="L321" s="46" t="s">
        <v>307</v>
      </c>
      <c r="O321" s="281" t="s">
        <v>168</v>
      </c>
      <c r="P321" s="224">
        <f>'Index reweighted'!CQ321</f>
        <v>193</v>
      </c>
      <c r="Q321" s="224">
        <f>'Index reweighted'!CR321</f>
        <v>136</v>
      </c>
      <c r="R321" s="282">
        <f t="shared" si="7"/>
        <v>-57</v>
      </c>
    </row>
    <row r="322" spans="9:18" x14ac:dyDescent="0.2">
      <c r="I322" s="46">
        <v>317</v>
      </c>
      <c r="J322" s="3" t="str">
        <f>VLOOKUP(I322,'Index reweighted'!CR$5:CS$330,2,FALSE)</f>
        <v>Enfield</v>
      </c>
      <c r="K322" s="46">
        <v>317</v>
      </c>
      <c r="L322" s="46" t="s">
        <v>330</v>
      </c>
      <c r="O322" s="281" t="s">
        <v>287</v>
      </c>
      <c r="P322" s="224">
        <f>'Index reweighted'!CQ322</f>
        <v>278</v>
      </c>
      <c r="Q322" s="224">
        <f>'Index reweighted'!CR322</f>
        <v>288</v>
      </c>
      <c r="R322" s="282">
        <f t="shared" si="7"/>
        <v>10</v>
      </c>
    </row>
    <row r="323" spans="9:18" x14ac:dyDescent="0.2">
      <c r="I323" s="46">
        <v>318</v>
      </c>
      <c r="J323" s="3" t="str">
        <f>VLOOKUP(I323,'Index reweighted'!CR$5:CS$330,2,FALSE)</f>
        <v>Barnet</v>
      </c>
      <c r="K323" s="46">
        <v>318</v>
      </c>
      <c r="L323" s="46" t="s">
        <v>301</v>
      </c>
      <c r="O323" s="281" t="s">
        <v>275</v>
      </c>
      <c r="P323" s="224">
        <f>'Index reweighted'!CQ323</f>
        <v>189</v>
      </c>
      <c r="Q323" s="224">
        <f>'Index reweighted'!CR323</f>
        <v>184</v>
      </c>
      <c r="R323" s="282">
        <f t="shared" si="7"/>
        <v>-5</v>
      </c>
    </row>
    <row r="324" spans="9:18" x14ac:dyDescent="0.2">
      <c r="I324" s="46">
        <v>319</v>
      </c>
      <c r="J324" s="3" t="str">
        <f>VLOOKUP(I324,'Index reweighted'!CR$5:CS$330,2,FALSE)</f>
        <v>Thurrock</v>
      </c>
      <c r="K324" s="46">
        <v>319</v>
      </c>
      <c r="L324" s="46" t="s">
        <v>335</v>
      </c>
      <c r="O324" s="281" t="s">
        <v>23</v>
      </c>
      <c r="P324" s="224">
        <f>'Index reweighted'!CQ324</f>
        <v>10</v>
      </c>
      <c r="Q324" s="224">
        <f>'Index reweighted'!CR324</f>
        <v>22</v>
      </c>
      <c r="R324" s="282">
        <f t="shared" si="7"/>
        <v>12</v>
      </c>
    </row>
    <row r="325" spans="9:18" x14ac:dyDescent="0.2">
      <c r="I325" s="46">
        <v>320</v>
      </c>
      <c r="J325" s="3" t="str">
        <f>VLOOKUP(I325,'Index reweighted'!CR$5:CS$330,2,FALSE)</f>
        <v>Birmingham</v>
      </c>
      <c r="K325" s="46">
        <v>320</v>
      </c>
      <c r="L325" s="46" t="s">
        <v>341</v>
      </c>
      <c r="O325" s="281" t="s">
        <v>187</v>
      </c>
      <c r="P325" s="224">
        <f>'Index reweighted'!CQ325</f>
        <v>191</v>
      </c>
      <c r="Q325" s="224">
        <f>'Index reweighted'!CR325</f>
        <v>37</v>
      </c>
      <c r="R325" s="282">
        <f t="shared" si="7"/>
        <v>-154</v>
      </c>
    </row>
    <row r="326" spans="9:18" x14ac:dyDescent="0.2">
      <c r="I326" s="46">
        <v>321</v>
      </c>
      <c r="J326" s="3" t="str">
        <f>VLOOKUP(I326,'Index reweighted'!CR$5:CS$330,2,FALSE)</f>
        <v>Havering</v>
      </c>
      <c r="K326" s="46">
        <v>321</v>
      </c>
      <c r="L326" s="46" t="s">
        <v>337</v>
      </c>
      <c r="O326" s="281" t="s">
        <v>122</v>
      </c>
      <c r="P326" s="224">
        <f>'Index reweighted'!CQ326</f>
        <v>79</v>
      </c>
      <c r="Q326" s="224">
        <f>'Index reweighted'!CR326</f>
        <v>110</v>
      </c>
      <c r="R326" s="282">
        <f t="shared" ref="R326:R330" si="8">Q326-P326</f>
        <v>31</v>
      </c>
    </row>
    <row r="327" spans="9:18" x14ac:dyDescent="0.2">
      <c r="I327" s="46">
        <v>322</v>
      </c>
      <c r="J327" s="3" t="str">
        <f>VLOOKUP(I327,'Index reweighted'!CR$5:CS$330,2,FALSE)</f>
        <v>Basildon</v>
      </c>
      <c r="K327" s="46">
        <v>322</v>
      </c>
      <c r="L327" s="46" t="s">
        <v>333</v>
      </c>
      <c r="O327" s="281" t="s">
        <v>289</v>
      </c>
      <c r="P327" s="224">
        <f>'Index reweighted'!CQ327</f>
        <v>199</v>
      </c>
      <c r="Q327" s="224">
        <f>'Index reweighted'!CR327</f>
        <v>219</v>
      </c>
      <c r="R327" s="282">
        <f t="shared" si="8"/>
        <v>20</v>
      </c>
    </row>
    <row r="328" spans="9:18" x14ac:dyDescent="0.2">
      <c r="I328" s="46">
        <v>323</v>
      </c>
      <c r="J328" s="3" t="str">
        <f>VLOOKUP(I328,'Index reweighted'!CR$5:CS$330,2,FALSE)</f>
        <v>Croydon</v>
      </c>
      <c r="K328" s="46">
        <v>323</v>
      </c>
      <c r="L328" s="46" t="s">
        <v>246</v>
      </c>
      <c r="O328" s="281" t="s">
        <v>49</v>
      </c>
      <c r="P328" s="224">
        <f>'Index reweighted'!CQ328</f>
        <v>94</v>
      </c>
      <c r="Q328" s="224">
        <f>'Index reweighted'!CR328</f>
        <v>245</v>
      </c>
      <c r="R328" s="282">
        <f t="shared" si="8"/>
        <v>151</v>
      </c>
    </row>
    <row r="329" spans="9:18" x14ac:dyDescent="0.2">
      <c r="I329" s="46">
        <v>324</v>
      </c>
      <c r="J329" s="3" t="str">
        <f>VLOOKUP(I329,'Index reweighted'!CR$5:CS$330,2,FALSE)</f>
        <v>Newham</v>
      </c>
      <c r="K329" s="46">
        <v>324</v>
      </c>
      <c r="L329" s="46" t="s">
        <v>340</v>
      </c>
      <c r="O329" s="281" t="s">
        <v>57</v>
      </c>
      <c r="P329" s="224">
        <f>'Index reweighted'!CQ329</f>
        <v>37</v>
      </c>
      <c r="Q329" s="224">
        <f>'Index reweighted'!CR329</f>
        <v>107</v>
      </c>
      <c r="R329" s="282">
        <f t="shared" si="8"/>
        <v>70</v>
      </c>
    </row>
    <row r="330" spans="9:18" ht="15" thickBot="1" x14ac:dyDescent="0.25">
      <c r="I330" s="46">
        <v>325</v>
      </c>
      <c r="J330" s="3" t="str">
        <f>VLOOKUP(I330,'Index reweighted'!CR$5:CS$330,2,FALSE)</f>
        <v>Hillingdon</v>
      </c>
      <c r="K330" s="46">
        <v>325</v>
      </c>
      <c r="L330" s="46" t="s">
        <v>334</v>
      </c>
      <c r="O330" s="283" t="s">
        <v>164</v>
      </c>
      <c r="P330" s="284">
        <f>'Index reweighted'!CQ330</f>
        <v>97</v>
      </c>
      <c r="Q330" s="284">
        <f>'Index reweighted'!CR330</f>
        <v>196</v>
      </c>
      <c r="R330" s="285">
        <f t="shared" si="8"/>
        <v>99</v>
      </c>
    </row>
  </sheetData>
  <sheetProtection algorithmName="SHA-512" hashValue="9BKGNQjlzahR2gpoJaS5i5QF4S/ERaI718FD2xTzt78daDBa9I6pB8OYlbfmXFTCLhmZy6I1Vs1FUtCct4hCeQ==" saltValue="BXSVw3t9lLCR9cBlgaEHPA==" spinCount="100000" sheet="1" objects="1" scenarios="1"/>
  <mergeCells count="8">
    <mergeCell ref="P3:Q4"/>
    <mergeCell ref="B3:E4"/>
    <mergeCell ref="B2:E2"/>
    <mergeCell ref="E5:G5"/>
    <mergeCell ref="I5:J5"/>
    <mergeCell ref="F14:F16"/>
    <mergeCell ref="J3:N3"/>
    <mergeCell ref="K5:M5"/>
  </mergeCells>
  <conditionalFormatting sqref="E13">
    <cfRule type="cellIs" dxfId="31" priority="5" operator="lessThan">
      <formula>$D$13</formula>
    </cfRule>
    <cfRule type="cellIs" dxfId="30" priority="6" operator="greaterThan">
      <formula>$D$13</formula>
    </cfRule>
    <cfRule type="cellIs" dxfId="29" priority="7" operator="greaterThan">
      <formula>1</formula>
    </cfRule>
  </conditionalFormatting>
  <conditionalFormatting sqref="R6:R330">
    <cfRule type="cellIs" dxfId="28" priority="3" operator="lessThan">
      <formula>0</formula>
    </cfRule>
    <cfRule type="cellIs" dxfId="27" priority="4" operator="greaterThan">
      <formula>0</formula>
    </cfRule>
  </conditionalFormatting>
  <conditionalFormatting sqref="O3">
    <cfRule type="cellIs" dxfId="26" priority="1" operator="lessThan">
      <formula>0</formula>
    </cfRule>
    <cfRule type="cellIs" dxfId="25" priority="2" operator="greaterThan">
      <formula>0</formula>
    </cfRule>
  </conditionalFormatting>
  <dataValidations count="1">
    <dataValidation type="list" allowBlank="1" showInputMessage="1" showErrorMessage="1" sqref="J3:N3">
      <formula1>LocalAuthorityDistrict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330"/>
  <sheetViews>
    <sheetView zoomScale="90" zoomScaleNormal="90" workbookViewId="0">
      <pane ySplit="1" topLeftCell="A310" activePane="bottomLeft" state="frozen"/>
      <selection pane="bottomLeft" activeCell="BY15" sqref="BY15"/>
    </sheetView>
  </sheetViews>
  <sheetFormatPr defaultColWidth="11.28515625" defaultRowHeight="15" x14ac:dyDescent="0.25"/>
  <cols>
    <col min="5" max="5" width="13" customWidth="1"/>
  </cols>
  <sheetData>
    <row r="1" spans="1:88" s="252" customFormat="1" x14ac:dyDescent="0.25">
      <c r="A1" s="171"/>
      <c r="B1" s="137" t="s">
        <v>0</v>
      </c>
      <c r="C1" s="171"/>
      <c r="D1" s="137"/>
      <c r="E1" s="171" t="s">
        <v>348</v>
      </c>
      <c r="F1" s="38" t="s">
        <v>1</v>
      </c>
      <c r="G1" s="171"/>
      <c r="H1" s="38"/>
      <c r="I1" s="171"/>
      <c r="J1" s="39" t="s">
        <v>2</v>
      </c>
      <c r="K1" s="171"/>
      <c r="L1" s="39"/>
      <c r="M1" s="171"/>
      <c r="N1" s="40" t="s">
        <v>3</v>
      </c>
      <c r="O1" s="171"/>
      <c r="P1" s="233"/>
      <c r="Q1" s="171"/>
      <c r="R1" s="35" t="s">
        <v>4</v>
      </c>
      <c r="S1" s="171"/>
      <c r="T1" s="35"/>
      <c r="U1" s="171"/>
      <c r="V1" s="234"/>
      <c r="W1" s="171"/>
      <c r="X1" s="234"/>
      <c r="Y1" s="171"/>
      <c r="Z1" s="235"/>
      <c r="AA1" s="171"/>
      <c r="AB1" s="235"/>
      <c r="AC1" s="171"/>
      <c r="AD1" s="36" t="s">
        <v>5</v>
      </c>
      <c r="AE1" s="171"/>
      <c r="AF1" s="236"/>
      <c r="AG1" s="171"/>
      <c r="AH1" s="237"/>
      <c r="AI1" s="171"/>
      <c r="AJ1" s="237"/>
      <c r="AK1" s="171"/>
      <c r="AL1" s="238"/>
      <c r="AM1" s="171"/>
      <c r="AN1" s="239"/>
      <c r="AO1" s="171"/>
      <c r="AP1" s="138" t="s">
        <v>6</v>
      </c>
      <c r="AQ1" s="171"/>
      <c r="AR1" s="240"/>
      <c r="AS1" s="171"/>
      <c r="AT1" s="241"/>
      <c r="AU1" s="171"/>
      <c r="AV1" s="241"/>
      <c r="AW1" s="171"/>
      <c r="AX1" s="242"/>
      <c r="AY1" s="171"/>
      <c r="AZ1" s="242"/>
      <c r="BA1" s="171"/>
      <c r="BB1" s="139" t="s">
        <v>7</v>
      </c>
      <c r="BC1" s="171"/>
      <c r="BD1" s="243"/>
      <c r="BE1" s="171"/>
      <c r="BF1" s="244"/>
      <c r="BG1" s="171"/>
      <c r="BH1" s="245"/>
      <c r="BI1" s="171"/>
      <c r="BJ1" s="246"/>
      <c r="BK1" s="171"/>
      <c r="BL1" s="246"/>
      <c r="BM1" s="171"/>
      <c r="BN1" s="140" t="s">
        <v>8</v>
      </c>
      <c r="BO1" s="171"/>
      <c r="BP1" s="247"/>
      <c r="BQ1" s="171"/>
      <c r="BR1" s="141"/>
      <c r="BS1" s="171"/>
      <c r="BT1" s="248"/>
      <c r="BU1" s="171"/>
      <c r="BV1" s="249"/>
      <c r="BW1" s="171"/>
      <c r="BX1" s="249"/>
      <c r="BY1" s="171"/>
      <c r="BZ1" s="142" t="s">
        <v>9</v>
      </c>
      <c r="CA1" s="171"/>
      <c r="CB1" s="250"/>
      <c r="CC1" s="171"/>
      <c r="CD1" s="171"/>
      <c r="CE1" s="143" t="s">
        <v>10</v>
      </c>
      <c r="CF1" s="171"/>
      <c r="CG1" s="251"/>
    </row>
    <row r="2" spans="1:88" ht="15" customHeight="1" x14ac:dyDescent="0.25">
      <c r="A2" s="23"/>
      <c r="B2" s="23"/>
      <c r="C2" s="123"/>
      <c r="D2" s="123"/>
      <c r="E2" s="253" t="s">
        <v>594</v>
      </c>
      <c r="F2" s="5"/>
      <c r="G2" s="5"/>
      <c r="H2" s="5"/>
      <c r="I2" s="5"/>
      <c r="J2" s="6"/>
      <c r="K2" s="6"/>
      <c r="L2" s="6"/>
      <c r="M2" s="6"/>
      <c r="O2" s="125"/>
      <c r="P2" s="125"/>
      <c r="Q2" s="119"/>
      <c r="R2" s="7" t="s">
        <v>13</v>
      </c>
      <c r="S2" s="7"/>
      <c r="T2" s="7"/>
      <c r="U2" s="7"/>
      <c r="V2" s="8" t="s">
        <v>14</v>
      </c>
      <c r="W2" s="8"/>
      <c r="X2" s="8"/>
      <c r="Y2" s="8"/>
      <c r="Z2" s="9" t="s">
        <v>15</v>
      </c>
      <c r="AA2" s="9"/>
      <c r="AB2" s="9"/>
      <c r="AC2" s="9"/>
      <c r="AD2" s="10" t="s">
        <v>13</v>
      </c>
      <c r="AE2" s="10"/>
      <c r="AF2" s="10"/>
      <c r="AG2" s="10"/>
      <c r="AH2" s="11" t="s">
        <v>14</v>
      </c>
      <c r="AI2" s="11"/>
      <c r="AJ2" s="11"/>
      <c r="AK2" s="11"/>
      <c r="AL2" s="12" t="s">
        <v>15</v>
      </c>
      <c r="AM2" s="12"/>
      <c r="AN2" s="13"/>
      <c r="AO2" s="13"/>
      <c r="AP2" s="126" t="s">
        <v>13</v>
      </c>
      <c r="AQ2" s="126"/>
      <c r="AR2" s="126"/>
      <c r="AS2" s="126"/>
      <c r="AT2" s="127" t="s">
        <v>14</v>
      </c>
      <c r="AU2" s="127"/>
      <c r="AV2" s="127"/>
      <c r="AW2" s="127"/>
      <c r="AX2" s="128" t="s">
        <v>15</v>
      </c>
      <c r="AY2" s="128"/>
      <c r="AZ2" s="128"/>
      <c r="BA2" s="128"/>
      <c r="BB2" s="129" t="s">
        <v>13</v>
      </c>
      <c r="BC2" s="129"/>
      <c r="BD2" s="129"/>
      <c r="BE2" s="129"/>
      <c r="BF2" s="18" t="s">
        <v>14</v>
      </c>
      <c r="BG2" s="18"/>
      <c r="BH2" s="18"/>
      <c r="BI2" s="18"/>
      <c r="BJ2" s="19" t="s">
        <v>15</v>
      </c>
      <c r="BK2" s="19"/>
      <c r="BL2" s="19"/>
      <c r="BM2" s="19"/>
      <c r="BN2" s="130" t="s">
        <v>13</v>
      </c>
      <c r="BO2" s="130"/>
      <c r="BP2" s="130"/>
      <c r="BQ2" s="130"/>
      <c r="BR2" s="131" t="s">
        <v>14</v>
      </c>
      <c r="BS2" s="131"/>
      <c r="BT2" s="131"/>
      <c r="BU2" s="131"/>
      <c r="BV2" s="132" t="s">
        <v>15</v>
      </c>
      <c r="BW2" s="132"/>
      <c r="BX2" s="133"/>
      <c r="BY2" s="133"/>
      <c r="BZ2" s="134" t="s">
        <v>16</v>
      </c>
      <c r="CA2" s="134"/>
      <c r="CB2" s="134"/>
      <c r="CC2" s="134"/>
      <c r="CD2" s="134"/>
      <c r="CE2" s="135" t="s">
        <v>16</v>
      </c>
      <c r="CF2" s="135"/>
      <c r="CG2" s="136"/>
      <c r="CH2" s="1"/>
      <c r="CI2" s="1"/>
      <c r="CJ2" s="1"/>
    </row>
    <row r="3" spans="1:88" ht="14.25" customHeight="1" x14ac:dyDescent="0.25">
      <c r="A3" s="145" t="s">
        <v>344</v>
      </c>
      <c r="B3" s="123"/>
      <c r="C3" s="123"/>
      <c r="D3" s="123"/>
      <c r="E3" s="118"/>
      <c r="F3" s="255" t="s">
        <v>595</v>
      </c>
      <c r="G3" s="5"/>
      <c r="H3" s="5"/>
      <c r="I3" s="5"/>
      <c r="J3" s="6"/>
      <c r="K3" s="6"/>
      <c r="L3" s="6"/>
      <c r="M3" s="6"/>
      <c r="N3" s="125"/>
      <c r="O3" s="125"/>
      <c r="P3" s="125"/>
      <c r="Q3" s="119"/>
      <c r="R3" s="7"/>
      <c r="S3" s="7"/>
      <c r="T3" s="7"/>
      <c r="U3" s="7"/>
      <c r="V3" s="8"/>
      <c r="W3" s="8"/>
      <c r="X3" s="8"/>
      <c r="Y3" s="8"/>
      <c r="Z3" s="9"/>
      <c r="AA3" s="9"/>
      <c r="AB3" s="9"/>
      <c r="AC3" s="9"/>
      <c r="AD3" s="10"/>
      <c r="AE3" s="10"/>
      <c r="AF3" s="10"/>
      <c r="AG3" s="10"/>
      <c r="AH3" s="11"/>
      <c r="AI3" s="11"/>
      <c r="AJ3" s="11"/>
      <c r="AK3" s="11"/>
      <c r="AL3" s="12"/>
      <c r="AM3" s="12"/>
      <c r="AN3" s="13"/>
      <c r="AO3" s="13"/>
      <c r="AP3" s="126"/>
      <c r="AQ3" s="126"/>
      <c r="AR3" s="126"/>
      <c r="AS3" s="126"/>
      <c r="AT3" s="127"/>
      <c r="AU3" s="127"/>
      <c r="AV3" s="127"/>
      <c r="AW3" s="127"/>
      <c r="AX3" s="128"/>
      <c r="AY3" s="128"/>
      <c r="AZ3" s="128"/>
      <c r="BA3" s="128"/>
      <c r="BB3" s="129"/>
      <c r="BC3" s="129"/>
      <c r="BD3" s="129"/>
      <c r="BE3" s="129"/>
      <c r="BF3" s="18"/>
      <c r="BG3" s="18"/>
      <c r="BH3" s="18"/>
      <c r="BI3" s="18"/>
      <c r="BJ3" s="19"/>
      <c r="BK3" s="19"/>
      <c r="BL3" s="19"/>
      <c r="BM3" s="19"/>
      <c r="BN3" s="130"/>
      <c r="BO3" s="130"/>
      <c r="BP3" s="130"/>
      <c r="BQ3" s="130"/>
      <c r="BR3" s="131"/>
      <c r="BS3" s="131"/>
      <c r="BT3" s="131"/>
      <c r="BU3" s="131"/>
      <c r="BV3" s="132"/>
      <c r="BW3" s="132"/>
      <c r="BX3" s="133"/>
      <c r="BY3" s="133"/>
      <c r="BZ3" s="134"/>
      <c r="CA3" s="134"/>
      <c r="CB3" s="134"/>
      <c r="CC3" s="134"/>
      <c r="CD3" s="134"/>
      <c r="CE3" s="135"/>
      <c r="CF3" s="135"/>
      <c r="CG3" s="136"/>
      <c r="CH3" s="1"/>
      <c r="CI3" s="1"/>
      <c r="CJ3" s="1"/>
    </row>
    <row r="4" spans="1:88" s="24" customFormat="1" ht="52.5" customHeight="1" x14ac:dyDescent="0.2">
      <c r="A4" s="145"/>
      <c r="B4" s="301" t="s">
        <v>11</v>
      </c>
      <c r="C4" s="301"/>
      <c r="D4" s="123" t="s">
        <v>584</v>
      </c>
      <c r="E4" s="118"/>
      <c r="F4" s="124" t="s">
        <v>583</v>
      </c>
      <c r="G4" s="5"/>
      <c r="H4" s="5" t="s">
        <v>584</v>
      </c>
      <c r="I4" s="5"/>
      <c r="J4" s="254" t="s">
        <v>583</v>
      </c>
      <c r="K4" s="6"/>
      <c r="L4" s="6" t="s">
        <v>584</v>
      </c>
      <c r="M4" s="6"/>
      <c r="N4" s="125"/>
      <c r="O4" s="125"/>
      <c r="P4" s="323" t="s">
        <v>12</v>
      </c>
      <c r="Q4" s="323"/>
      <c r="R4" s="146" t="s">
        <v>583</v>
      </c>
      <c r="S4" s="146"/>
      <c r="T4" s="146" t="s">
        <v>584</v>
      </c>
      <c r="U4" s="146"/>
      <c r="V4" s="147" t="s">
        <v>583</v>
      </c>
      <c r="W4" s="147"/>
      <c r="X4" s="147" t="s">
        <v>584</v>
      </c>
      <c r="Y4" s="147"/>
      <c r="Z4" s="148" t="s">
        <v>583</v>
      </c>
      <c r="AA4" s="148"/>
      <c r="AB4" s="148" t="s">
        <v>584</v>
      </c>
      <c r="AC4" s="148"/>
      <c r="AD4" s="149" t="s">
        <v>583</v>
      </c>
      <c r="AE4" s="149"/>
      <c r="AF4" s="149" t="s">
        <v>584</v>
      </c>
      <c r="AG4" s="149"/>
      <c r="AH4" s="150" t="s">
        <v>583</v>
      </c>
      <c r="AI4" s="150"/>
      <c r="AJ4" s="150" t="s">
        <v>584</v>
      </c>
      <c r="AK4" s="150"/>
      <c r="AL4" s="151" t="s">
        <v>583</v>
      </c>
      <c r="AM4" s="151"/>
      <c r="AN4" s="152" t="s">
        <v>584</v>
      </c>
      <c r="AO4" s="152"/>
      <c r="AP4" s="153" t="s">
        <v>583</v>
      </c>
      <c r="AQ4" s="153"/>
      <c r="AR4" s="153" t="s">
        <v>584</v>
      </c>
      <c r="AS4" s="153"/>
      <c r="AT4" s="154" t="s">
        <v>583</v>
      </c>
      <c r="AU4" s="154"/>
      <c r="AV4" s="154" t="s">
        <v>584</v>
      </c>
      <c r="AW4" s="154"/>
      <c r="AX4" s="155" t="s">
        <v>583</v>
      </c>
      <c r="AY4" s="155"/>
      <c r="AZ4" s="155" t="s">
        <v>584</v>
      </c>
      <c r="BA4" s="155"/>
      <c r="BB4" s="156" t="s">
        <v>583</v>
      </c>
      <c r="BC4" s="156"/>
      <c r="BD4" s="156" t="s">
        <v>584</v>
      </c>
      <c r="BE4" s="156"/>
      <c r="BF4" s="157" t="s">
        <v>583</v>
      </c>
      <c r="BG4" s="157"/>
      <c r="BH4" s="157" t="s">
        <v>584</v>
      </c>
      <c r="BI4" s="157"/>
      <c r="BJ4" s="158" t="s">
        <v>583</v>
      </c>
      <c r="BK4" s="158"/>
      <c r="BL4" s="158" t="s">
        <v>584</v>
      </c>
      <c r="BM4" s="158"/>
      <c r="BN4" s="159" t="s">
        <v>583</v>
      </c>
      <c r="BO4" s="159"/>
      <c r="BP4" s="159" t="s">
        <v>584</v>
      </c>
      <c r="BQ4" s="159"/>
      <c r="BR4" s="160" t="s">
        <v>583</v>
      </c>
      <c r="BS4" s="160"/>
      <c r="BT4" s="160" t="s">
        <v>584</v>
      </c>
      <c r="BU4" s="160"/>
      <c r="BV4" s="161" t="s">
        <v>583</v>
      </c>
      <c r="BW4" s="161"/>
      <c r="BX4" s="162" t="s">
        <v>584</v>
      </c>
      <c r="BY4" s="162"/>
      <c r="BZ4" s="163" t="s">
        <v>583</v>
      </c>
      <c r="CA4" s="163"/>
      <c r="CB4" s="163" t="s">
        <v>584</v>
      </c>
      <c r="CC4" s="163" t="s">
        <v>583</v>
      </c>
      <c r="CD4" s="163"/>
      <c r="CE4" s="164" t="s">
        <v>583</v>
      </c>
      <c r="CF4" s="164"/>
      <c r="CG4" s="165" t="s">
        <v>584</v>
      </c>
    </row>
    <row r="5" spans="1:88" x14ac:dyDescent="0.25">
      <c r="A5" s="144" t="s">
        <v>254</v>
      </c>
      <c r="B5" s="23">
        <v>0.18065416756305674</v>
      </c>
      <c r="C5" s="144" t="s">
        <v>254</v>
      </c>
      <c r="D5" s="144">
        <v>224</v>
      </c>
      <c r="E5" s="144" t="s">
        <v>254</v>
      </c>
      <c r="F5" s="23">
        <v>7.6026076587825453E-2</v>
      </c>
      <c r="G5" s="144" t="s">
        <v>254</v>
      </c>
      <c r="H5" s="144">
        <v>207</v>
      </c>
      <c r="I5" s="144" t="s">
        <v>254</v>
      </c>
      <c r="J5" s="23">
        <v>0.22706557245505971</v>
      </c>
      <c r="K5" s="144" t="s">
        <v>254</v>
      </c>
      <c r="L5" s="144">
        <v>212</v>
      </c>
      <c r="M5" s="144" t="s">
        <v>254</v>
      </c>
      <c r="N5" s="23">
        <v>5</v>
      </c>
      <c r="O5" s="144" t="s">
        <v>254</v>
      </c>
      <c r="P5" s="23">
        <v>175</v>
      </c>
      <c r="Q5" s="144" t="s">
        <v>254</v>
      </c>
      <c r="R5" s="23">
        <v>6.0332163400573452E-3</v>
      </c>
      <c r="S5" s="144" t="s">
        <v>254</v>
      </c>
      <c r="T5" s="144">
        <v>45</v>
      </c>
      <c r="U5" s="144" t="s">
        <v>254</v>
      </c>
      <c r="V5" s="23">
        <v>0.15024174304750387</v>
      </c>
      <c r="W5" s="144" t="s">
        <v>254</v>
      </c>
      <c r="X5" s="144">
        <v>148</v>
      </c>
      <c r="Y5" s="144" t="s">
        <v>254</v>
      </c>
      <c r="Z5" s="23">
        <v>7.4197960545445418E-3</v>
      </c>
      <c r="AA5" s="144" t="s">
        <v>254</v>
      </c>
      <c r="AB5" s="144">
        <v>56</v>
      </c>
      <c r="AC5" s="144" t="s">
        <v>254</v>
      </c>
      <c r="AD5" s="23">
        <v>3.3687217658861193E-2</v>
      </c>
      <c r="AE5" s="144" t="s">
        <v>254</v>
      </c>
      <c r="AF5" s="144">
        <v>56</v>
      </c>
      <c r="AG5" s="144" t="s">
        <v>254</v>
      </c>
      <c r="AH5" s="23">
        <v>8.574438280465628E-2</v>
      </c>
      <c r="AI5" s="144" t="s">
        <v>254</v>
      </c>
      <c r="AJ5" s="144">
        <v>154</v>
      </c>
      <c r="AK5" s="144" t="s">
        <v>254</v>
      </c>
      <c r="AL5" s="23">
        <v>4.3631804773216848E-2</v>
      </c>
      <c r="AM5" s="144" t="s">
        <v>254</v>
      </c>
      <c r="AN5" s="144">
        <v>65</v>
      </c>
      <c r="AO5" s="144" t="s">
        <v>254</v>
      </c>
      <c r="AP5" s="23">
        <v>0</v>
      </c>
      <c r="AQ5" s="144" t="s">
        <v>254</v>
      </c>
      <c r="AR5" s="144">
        <v>253</v>
      </c>
      <c r="AS5" s="144" t="s">
        <v>254</v>
      </c>
      <c r="AT5" s="23">
        <v>0.11980246877553576</v>
      </c>
      <c r="AU5" s="144" t="s">
        <v>254</v>
      </c>
      <c r="AV5" s="144">
        <v>86</v>
      </c>
      <c r="AW5" s="144" t="s">
        <v>254</v>
      </c>
      <c r="AX5" s="23">
        <v>4.2237126770574951E-2</v>
      </c>
      <c r="AY5" s="144" t="s">
        <v>254</v>
      </c>
      <c r="AZ5" s="144">
        <v>248</v>
      </c>
      <c r="BA5" s="144" t="s">
        <v>254</v>
      </c>
      <c r="BB5" s="23">
        <v>0.10314037476149189</v>
      </c>
      <c r="BC5" s="144" t="s">
        <v>254</v>
      </c>
      <c r="BD5" s="144">
        <v>91</v>
      </c>
      <c r="BE5" s="144" t="s">
        <v>254</v>
      </c>
      <c r="BF5" s="23">
        <v>0.19728411542161178</v>
      </c>
      <c r="BG5" s="144" t="s">
        <v>254</v>
      </c>
      <c r="BH5" s="144">
        <v>193</v>
      </c>
      <c r="BI5" s="144" t="s">
        <v>254</v>
      </c>
      <c r="BJ5" s="23">
        <v>0.13532068642686973</v>
      </c>
      <c r="BK5" s="144" t="s">
        <v>254</v>
      </c>
      <c r="BL5" s="144">
        <v>116</v>
      </c>
      <c r="BM5" s="144" t="s">
        <v>254</v>
      </c>
      <c r="BN5" s="23">
        <v>2.5362672699204364E-2</v>
      </c>
      <c r="BO5" s="144" t="s">
        <v>254</v>
      </c>
      <c r="BP5" s="144">
        <v>268</v>
      </c>
      <c r="BQ5" s="144" t="s">
        <v>254</v>
      </c>
      <c r="BR5" s="23">
        <v>6.0633699852422986E-2</v>
      </c>
      <c r="BS5" s="144" t="s">
        <v>254</v>
      </c>
      <c r="BT5" s="144">
        <v>169</v>
      </c>
      <c r="BU5" s="144" t="s">
        <v>254</v>
      </c>
      <c r="BV5" s="23">
        <v>7.4798109494843876E-2</v>
      </c>
      <c r="BW5" s="144" t="s">
        <v>254</v>
      </c>
      <c r="BX5" s="144">
        <v>257</v>
      </c>
      <c r="BY5" s="144" t="s">
        <v>254</v>
      </c>
      <c r="BZ5" s="23">
        <v>0.17003185912507193</v>
      </c>
      <c r="CA5" s="144" t="s">
        <v>254</v>
      </c>
      <c r="CB5" s="144">
        <v>139</v>
      </c>
      <c r="CC5" s="144" t="s">
        <v>254</v>
      </c>
      <c r="CD5" s="144" t="s">
        <v>254</v>
      </c>
      <c r="CE5" s="23">
        <v>2.706583628214802E-2</v>
      </c>
      <c r="CF5" s="144" t="s">
        <v>254</v>
      </c>
      <c r="CG5" s="144">
        <v>284</v>
      </c>
      <c r="CH5" s="2"/>
    </row>
    <row r="6" spans="1:88" x14ac:dyDescent="0.25">
      <c r="A6" s="144" t="s">
        <v>160</v>
      </c>
      <c r="B6" s="23">
        <v>0.34041124857190463</v>
      </c>
      <c r="C6" s="144" t="s">
        <v>160</v>
      </c>
      <c r="D6" s="144">
        <v>63</v>
      </c>
      <c r="E6" s="144" t="s">
        <v>160</v>
      </c>
      <c r="F6" s="23">
        <v>0.12532619999385336</v>
      </c>
      <c r="G6" s="144" t="s">
        <v>160</v>
      </c>
      <c r="H6" s="144">
        <v>108</v>
      </c>
      <c r="I6" s="144" t="s">
        <v>160</v>
      </c>
      <c r="J6" s="23">
        <v>0.41594236454527861</v>
      </c>
      <c r="K6" s="144" t="s">
        <v>160</v>
      </c>
      <c r="L6" s="144">
        <v>48</v>
      </c>
      <c r="M6" s="144" t="s">
        <v>160</v>
      </c>
      <c r="N6" s="23">
        <v>-60</v>
      </c>
      <c r="O6" s="144" t="s">
        <v>160</v>
      </c>
      <c r="P6" s="23">
        <v>91</v>
      </c>
      <c r="Q6" s="144" t="s">
        <v>160</v>
      </c>
      <c r="R6" s="23">
        <v>1.4018593372470951E-3</v>
      </c>
      <c r="S6" s="144" t="s">
        <v>160</v>
      </c>
      <c r="T6" s="144">
        <v>146</v>
      </c>
      <c r="U6" s="144" t="s">
        <v>160</v>
      </c>
      <c r="V6" s="23">
        <v>0.22453507103607739</v>
      </c>
      <c r="W6" s="144" t="s">
        <v>160</v>
      </c>
      <c r="X6" s="144">
        <v>97</v>
      </c>
      <c r="Y6" s="144" t="s">
        <v>160</v>
      </c>
      <c r="Z6" s="23">
        <v>3.4763774475541436E-3</v>
      </c>
      <c r="AA6" s="144" t="s">
        <v>160</v>
      </c>
      <c r="AB6" s="144">
        <v>144</v>
      </c>
      <c r="AC6" s="144" t="s">
        <v>160</v>
      </c>
      <c r="AD6" s="23">
        <v>2.4016195285662175E-3</v>
      </c>
      <c r="AE6" s="144" t="s">
        <v>160</v>
      </c>
      <c r="AF6" s="144">
        <v>301</v>
      </c>
      <c r="AG6" s="144" t="s">
        <v>160</v>
      </c>
      <c r="AH6" s="23">
        <v>0.15946419338847254</v>
      </c>
      <c r="AI6" s="144" t="s">
        <v>160</v>
      </c>
      <c r="AJ6" s="144">
        <v>48</v>
      </c>
      <c r="AK6" s="144" t="s">
        <v>160</v>
      </c>
      <c r="AL6" s="23">
        <v>2.2437704341739518E-2</v>
      </c>
      <c r="AM6" s="144" t="s">
        <v>160</v>
      </c>
      <c r="AN6" s="144">
        <v>159</v>
      </c>
      <c r="AO6" s="144" t="s">
        <v>160</v>
      </c>
      <c r="AP6" s="23">
        <v>1.9542080469795536E-2</v>
      </c>
      <c r="AQ6" s="144" t="s">
        <v>160</v>
      </c>
      <c r="AR6" s="144">
        <v>213</v>
      </c>
      <c r="AS6" s="144" t="s">
        <v>160</v>
      </c>
      <c r="AT6" s="23">
        <v>0.14905365695245817</v>
      </c>
      <c r="AU6" s="144" t="s">
        <v>160</v>
      </c>
      <c r="AV6" s="144">
        <v>48</v>
      </c>
      <c r="AW6" s="144" t="s">
        <v>160</v>
      </c>
      <c r="AX6" s="23">
        <v>7.1584346513637515E-2</v>
      </c>
      <c r="AY6" s="144" t="s">
        <v>160</v>
      </c>
      <c r="AZ6" s="144">
        <v>162</v>
      </c>
      <c r="BA6" s="144" t="s">
        <v>160</v>
      </c>
      <c r="BB6" s="23">
        <v>0.11032456565726341</v>
      </c>
      <c r="BC6" s="144" t="s">
        <v>160</v>
      </c>
      <c r="BD6" s="144">
        <v>86</v>
      </c>
      <c r="BE6" s="144" t="s">
        <v>160</v>
      </c>
      <c r="BF6" s="23">
        <v>0.22796126665685168</v>
      </c>
      <c r="BG6" s="144" t="s">
        <v>160</v>
      </c>
      <c r="BH6" s="144">
        <v>154</v>
      </c>
      <c r="BI6" s="144" t="s">
        <v>160</v>
      </c>
      <c r="BJ6" s="23">
        <v>0.14828596559209664</v>
      </c>
      <c r="BK6" s="144" t="s">
        <v>160</v>
      </c>
      <c r="BL6" s="144">
        <v>100</v>
      </c>
      <c r="BM6" s="144" t="s">
        <v>160</v>
      </c>
      <c r="BN6" s="23">
        <v>0.14364011679916699</v>
      </c>
      <c r="BO6" s="144" t="s">
        <v>160</v>
      </c>
      <c r="BP6" s="144">
        <v>54</v>
      </c>
      <c r="BQ6" s="144" t="s">
        <v>160</v>
      </c>
      <c r="BR6" s="23">
        <v>0.11080496358119692</v>
      </c>
      <c r="BS6" s="144" t="s">
        <v>160</v>
      </c>
      <c r="BT6" s="144">
        <v>56</v>
      </c>
      <c r="BU6" s="144" t="s">
        <v>160</v>
      </c>
      <c r="BV6" s="23">
        <v>0.22105578378616422</v>
      </c>
      <c r="BW6" s="144" t="s">
        <v>160</v>
      </c>
      <c r="BX6" s="144">
        <v>51</v>
      </c>
      <c r="BY6" s="144" t="s">
        <v>160</v>
      </c>
      <c r="BZ6" s="23">
        <v>0.15097313675958693</v>
      </c>
      <c r="CA6" s="144" t="s">
        <v>160</v>
      </c>
      <c r="CB6" s="144">
        <v>163</v>
      </c>
      <c r="CC6" s="144" t="s">
        <v>160</v>
      </c>
      <c r="CD6" s="144" t="s">
        <v>160</v>
      </c>
      <c r="CE6" s="23">
        <v>0.46245170127495988</v>
      </c>
      <c r="CF6" s="144" t="s">
        <v>160</v>
      </c>
      <c r="CG6" s="144">
        <v>22</v>
      </c>
    </row>
    <row r="7" spans="1:88" x14ac:dyDescent="0.25">
      <c r="A7" s="144" t="s">
        <v>221</v>
      </c>
      <c r="B7" s="23">
        <v>0.20992576447062808</v>
      </c>
      <c r="C7" s="144" t="s">
        <v>221</v>
      </c>
      <c r="D7" s="144">
        <v>172</v>
      </c>
      <c r="E7" s="144" t="s">
        <v>221</v>
      </c>
      <c r="F7" s="23">
        <v>0.12710333467643403</v>
      </c>
      <c r="G7" s="144" t="s">
        <v>221</v>
      </c>
      <c r="H7" s="144">
        <v>104</v>
      </c>
      <c r="I7" s="144" t="s">
        <v>221</v>
      </c>
      <c r="J7" s="23">
        <v>0.20230327339816093</v>
      </c>
      <c r="K7" s="144" t="s">
        <v>221</v>
      </c>
      <c r="L7" s="144">
        <v>248</v>
      </c>
      <c r="M7" s="144" t="s">
        <v>221</v>
      </c>
      <c r="N7" s="23">
        <v>144</v>
      </c>
      <c r="O7" s="144" t="s">
        <v>221</v>
      </c>
      <c r="P7" s="23">
        <v>291</v>
      </c>
      <c r="Q7" s="144" t="s">
        <v>221</v>
      </c>
      <c r="R7" s="23">
        <v>1.3756077427513193E-3</v>
      </c>
      <c r="S7" s="144" t="s">
        <v>221</v>
      </c>
      <c r="T7" s="144">
        <v>150</v>
      </c>
      <c r="U7" s="144" t="s">
        <v>221</v>
      </c>
      <c r="V7" s="23">
        <v>0.1584956428589091</v>
      </c>
      <c r="W7" s="144" t="s">
        <v>221</v>
      </c>
      <c r="X7" s="144">
        <v>142</v>
      </c>
      <c r="Y7" s="144" t="s">
        <v>221</v>
      </c>
      <c r="Z7" s="23">
        <v>2.8398603324644939E-3</v>
      </c>
      <c r="AA7" s="144" t="s">
        <v>221</v>
      </c>
      <c r="AB7" s="144">
        <v>174</v>
      </c>
      <c r="AC7" s="144" t="s">
        <v>221</v>
      </c>
      <c r="AD7" s="23">
        <v>1.0822028565712471E-2</v>
      </c>
      <c r="AE7" s="144" t="s">
        <v>221</v>
      </c>
      <c r="AF7" s="144">
        <v>160</v>
      </c>
      <c r="AG7" s="144" t="s">
        <v>221</v>
      </c>
      <c r="AH7" s="23">
        <v>7.2642765937823817E-2</v>
      </c>
      <c r="AI7" s="144" t="s">
        <v>221</v>
      </c>
      <c r="AJ7" s="144">
        <v>202</v>
      </c>
      <c r="AK7" s="144" t="s">
        <v>221</v>
      </c>
      <c r="AL7" s="23">
        <v>1.9700423650714154E-2</v>
      </c>
      <c r="AM7" s="144" t="s">
        <v>221</v>
      </c>
      <c r="AN7" s="144">
        <v>191</v>
      </c>
      <c r="AO7" s="144" t="s">
        <v>221</v>
      </c>
      <c r="AP7" s="23">
        <v>0.14003813187534017</v>
      </c>
      <c r="AQ7" s="144" t="s">
        <v>221</v>
      </c>
      <c r="AR7" s="144">
        <v>34</v>
      </c>
      <c r="AS7" s="144" t="s">
        <v>221</v>
      </c>
      <c r="AT7" s="23">
        <v>8.1332444656462305E-2</v>
      </c>
      <c r="AU7" s="144" t="s">
        <v>221</v>
      </c>
      <c r="AV7" s="144">
        <v>193</v>
      </c>
      <c r="AW7" s="144" t="s">
        <v>221</v>
      </c>
      <c r="AX7" s="23">
        <v>0.16507528264578725</v>
      </c>
      <c r="AY7" s="144" t="s">
        <v>221</v>
      </c>
      <c r="AZ7" s="144">
        <v>40</v>
      </c>
      <c r="BA7" s="144" t="s">
        <v>221</v>
      </c>
      <c r="BB7" s="23">
        <v>0.1014074288040962</v>
      </c>
      <c r="BC7" s="144" t="s">
        <v>221</v>
      </c>
      <c r="BD7" s="144">
        <v>94</v>
      </c>
      <c r="BE7" s="144" t="s">
        <v>221</v>
      </c>
      <c r="BF7" s="23">
        <v>0.1334055931747675</v>
      </c>
      <c r="BG7" s="144" t="s">
        <v>221</v>
      </c>
      <c r="BH7" s="144">
        <v>292</v>
      </c>
      <c r="BI7" s="144" t="s">
        <v>221</v>
      </c>
      <c r="BJ7" s="23">
        <v>0.12038893110702467</v>
      </c>
      <c r="BK7" s="144" t="s">
        <v>221</v>
      </c>
      <c r="BL7" s="144">
        <v>130</v>
      </c>
      <c r="BM7" s="144" t="s">
        <v>221</v>
      </c>
      <c r="BN7" s="23">
        <v>2.7599324315906205E-2</v>
      </c>
      <c r="BO7" s="144" t="s">
        <v>221</v>
      </c>
      <c r="BP7" s="144">
        <v>264</v>
      </c>
      <c r="BQ7" s="144" t="s">
        <v>221</v>
      </c>
      <c r="BR7" s="23">
        <v>8.7776594689772766E-2</v>
      </c>
      <c r="BS7" s="144" t="s">
        <v>221</v>
      </c>
      <c r="BT7" s="144">
        <v>85</v>
      </c>
      <c r="BU7" s="144" t="s">
        <v>221</v>
      </c>
      <c r="BV7" s="23">
        <v>0.1003759043405969</v>
      </c>
      <c r="BW7" s="144" t="s">
        <v>221</v>
      </c>
      <c r="BX7" s="144">
        <v>194</v>
      </c>
      <c r="BY7" s="144" t="s">
        <v>221</v>
      </c>
      <c r="BZ7" s="23">
        <v>0.11075531756429818</v>
      </c>
      <c r="CA7" s="144" t="s">
        <v>221</v>
      </c>
      <c r="CB7" s="144">
        <v>242</v>
      </c>
      <c r="CC7" s="144" t="s">
        <v>221</v>
      </c>
      <c r="CD7" s="144" t="s">
        <v>221</v>
      </c>
      <c r="CE7" s="23">
        <v>7.7974707891032446E-2</v>
      </c>
      <c r="CF7" s="144" t="s">
        <v>221</v>
      </c>
      <c r="CG7" s="144">
        <v>147</v>
      </c>
    </row>
    <row r="8" spans="1:88" x14ac:dyDescent="0.25">
      <c r="A8" s="144" t="s">
        <v>72</v>
      </c>
      <c r="B8" s="23">
        <v>0.19931697711439089</v>
      </c>
      <c r="C8" s="144" t="s">
        <v>72</v>
      </c>
      <c r="D8" s="144">
        <v>182</v>
      </c>
      <c r="E8" s="144" t="s">
        <v>72</v>
      </c>
      <c r="F8" s="23">
        <v>6.4047815967293351E-2</v>
      </c>
      <c r="G8" s="144" t="s">
        <v>72</v>
      </c>
      <c r="H8" s="144">
        <v>238</v>
      </c>
      <c r="I8" s="144" t="s">
        <v>72</v>
      </c>
      <c r="J8" s="23">
        <v>0.40968596010113967</v>
      </c>
      <c r="K8" s="144" t="s">
        <v>72</v>
      </c>
      <c r="L8" s="144">
        <v>52</v>
      </c>
      <c r="M8" s="144" t="s">
        <v>72</v>
      </c>
      <c r="N8" s="23">
        <v>-186</v>
      </c>
      <c r="O8" s="144" t="s">
        <v>72</v>
      </c>
      <c r="P8" s="23">
        <v>17</v>
      </c>
      <c r="Q8" s="144" t="s">
        <v>72</v>
      </c>
      <c r="R8" s="23">
        <v>3.0458791794455323E-3</v>
      </c>
      <c r="S8" s="144" t="s">
        <v>72</v>
      </c>
      <c r="T8" s="144">
        <v>81</v>
      </c>
      <c r="U8" s="144" t="s">
        <v>72</v>
      </c>
      <c r="V8" s="23">
        <v>0.75758227157807767</v>
      </c>
      <c r="W8" s="144" t="s">
        <v>72</v>
      </c>
      <c r="X8" s="144">
        <v>7</v>
      </c>
      <c r="Y8" s="144" t="s">
        <v>72</v>
      </c>
      <c r="Z8" s="23">
        <v>1.0045817520077091E-2</v>
      </c>
      <c r="AA8" s="144" t="s">
        <v>72</v>
      </c>
      <c r="AB8" s="144">
        <v>32</v>
      </c>
      <c r="AC8" s="144" t="s">
        <v>72</v>
      </c>
      <c r="AD8" s="23">
        <v>1.4178752034705824E-2</v>
      </c>
      <c r="AE8" s="144" t="s">
        <v>72</v>
      </c>
      <c r="AF8" s="144">
        <v>126</v>
      </c>
      <c r="AG8" s="144" t="s">
        <v>72</v>
      </c>
      <c r="AH8" s="23">
        <v>8.5588064070853551E-2</v>
      </c>
      <c r="AI8" s="144" t="s">
        <v>72</v>
      </c>
      <c r="AJ8" s="144">
        <v>155</v>
      </c>
      <c r="AK8" s="144" t="s">
        <v>72</v>
      </c>
      <c r="AL8" s="23">
        <v>2.4602779414200832E-2</v>
      </c>
      <c r="AM8" s="144" t="s">
        <v>72</v>
      </c>
      <c r="AN8" s="144">
        <v>144</v>
      </c>
      <c r="AO8" s="144" t="s">
        <v>72</v>
      </c>
      <c r="AP8" s="23">
        <v>1.7528291512824139E-2</v>
      </c>
      <c r="AQ8" s="144" t="s">
        <v>72</v>
      </c>
      <c r="AR8" s="144">
        <v>219</v>
      </c>
      <c r="AS8" s="144" t="s">
        <v>72</v>
      </c>
      <c r="AT8" s="23">
        <v>6.0339836422256793E-2</v>
      </c>
      <c r="AU8" s="144" t="s">
        <v>72</v>
      </c>
      <c r="AV8" s="144">
        <v>270</v>
      </c>
      <c r="AW8" s="144" t="s">
        <v>72</v>
      </c>
      <c r="AX8" s="23">
        <v>3.8346235488418021E-2</v>
      </c>
      <c r="AY8" s="144" t="s">
        <v>72</v>
      </c>
      <c r="AZ8" s="144">
        <v>262</v>
      </c>
      <c r="BA8" s="144" t="s">
        <v>72</v>
      </c>
      <c r="BB8" s="23">
        <v>6.1467995130539167E-2</v>
      </c>
      <c r="BC8" s="144" t="s">
        <v>72</v>
      </c>
      <c r="BD8" s="144">
        <v>138</v>
      </c>
      <c r="BE8" s="144" t="s">
        <v>72</v>
      </c>
      <c r="BF8" s="23">
        <v>0.15225217690539394</v>
      </c>
      <c r="BG8" s="144" t="s">
        <v>72</v>
      </c>
      <c r="BH8" s="144">
        <v>261</v>
      </c>
      <c r="BI8" s="144" t="s">
        <v>72</v>
      </c>
      <c r="BJ8" s="23">
        <v>8.7894154967971219E-2</v>
      </c>
      <c r="BK8" s="144" t="s">
        <v>72</v>
      </c>
      <c r="BL8" s="144">
        <v>193</v>
      </c>
      <c r="BM8" s="144" t="s">
        <v>72</v>
      </c>
      <c r="BN8" s="23">
        <v>4.5498174662750406E-2</v>
      </c>
      <c r="BO8" s="144" t="s">
        <v>72</v>
      </c>
      <c r="BP8" s="144">
        <v>205</v>
      </c>
      <c r="BQ8" s="144" t="s">
        <v>72</v>
      </c>
      <c r="BR8" s="23">
        <v>0.12225525895099783</v>
      </c>
      <c r="BS8" s="144" t="s">
        <v>72</v>
      </c>
      <c r="BT8" s="144">
        <v>46</v>
      </c>
      <c r="BU8" s="144" t="s">
        <v>72</v>
      </c>
      <c r="BV8" s="23">
        <v>0.14592378321645236</v>
      </c>
      <c r="BW8" s="144" t="s">
        <v>72</v>
      </c>
      <c r="BX8" s="144">
        <v>115</v>
      </c>
      <c r="BY8" s="144" t="s">
        <v>72</v>
      </c>
      <c r="BZ8" s="23">
        <v>0.13656013116377477</v>
      </c>
      <c r="CA8" s="144" t="s">
        <v>72</v>
      </c>
      <c r="CB8" s="144">
        <v>191</v>
      </c>
      <c r="CC8" s="144" t="s">
        <v>72</v>
      </c>
      <c r="CD8" s="144" t="s">
        <v>72</v>
      </c>
      <c r="CE8" s="23">
        <v>0.14832592677893625</v>
      </c>
      <c r="CF8" s="144" t="s">
        <v>72</v>
      </c>
      <c r="CG8" s="144">
        <v>78</v>
      </c>
    </row>
    <row r="9" spans="1:88" x14ac:dyDescent="0.25">
      <c r="A9" s="144" t="s">
        <v>316</v>
      </c>
      <c r="B9" s="23">
        <v>0.12952662491957995</v>
      </c>
      <c r="C9" s="144" t="s">
        <v>316</v>
      </c>
      <c r="D9" s="144">
        <v>305</v>
      </c>
      <c r="E9" s="144" t="s">
        <v>316</v>
      </c>
      <c r="F9" s="23">
        <v>6.5611033900060164E-2</v>
      </c>
      <c r="G9" s="144" t="s">
        <v>316</v>
      </c>
      <c r="H9" s="144">
        <v>230</v>
      </c>
      <c r="I9" s="144" t="s">
        <v>316</v>
      </c>
      <c r="J9" s="23">
        <v>0.15170763449782773</v>
      </c>
      <c r="K9" s="144" t="s">
        <v>316</v>
      </c>
      <c r="L9" s="144">
        <v>301</v>
      </c>
      <c r="M9" s="144" t="s">
        <v>316</v>
      </c>
      <c r="N9" s="23">
        <v>71</v>
      </c>
      <c r="O9" s="144" t="s">
        <v>316</v>
      </c>
      <c r="P9" s="23">
        <v>236</v>
      </c>
      <c r="Q9" s="144" t="s">
        <v>316</v>
      </c>
      <c r="R9" s="23">
        <v>1.9930169737483587E-4</v>
      </c>
      <c r="S9" s="144" t="s">
        <v>316</v>
      </c>
      <c r="T9" s="144">
        <v>294</v>
      </c>
      <c r="U9" s="144" t="s">
        <v>316</v>
      </c>
      <c r="V9" s="23">
        <v>8.0101907540235745E-2</v>
      </c>
      <c r="W9" s="144" t="s">
        <v>316</v>
      </c>
      <c r="X9" s="144">
        <v>245</v>
      </c>
      <c r="Y9" s="144" t="s">
        <v>316</v>
      </c>
      <c r="Z9" s="23">
        <v>9.3946728891647704E-4</v>
      </c>
      <c r="AA9" s="144" t="s">
        <v>316</v>
      </c>
      <c r="AB9" s="144">
        <v>310</v>
      </c>
      <c r="AC9" s="144" t="s">
        <v>316</v>
      </c>
      <c r="AD9" s="23">
        <v>6.2681093796400388E-4</v>
      </c>
      <c r="AE9" s="144" t="s">
        <v>316</v>
      </c>
      <c r="AF9" s="144">
        <v>325</v>
      </c>
      <c r="AG9" s="144" t="s">
        <v>316</v>
      </c>
      <c r="AH9" s="23">
        <v>5.239124607406774E-2</v>
      </c>
      <c r="AI9" s="144" t="s">
        <v>316</v>
      </c>
      <c r="AJ9" s="144">
        <v>291</v>
      </c>
      <c r="AK9" s="144" t="s">
        <v>316</v>
      </c>
      <c r="AL9" s="23">
        <v>7.2137276168139555E-3</v>
      </c>
      <c r="AM9" s="144" t="s">
        <v>316</v>
      </c>
      <c r="AN9" s="144">
        <v>324</v>
      </c>
      <c r="AO9" s="144" t="s">
        <v>316</v>
      </c>
      <c r="AP9" s="23">
        <v>0</v>
      </c>
      <c r="AQ9" s="144" t="s">
        <v>316</v>
      </c>
      <c r="AR9" s="144">
        <v>253</v>
      </c>
      <c r="AS9" s="144" t="s">
        <v>316</v>
      </c>
      <c r="AT9" s="23">
        <v>8.8573616700131391E-2</v>
      </c>
      <c r="AU9" s="144" t="s">
        <v>316</v>
      </c>
      <c r="AV9" s="144">
        <v>173</v>
      </c>
      <c r="AW9" s="144" t="s">
        <v>316</v>
      </c>
      <c r="AX9" s="23">
        <v>3.1227195193290657E-2</v>
      </c>
      <c r="AY9" s="144" t="s">
        <v>316</v>
      </c>
      <c r="AZ9" s="144">
        <v>284</v>
      </c>
      <c r="BA9" s="144" t="s">
        <v>316</v>
      </c>
      <c r="BB9" s="23">
        <v>9.5036983863968624E-2</v>
      </c>
      <c r="BC9" s="144" t="s">
        <v>316</v>
      </c>
      <c r="BD9" s="144">
        <v>101</v>
      </c>
      <c r="BE9" s="144" t="s">
        <v>316</v>
      </c>
      <c r="BF9" s="23">
        <v>0.15449650783921731</v>
      </c>
      <c r="BG9" s="144" t="s">
        <v>316</v>
      </c>
      <c r="BH9" s="144">
        <v>255</v>
      </c>
      <c r="BI9" s="144" t="s">
        <v>316</v>
      </c>
      <c r="BJ9" s="23">
        <v>0.11898574558368331</v>
      </c>
      <c r="BK9" s="144" t="s">
        <v>316</v>
      </c>
      <c r="BL9" s="144">
        <v>132</v>
      </c>
      <c r="BM9" s="144" t="s">
        <v>316</v>
      </c>
      <c r="BN9" s="23">
        <v>4.9314940303401965E-2</v>
      </c>
      <c r="BO9" s="144" t="s">
        <v>316</v>
      </c>
      <c r="BP9" s="144">
        <v>194</v>
      </c>
      <c r="BQ9" s="144" t="s">
        <v>316</v>
      </c>
      <c r="BR9" s="23">
        <v>3.8173691519518486E-2</v>
      </c>
      <c r="BS9" s="144" t="s">
        <v>316</v>
      </c>
      <c r="BT9" s="144">
        <v>250</v>
      </c>
      <c r="BU9" s="144" t="s">
        <v>316</v>
      </c>
      <c r="BV9" s="23">
        <v>7.6008302892233259E-2</v>
      </c>
      <c r="BW9" s="144" t="s">
        <v>316</v>
      </c>
      <c r="BX9" s="144">
        <v>251</v>
      </c>
      <c r="BY9" s="144" t="s">
        <v>316</v>
      </c>
      <c r="BZ9" s="23">
        <v>9.8078398853243612E-2</v>
      </c>
      <c r="CA9" s="144" t="s">
        <v>316</v>
      </c>
      <c r="CB9" s="144">
        <v>275</v>
      </c>
      <c r="CC9" s="144" t="s">
        <v>316</v>
      </c>
      <c r="CD9" s="144" t="s">
        <v>316</v>
      </c>
      <c r="CE9" s="23">
        <v>2.9901156473840375E-2</v>
      </c>
      <c r="CF9" s="144" t="s">
        <v>316</v>
      </c>
      <c r="CG9" s="144">
        <v>274</v>
      </c>
    </row>
    <row r="10" spans="1:88" x14ac:dyDescent="0.25">
      <c r="A10" s="144" t="s">
        <v>320</v>
      </c>
      <c r="B10" s="23">
        <v>0.17615694602451884</v>
      </c>
      <c r="C10" s="144" t="s">
        <v>320</v>
      </c>
      <c r="D10" s="144">
        <v>232</v>
      </c>
      <c r="E10" s="144" t="s">
        <v>320</v>
      </c>
      <c r="F10" s="23">
        <v>8.4814113506675406E-2</v>
      </c>
      <c r="G10" s="144" t="s">
        <v>320</v>
      </c>
      <c r="H10" s="144">
        <v>189</v>
      </c>
      <c r="I10" s="144" t="s">
        <v>320</v>
      </c>
      <c r="J10" s="23">
        <v>0.19656802613697527</v>
      </c>
      <c r="K10" s="144" t="s">
        <v>320</v>
      </c>
      <c r="L10" s="144">
        <v>255</v>
      </c>
      <c r="M10" s="144" t="s">
        <v>320</v>
      </c>
      <c r="N10" s="23">
        <v>66</v>
      </c>
      <c r="O10" s="144" t="s">
        <v>320</v>
      </c>
      <c r="P10" s="23">
        <v>234</v>
      </c>
      <c r="Q10" s="144" t="s">
        <v>320</v>
      </c>
      <c r="R10" s="23">
        <v>1.3675714350405161E-3</v>
      </c>
      <c r="S10" s="144" t="s">
        <v>320</v>
      </c>
      <c r="T10" s="144">
        <v>151</v>
      </c>
      <c r="U10" s="144" t="s">
        <v>320</v>
      </c>
      <c r="V10" s="23">
        <v>0.13901156262043518</v>
      </c>
      <c r="W10" s="144" t="s">
        <v>320</v>
      </c>
      <c r="X10" s="144">
        <v>160</v>
      </c>
      <c r="Y10" s="144" t="s">
        <v>320</v>
      </c>
      <c r="Z10" s="23">
        <v>2.6517731532225996E-3</v>
      </c>
      <c r="AA10" s="144" t="s">
        <v>320</v>
      </c>
      <c r="AB10" s="144">
        <v>178</v>
      </c>
      <c r="AC10" s="144" t="s">
        <v>320</v>
      </c>
      <c r="AD10" s="23">
        <v>8.0807570064875631E-3</v>
      </c>
      <c r="AE10" s="144" t="s">
        <v>320</v>
      </c>
      <c r="AF10" s="144">
        <v>200</v>
      </c>
      <c r="AG10" s="144" t="s">
        <v>320</v>
      </c>
      <c r="AH10" s="23">
        <v>4.0591735331818486E-2</v>
      </c>
      <c r="AI10" s="144" t="s">
        <v>320</v>
      </c>
      <c r="AJ10" s="144">
        <v>319</v>
      </c>
      <c r="AK10" s="144" t="s">
        <v>320</v>
      </c>
      <c r="AL10" s="23">
        <v>1.2989846290180886E-2</v>
      </c>
      <c r="AM10" s="144" t="s">
        <v>320</v>
      </c>
      <c r="AN10" s="144">
        <v>289</v>
      </c>
      <c r="AO10" s="144" t="s">
        <v>320</v>
      </c>
      <c r="AP10" s="23">
        <v>5.8555592797058451E-2</v>
      </c>
      <c r="AQ10" s="144" t="s">
        <v>320</v>
      </c>
      <c r="AR10" s="144">
        <v>113</v>
      </c>
      <c r="AS10" s="144" t="s">
        <v>320</v>
      </c>
      <c r="AT10" s="23">
        <v>0.10116360660852211</v>
      </c>
      <c r="AU10" s="144" t="s">
        <v>320</v>
      </c>
      <c r="AV10" s="144">
        <v>128</v>
      </c>
      <c r="AW10" s="144" t="s">
        <v>320</v>
      </c>
      <c r="AX10" s="23">
        <v>9.2700641650737256E-2</v>
      </c>
      <c r="AY10" s="144" t="s">
        <v>320</v>
      </c>
      <c r="AZ10" s="144">
        <v>118</v>
      </c>
      <c r="BA10" s="144" t="s">
        <v>320</v>
      </c>
      <c r="BB10" s="23">
        <v>5.0283164159936306E-2</v>
      </c>
      <c r="BC10" s="144" t="s">
        <v>320</v>
      </c>
      <c r="BD10" s="144">
        <v>164</v>
      </c>
      <c r="BE10" s="144" t="s">
        <v>320</v>
      </c>
      <c r="BF10" s="23">
        <v>0.15529974289229623</v>
      </c>
      <c r="BG10" s="144" t="s">
        <v>320</v>
      </c>
      <c r="BH10" s="144">
        <v>250</v>
      </c>
      <c r="BI10" s="144" t="s">
        <v>320</v>
      </c>
      <c r="BJ10" s="23">
        <v>7.8328013738459157E-2</v>
      </c>
      <c r="BK10" s="144" t="s">
        <v>320</v>
      </c>
      <c r="BL10" s="144">
        <v>224</v>
      </c>
      <c r="BM10" s="144" t="s">
        <v>320</v>
      </c>
      <c r="BN10" s="23">
        <v>6.9381752602367217E-2</v>
      </c>
      <c r="BO10" s="144" t="s">
        <v>320</v>
      </c>
      <c r="BP10" s="144">
        <v>149</v>
      </c>
      <c r="BQ10" s="144" t="s">
        <v>320</v>
      </c>
      <c r="BR10" s="23">
        <v>7.553245671870755E-2</v>
      </c>
      <c r="BS10" s="144" t="s">
        <v>320</v>
      </c>
      <c r="BT10" s="144">
        <v>117</v>
      </c>
      <c r="BU10" s="144" t="s">
        <v>320</v>
      </c>
      <c r="BV10" s="23">
        <v>0.12594436216185448</v>
      </c>
      <c r="BW10" s="144" t="s">
        <v>320</v>
      </c>
      <c r="BX10" s="144">
        <v>145</v>
      </c>
      <c r="BY10" s="144" t="s">
        <v>320</v>
      </c>
      <c r="BZ10" s="23">
        <v>0.11929165320579904</v>
      </c>
      <c r="CA10" s="144" t="s">
        <v>320</v>
      </c>
      <c r="CB10" s="144">
        <v>225</v>
      </c>
      <c r="CC10" s="144" t="s">
        <v>320</v>
      </c>
      <c r="CD10" s="144" t="s">
        <v>320</v>
      </c>
      <c r="CE10" s="23">
        <v>7.1012929919096024E-2</v>
      </c>
      <c r="CF10" s="144" t="s">
        <v>320</v>
      </c>
      <c r="CG10" s="144">
        <v>163</v>
      </c>
    </row>
    <row r="11" spans="1:88" x14ac:dyDescent="0.25">
      <c r="A11" s="144" t="s">
        <v>156</v>
      </c>
      <c r="B11" s="23">
        <v>0.12593463959594506</v>
      </c>
      <c r="C11" s="144" t="s">
        <v>156</v>
      </c>
      <c r="D11" s="144">
        <v>307</v>
      </c>
      <c r="E11" s="144" t="s">
        <v>156</v>
      </c>
      <c r="F11" s="23">
        <v>3.1048029506267248E-2</v>
      </c>
      <c r="G11" s="144" t="s">
        <v>156</v>
      </c>
      <c r="H11" s="144">
        <v>313</v>
      </c>
      <c r="I11" s="144" t="s">
        <v>156</v>
      </c>
      <c r="J11" s="23">
        <v>0.274223817716165</v>
      </c>
      <c r="K11" s="144" t="s">
        <v>156</v>
      </c>
      <c r="L11" s="144">
        <v>148</v>
      </c>
      <c r="M11" s="144" t="s">
        <v>156</v>
      </c>
      <c r="N11" s="23">
        <v>-165</v>
      </c>
      <c r="O11" s="144" t="s">
        <v>156</v>
      </c>
      <c r="P11" s="23">
        <v>31</v>
      </c>
      <c r="Q11" s="144" t="s">
        <v>156</v>
      </c>
      <c r="R11" s="23">
        <v>1.1326690087929015E-3</v>
      </c>
      <c r="S11" s="144" t="s">
        <v>156</v>
      </c>
      <c r="T11" s="144">
        <v>173</v>
      </c>
      <c r="U11" s="144" t="s">
        <v>156</v>
      </c>
      <c r="V11" s="23">
        <v>0.48122264273753002</v>
      </c>
      <c r="W11" s="144" t="s">
        <v>156</v>
      </c>
      <c r="X11" s="144">
        <v>22</v>
      </c>
      <c r="Y11" s="144" t="s">
        <v>156</v>
      </c>
      <c r="Z11" s="23">
        <v>5.5793296171673928E-3</v>
      </c>
      <c r="AA11" s="144" t="s">
        <v>156</v>
      </c>
      <c r="AB11" s="144">
        <v>82</v>
      </c>
      <c r="AC11" s="144" t="s">
        <v>156</v>
      </c>
      <c r="AD11" s="23">
        <v>5.831407847933995E-3</v>
      </c>
      <c r="AE11" s="144" t="s">
        <v>156</v>
      </c>
      <c r="AF11" s="144">
        <v>234</v>
      </c>
      <c r="AG11" s="144" t="s">
        <v>156</v>
      </c>
      <c r="AH11" s="23">
        <v>6.276225948225396E-2</v>
      </c>
      <c r="AI11" s="144" t="s">
        <v>156</v>
      </c>
      <c r="AJ11" s="144">
        <v>245</v>
      </c>
      <c r="AK11" s="144" t="s">
        <v>156</v>
      </c>
      <c r="AL11" s="23">
        <v>1.3592236040292985E-2</v>
      </c>
      <c r="AM11" s="144" t="s">
        <v>156</v>
      </c>
      <c r="AN11" s="144">
        <v>282</v>
      </c>
      <c r="AO11" s="144" t="s">
        <v>156</v>
      </c>
      <c r="AP11" s="23">
        <v>1.773351710901239E-2</v>
      </c>
      <c r="AQ11" s="144" t="s">
        <v>156</v>
      </c>
      <c r="AR11" s="144">
        <v>218</v>
      </c>
      <c r="AS11" s="144" t="s">
        <v>156</v>
      </c>
      <c r="AT11" s="23">
        <v>4.3204442525487996E-2</v>
      </c>
      <c r="AU11" s="144" t="s">
        <v>156</v>
      </c>
      <c r="AV11" s="144">
        <v>311</v>
      </c>
      <c r="AW11" s="144" t="s">
        <v>156</v>
      </c>
      <c r="AX11" s="23">
        <v>3.2504938151098159E-2</v>
      </c>
      <c r="AY11" s="144" t="s">
        <v>156</v>
      </c>
      <c r="AZ11" s="144">
        <v>282</v>
      </c>
      <c r="BA11" s="144" t="s">
        <v>156</v>
      </c>
      <c r="BB11" s="23">
        <v>2.5839743473505174E-2</v>
      </c>
      <c r="BC11" s="144" t="s">
        <v>156</v>
      </c>
      <c r="BD11" s="144">
        <v>237</v>
      </c>
      <c r="BE11" s="144" t="s">
        <v>156</v>
      </c>
      <c r="BF11" s="23">
        <v>0.13716006199549846</v>
      </c>
      <c r="BG11" s="144" t="s">
        <v>156</v>
      </c>
      <c r="BH11" s="144">
        <v>285</v>
      </c>
      <c r="BI11" s="144" t="s">
        <v>156</v>
      </c>
      <c r="BJ11" s="23">
        <v>5.2238802283739338E-2</v>
      </c>
      <c r="BK11" s="144" t="s">
        <v>156</v>
      </c>
      <c r="BL11" s="144">
        <v>287</v>
      </c>
      <c r="BM11" s="144" t="s">
        <v>156</v>
      </c>
      <c r="BN11" s="23">
        <v>1.8162875046026882E-2</v>
      </c>
      <c r="BO11" s="144" t="s">
        <v>156</v>
      </c>
      <c r="BP11" s="144">
        <v>288</v>
      </c>
      <c r="BQ11" s="144" t="s">
        <v>156</v>
      </c>
      <c r="BR11" s="23">
        <v>6.0300773441634134E-2</v>
      </c>
      <c r="BS11" s="144" t="s">
        <v>156</v>
      </c>
      <c r="BT11" s="144">
        <v>171</v>
      </c>
      <c r="BU11" s="144" t="s">
        <v>156</v>
      </c>
      <c r="BV11" s="23">
        <v>6.8264859139148634E-2</v>
      </c>
      <c r="BW11" s="144" t="s">
        <v>156</v>
      </c>
      <c r="BX11" s="144">
        <v>278</v>
      </c>
      <c r="BY11" s="144" t="s">
        <v>156</v>
      </c>
      <c r="BZ11" s="23">
        <v>0.12221103638583471</v>
      </c>
      <c r="CA11" s="144" t="s">
        <v>156</v>
      </c>
      <c r="CB11" s="144">
        <v>219</v>
      </c>
      <c r="CC11" s="144" t="s">
        <v>156</v>
      </c>
      <c r="CD11" s="144" t="s">
        <v>156</v>
      </c>
      <c r="CE11" s="23">
        <v>7.2335210145745663E-2</v>
      </c>
      <c r="CF11" s="144" t="s">
        <v>156</v>
      </c>
      <c r="CG11" s="144">
        <v>160</v>
      </c>
    </row>
    <row r="12" spans="1:88" x14ac:dyDescent="0.25">
      <c r="A12" s="144" t="s">
        <v>203</v>
      </c>
      <c r="B12" s="23">
        <v>0.16700417557199829</v>
      </c>
      <c r="C12" s="144" t="s">
        <v>203</v>
      </c>
      <c r="D12" s="144">
        <v>249</v>
      </c>
      <c r="E12" s="144" t="s">
        <v>203</v>
      </c>
      <c r="F12" s="23">
        <v>6.1537779722865914E-2</v>
      </c>
      <c r="G12" s="144" t="s">
        <v>203</v>
      </c>
      <c r="H12" s="144">
        <v>248</v>
      </c>
      <c r="I12" s="144" t="s">
        <v>203</v>
      </c>
      <c r="J12" s="23">
        <v>0.24049588281710305</v>
      </c>
      <c r="K12" s="144" t="s">
        <v>203</v>
      </c>
      <c r="L12" s="144">
        <v>192</v>
      </c>
      <c r="M12" s="144" t="s">
        <v>203</v>
      </c>
      <c r="N12" s="23">
        <v>-56</v>
      </c>
      <c r="O12" s="144" t="s">
        <v>203</v>
      </c>
      <c r="P12" s="23">
        <v>95</v>
      </c>
      <c r="Q12" s="144" t="s">
        <v>203</v>
      </c>
      <c r="R12" s="23">
        <v>7.7668876393300708E-3</v>
      </c>
      <c r="S12" s="144" t="s">
        <v>203</v>
      </c>
      <c r="T12" s="144">
        <v>31</v>
      </c>
      <c r="U12" s="144" t="s">
        <v>203</v>
      </c>
      <c r="V12" s="23">
        <v>0.24802967244202803</v>
      </c>
      <c r="W12" s="144" t="s">
        <v>203</v>
      </c>
      <c r="X12" s="144">
        <v>83</v>
      </c>
      <c r="Y12" s="144" t="s">
        <v>203</v>
      </c>
      <c r="Z12" s="23">
        <v>1.005660967370102E-2</v>
      </c>
      <c r="AA12" s="144" t="s">
        <v>203</v>
      </c>
      <c r="AB12" s="144">
        <v>31</v>
      </c>
      <c r="AC12" s="144" t="s">
        <v>203</v>
      </c>
      <c r="AD12" s="23">
        <v>1.3315287747066484E-2</v>
      </c>
      <c r="AE12" s="144" t="s">
        <v>203</v>
      </c>
      <c r="AF12" s="144">
        <v>134</v>
      </c>
      <c r="AG12" s="144" t="s">
        <v>203</v>
      </c>
      <c r="AH12" s="23">
        <v>5.239124607406774E-2</v>
      </c>
      <c r="AI12" s="144" t="s">
        <v>203</v>
      </c>
      <c r="AJ12" s="144">
        <v>291</v>
      </c>
      <c r="AK12" s="144" t="s">
        <v>203</v>
      </c>
      <c r="AL12" s="23">
        <v>1.9577558509565916E-2</v>
      </c>
      <c r="AM12" s="144" t="s">
        <v>203</v>
      </c>
      <c r="AN12" s="144">
        <v>194</v>
      </c>
      <c r="AO12" s="144" t="s">
        <v>203</v>
      </c>
      <c r="AP12" s="23">
        <v>2.2500229230346891E-2</v>
      </c>
      <c r="AQ12" s="144" t="s">
        <v>203</v>
      </c>
      <c r="AR12" s="144">
        <v>199</v>
      </c>
      <c r="AS12" s="144" t="s">
        <v>203</v>
      </c>
      <c r="AT12" s="23">
        <v>9.7282231460251473E-2</v>
      </c>
      <c r="AU12" s="144" t="s">
        <v>203</v>
      </c>
      <c r="AV12" s="144">
        <v>143</v>
      </c>
      <c r="AW12" s="144" t="s">
        <v>203</v>
      </c>
      <c r="AX12" s="23">
        <v>5.6213317873937754E-2</v>
      </c>
      <c r="AY12" s="144" t="s">
        <v>203</v>
      </c>
      <c r="AZ12" s="144">
        <v>205</v>
      </c>
      <c r="BA12" s="144" t="s">
        <v>203</v>
      </c>
      <c r="BB12" s="23">
        <v>4.1459227775720066E-2</v>
      </c>
      <c r="BC12" s="144" t="s">
        <v>203</v>
      </c>
      <c r="BD12" s="144">
        <v>189</v>
      </c>
      <c r="BE12" s="144" t="s">
        <v>203</v>
      </c>
      <c r="BF12" s="23">
        <v>0.15982325274013098</v>
      </c>
      <c r="BG12" s="144" t="s">
        <v>203</v>
      </c>
      <c r="BH12" s="144">
        <v>240</v>
      </c>
      <c r="BI12" s="144" t="s">
        <v>203</v>
      </c>
      <c r="BJ12" s="23">
        <v>7.1224021986377728E-2</v>
      </c>
      <c r="BK12" s="144" t="s">
        <v>203</v>
      </c>
      <c r="BL12" s="144">
        <v>241</v>
      </c>
      <c r="BM12" s="144" t="s">
        <v>203</v>
      </c>
      <c r="BN12" s="23">
        <v>5.112348372156654E-2</v>
      </c>
      <c r="BO12" s="144" t="s">
        <v>203</v>
      </c>
      <c r="BP12" s="144">
        <v>189</v>
      </c>
      <c r="BQ12" s="144" t="s">
        <v>203</v>
      </c>
      <c r="BR12" s="23">
        <v>7.0159059163036025E-2</v>
      </c>
      <c r="BS12" s="144" t="s">
        <v>203</v>
      </c>
      <c r="BT12" s="144">
        <v>133</v>
      </c>
      <c r="BU12" s="144" t="s">
        <v>203</v>
      </c>
      <c r="BV12" s="23">
        <v>0.10543208969029953</v>
      </c>
      <c r="BW12" s="144" t="s">
        <v>203</v>
      </c>
      <c r="BX12" s="144">
        <v>184</v>
      </c>
      <c r="BY12" s="144" t="s">
        <v>203</v>
      </c>
      <c r="BZ12" s="23">
        <v>0.11338053521449225</v>
      </c>
      <c r="CA12" s="144" t="s">
        <v>203</v>
      </c>
      <c r="CB12" s="144">
        <v>238</v>
      </c>
      <c r="CC12" s="144" t="s">
        <v>203</v>
      </c>
      <c r="CD12" s="144" t="s">
        <v>203</v>
      </c>
      <c r="CE12" s="23">
        <v>0.11769496340607305</v>
      </c>
      <c r="CF12" s="144" t="s">
        <v>203</v>
      </c>
      <c r="CG12" s="144">
        <v>103</v>
      </c>
    </row>
    <row r="13" spans="1:88" x14ac:dyDescent="0.25">
      <c r="A13" s="144" t="s">
        <v>125</v>
      </c>
      <c r="B13" s="23">
        <v>0.21016332837771817</v>
      </c>
      <c r="C13" s="144" t="s">
        <v>125</v>
      </c>
      <c r="D13" s="144">
        <v>170</v>
      </c>
      <c r="E13" s="144" t="s">
        <v>125</v>
      </c>
      <c r="F13" s="23">
        <v>0.15795653671922025</v>
      </c>
      <c r="G13" s="144" t="s">
        <v>125</v>
      </c>
      <c r="H13" s="144">
        <v>69</v>
      </c>
      <c r="I13" s="144" t="s">
        <v>125</v>
      </c>
      <c r="J13" s="23">
        <v>0.17225441329568997</v>
      </c>
      <c r="K13" s="144" t="s">
        <v>125</v>
      </c>
      <c r="L13" s="144">
        <v>281</v>
      </c>
      <c r="M13" s="144" t="s">
        <v>125</v>
      </c>
      <c r="N13" s="23">
        <v>212</v>
      </c>
      <c r="O13" s="144" t="s">
        <v>125</v>
      </c>
      <c r="P13" s="23">
        <v>310</v>
      </c>
      <c r="Q13" s="144" t="s">
        <v>125</v>
      </c>
      <c r="R13" s="23">
        <v>4.2470619774756101E-4</v>
      </c>
      <c r="S13" s="144" t="s">
        <v>125</v>
      </c>
      <c r="T13" s="144">
        <v>261</v>
      </c>
      <c r="U13" s="144" t="s">
        <v>125</v>
      </c>
      <c r="V13" s="23">
        <v>6.184141704667722E-2</v>
      </c>
      <c r="W13" s="144" t="s">
        <v>125</v>
      </c>
      <c r="X13" s="144">
        <v>276</v>
      </c>
      <c r="Y13" s="144" t="s">
        <v>125</v>
      </c>
      <c r="Z13" s="23">
        <v>9.9605808847221498E-4</v>
      </c>
      <c r="AA13" s="144" t="s">
        <v>125</v>
      </c>
      <c r="AB13" s="144">
        <v>300</v>
      </c>
      <c r="AC13" s="144" t="s">
        <v>125</v>
      </c>
      <c r="AD13" s="23">
        <v>8.946904649061993E-2</v>
      </c>
      <c r="AE13" s="144" t="s">
        <v>125</v>
      </c>
      <c r="AF13" s="144">
        <v>24</v>
      </c>
      <c r="AG13" s="144" t="s">
        <v>125</v>
      </c>
      <c r="AH13" s="23">
        <v>6.9919341840187763E-2</v>
      </c>
      <c r="AI13" s="144" t="s">
        <v>125</v>
      </c>
      <c r="AJ13" s="144">
        <v>213</v>
      </c>
      <c r="AK13" s="144" t="s">
        <v>125</v>
      </c>
      <c r="AL13" s="23">
        <v>9.5991950389635275E-2</v>
      </c>
      <c r="AM13" s="144" t="s">
        <v>125</v>
      </c>
      <c r="AN13" s="144">
        <v>27</v>
      </c>
      <c r="AO13" s="144" t="s">
        <v>125</v>
      </c>
      <c r="AP13" s="23">
        <v>0</v>
      </c>
      <c r="AQ13" s="144" t="s">
        <v>125</v>
      </c>
      <c r="AR13" s="144">
        <v>253</v>
      </c>
      <c r="AS13" s="144" t="s">
        <v>125</v>
      </c>
      <c r="AT13" s="23">
        <v>5.6996045937286001E-2</v>
      </c>
      <c r="AU13" s="144" t="s">
        <v>125</v>
      </c>
      <c r="AV13" s="144">
        <v>281</v>
      </c>
      <c r="AW13" s="144" t="s">
        <v>125</v>
      </c>
      <c r="AX13" s="23">
        <v>2.009432061191593E-2</v>
      </c>
      <c r="AY13" s="144" t="s">
        <v>125</v>
      </c>
      <c r="AZ13" s="144">
        <v>310</v>
      </c>
      <c r="BA13" s="144" t="s">
        <v>125</v>
      </c>
      <c r="BB13" s="23">
        <v>0.19849856229897872</v>
      </c>
      <c r="BC13" s="144" t="s">
        <v>125</v>
      </c>
      <c r="BD13" s="144">
        <v>34</v>
      </c>
      <c r="BE13" s="144" t="s">
        <v>125</v>
      </c>
      <c r="BF13" s="23">
        <v>0.22964976322178304</v>
      </c>
      <c r="BG13" s="144" t="s">
        <v>125</v>
      </c>
      <c r="BH13" s="144">
        <v>151</v>
      </c>
      <c r="BI13" s="144" t="s">
        <v>125</v>
      </c>
      <c r="BJ13" s="23">
        <v>0.22907350904368012</v>
      </c>
      <c r="BK13" s="144" t="s">
        <v>125</v>
      </c>
      <c r="BL13" s="144">
        <v>39</v>
      </c>
      <c r="BM13" s="144" t="s">
        <v>125</v>
      </c>
      <c r="BN13" s="23">
        <v>6.1119322582359192E-2</v>
      </c>
      <c r="BO13" s="144" t="s">
        <v>125</v>
      </c>
      <c r="BP13" s="144">
        <v>164</v>
      </c>
      <c r="BQ13" s="144" t="s">
        <v>125</v>
      </c>
      <c r="BR13" s="23">
        <v>2.5225441755388652E-2</v>
      </c>
      <c r="BS13" s="144" t="s">
        <v>125</v>
      </c>
      <c r="BT13" s="144">
        <v>308</v>
      </c>
      <c r="BU13" s="144" t="s">
        <v>125</v>
      </c>
      <c r="BV13" s="23">
        <v>7.4968074560102432E-2</v>
      </c>
      <c r="BW13" s="144" t="s">
        <v>125</v>
      </c>
      <c r="BX13" s="144">
        <v>256</v>
      </c>
      <c r="BY13" s="144" t="s">
        <v>125</v>
      </c>
      <c r="BZ13" s="23">
        <v>0.10901815923404576</v>
      </c>
      <c r="CA13" s="144" t="s">
        <v>125</v>
      </c>
      <c r="CB13" s="144">
        <v>248</v>
      </c>
      <c r="CC13" s="144" t="s">
        <v>125</v>
      </c>
      <c r="CD13" s="144" t="s">
        <v>125</v>
      </c>
      <c r="CE13" s="23">
        <v>6.2434645221853165E-2</v>
      </c>
      <c r="CF13" s="144" t="s">
        <v>125</v>
      </c>
      <c r="CG13" s="144">
        <v>183</v>
      </c>
    </row>
    <row r="14" spans="1:88" x14ac:dyDescent="0.25">
      <c r="A14" s="144" t="s">
        <v>248</v>
      </c>
      <c r="B14" s="23">
        <v>0.17799431438441765</v>
      </c>
      <c r="C14" s="144" t="s">
        <v>248</v>
      </c>
      <c r="D14" s="144">
        <v>226</v>
      </c>
      <c r="E14" s="144" t="s">
        <v>248</v>
      </c>
      <c r="F14" s="23">
        <v>7.584937891022088E-2</v>
      </c>
      <c r="G14" s="144" t="s">
        <v>248</v>
      </c>
      <c r="H14" s="144">
        <v>208</v>
      </c>
      <c r="I14" s="144" t="s">
        <v>248</v>
      </c>
      <c r="J14" s="23">
        <v>0.20563994199349206</v>
      </c>
      <c r="K14" s="144" t="s">
        <v>248</v>
      </c>
      <c r="L14" s="144">
        <v>242</v>
      </c>
      <c r="M14" s="144" t="s">
        <v>248</v>
      </c>
      <c r="N14" s="23">
        <v>34</v>
      </c>
      <c r="O14" s="144" t="s">
        <v>248</v>
      </c>
      <c r="P14" s="23">
        <v>210</v>
      </c>
      <c r="Q14" s="144" t="s">
        <v>248</v>
      </c>
      <c r="R14" s="23">
        <v>3.709148117377621E-4</v>
      </c>
      <c r="S14" s="144" t="s">
        <v>248</v>
      </c>
      <c r="T14" s="144">
        <v>265</v>
      </c>
      <c r="U14" s="144" t="s">
        <v>248</v>
      </c>
      <c r="V14" s="23">
        <v>4.3636796773929856E-2</v>
      </c>
      <c r="W14" s="144" t="s">
        <v>248</v>
      </c>
      <c r="X14" s="144">
        <v>306</v>
      </c>
      <c r="Y14" s="144" t="s">
        <v>248</v>
      </c>
      <c r="Z14" s="23">
        <v>7.7405311507770694E-4</v>
      </c>
      <c r="AA14" s="144" t="s">
        <v>248</v>
      </c>
      <c r="AB14" s="144">
        <v>318</v>
      </c>
      <c r="AC14" s="144" t="s">
        <v>248</v>
      </c>
      <c r="AD14" s="23">
        <v>2.024956267637483E-2</v>
      </c>
      <c r="AE14" s="144" t="s">
        <v>248</v>
      </c>
      <c r="AF14" s="144">
        <v>88</v>
      </c>
      <c r="AG14" s="144" t="s">
        <v>248</v>
      </c>
      <c r="AH14" s="23">
        <v>5.3582432691424806E-2</v>
      </c>
      <c r="AI14" s="144" t="s">
        <v>248</v>
      </c>
      <c r="AJ14" s="144">
        <v>287</v>
      </c>
      <c r="AK14" s="144" t="s">
        <v>248</v>
      </c>
      <c r="AL14" s="23">
        <v>2.6484541065851627E-2</v>
      </c>
      <c r="AM14" s="144" t="s">
        <v>248</v>
      </c>
      <c r="AN14" s="144">
        <v>130</v>
      </c>
      <c r="AO14" s="144" t="s">
        <v>248</v>
      </c>
      <c r="AP14" s="23">
        <v>0</v>
      </c>
      <c r="AQ14" s="144" t="s">
        <v>248</v>
      </c>
      <c r="AR14" s="144">
        <v>253</v>
      </c>
      <c r="AS14" s="144" t="s">
        <v>248</v>
      </c>
      <c r="AT14" s="23">
        <v>0.15568808316371771</v>
      </c>
      <c r="AU14" s="144" t="s">
        <v>248</v>
      </c>
      <c r="AV14" s="144">
        <v>42</v>
      </c>
      <c r="AW14" s="144" t="s">
        <v>248</v>
      </c>
      <c r="AX14" s="23">
        <v>5.4888829691601269E-2</v>
      </c>
      <c r="AY14" s="144" t="s">
        <v>248</v>
      </c>
      <c r="AZ14" s="144">
        <v>212</v>
      </c>
      <c r="BA14" s="144" t="s">
        <v>248</v>
      </c>
      <c r="BB14" s="23">
        <v>4.0859222513273029E-2</v>
      </c>
      <c r="BC14" s="144" t="s">
        <v>248</v>
      </c>
      <c r="BD14" s="144">
        <v>190</v>
      </c>
      <c r="BE14" s="144" t="s">
        <v>248</v>
      </c>
      <c r="BF14" s="23">
        <v>0.22964590221829312</v>
      </c>
      <c r="BG14" s="144" t="s">
        <v>248</v>
      </c>
      <c r="BH14" s="144">
        <v>152</v>
      </c>
      <c r="BI14" s="144" t="s">
        <v>248</v>
      </c>
      <c r="BJ14" s="23">
        <v>8.5269948821575584E-2</v>
      </c>
      <c r="BK14" s="144" t="s">
        <v>248</v>
      </c>
      <c r="BL14" s="144">
        <v>204</v>
      </c>
      <c r="BM14" s="144" t="s">
        <v>248</v>
      </c>
      <c r="BN14" s="23">
        <v>0.10635280115480483</v>
      </c>
      <c r="BO14" s="144" t="s">
        <v>248</v>
      </c>
      <c r="BP14" s="144">
        <v>88</v>
      </c>
      <c r="BQ14" s="144" t="s">
        <v>248</v>
      </c>
      <c r="BR14" s="23">
        <v>2.9304070042205293E-2</v>
      </c>
      <c r="BS14" s="144" t="s">
        <v>248</v>
      </c>
      <c r="BT14" s="144">
        <v>294</v>
      </c>
      <c r="BU14" s="144" t="s">
        <v>248</v>
      </c>
      <c r="BV14" s="23">
        <v>0.11774433004159028</v>
      </c>
      <c r="BW14" s="144" t="s">
        <v>248</v>
      </c>
      <c r="BX14" s="144">
        <v>163</v>
      </c>
      <c r="BY14" s="144" t="s">
        <v>248</v>
      </c>
      <c r="BZ14" s="23">
        <v>0.15237505140328031</v>
      </c>
      <c r="CA14" s="144" t="s">
        <v>248</v>
      </c>
      <c r="CB14" s="144">
        <v>161</v>
      </c>
      <c r="CC14" s="144" t="s">
        <v>248</v>
      </c>
      <c r="CD14" s="144" t="s">
        <v>248</v>
      </c>
      <c r="CE14" s="23">
        <v>7.0065282589101371E-2</v>
      </c>
      <c r="CF14" s="144" t="s">
        <v>248</v>
      </c>
      <c r="CG14" s="144">
        <v>164</v>
      </c>
    </row>
    <row r="15" spans="1:88" x14ac:dyDescent="0.25">
      <c r="A15" s="144" t="s">
        <v>319</v>
      </c>
      <c r="B15" s="23">
        <v>0.15710890406589498</v>
      </c>
      <c r="C15" s="144" t="s">
        <v>319</v>
      </c>
      <c r="D15" s="144">
        <v>272</v>
      </c>
      <c r="E15" s="144" t="s">
        <v>319</v>
      </c>
      <c r="F15" s="23">
        <v>6.4368330524027434E-2</v>
      </c>
      <c r="G15" s="144" t="s">
        <v>319</v>
      </c>
      <c r="H15" s="144">
        <v>237</v>
      </c>
      <c r="I15" s="144" t="s">
        <v>319</v>
      </c>
      <c r="J15" s="23">
        <v>0.22374496077504658</v>
      </c>
      <c r="K15" s="144" t="s">
        <v>319</v>
      </c>
      <c r="L15" s="144">
        <v>216</v>
      </c>
      <c r="M15" s="144" t="s">
        <v>319</v>
      </c>
      <c r="N15" s="23">
        <v>-21</v>
      </c>
      <c r="O15" s="144" t="s">
        <v>319</v>
      </c>
      <c r="P15" s="23">
        <v>138</v>
      </c>
      <c r="Q15" s="144" t="s">
        <v>319</v>
      </c>
      <c r="R15" s="23">
        <v>9.0156212839842846E-5</v>
      </c>
      <c r="S15" s="144" t="s">
        <v>319</v>
      </c>
      <c r="T15" s="144">
        <v>317</v>
      </c>
      <c r="U15" s="144" t="s">
        <v>319</v>
      </c>
      <c r="V15" s="23">
        <v>0.10473517940357549</v>
      </c>
      <c r="W15" s="144" t="s">
        <v>319</v>
      </c>
      <c r="X15" s="144">
        <v>202</v>
      </c>
      <c r="Y15" s="144" t="s">
        <v>319</v>
      </c>
      <c r="Z15" s="23">
        <v>1.0579917709606511E-3</v>
      </c>
      <c r="AA15" s="144" t="s">
        <v>319</v>
      </c>
      <c r="AB15" s="144">
        <v>294</v>
      </c>
      <c r="AC15" s="144" t="s">
        <v>319</v>
      </c>
      <c r="AD15" s="23">
        <v>4.2733457008025813E-3</v>
      </c>
      <c r="AE15" s="144" t="s">
        <v>319</v>
      </c>
      <c r="AF15" s="144">
        <v>266</v>
      </c>
      <c r="AG15" s="144" t="s">
        <v>319</v>
      </c>
      <c r="AH15" s="23">
        <v>0.1154782207883544</v>
      </c>
      <c r="AI15" s="144" t="s">
        <v>319</v>
      </c>
      <c r="AJ15" s="144">
        <v>99</v>
      </c>
      <c r="AK15" s="144" t="s">
        <v>319</v>
      </c>
      <c r="AL15" s="23">
        <v>1.8717916875161861E-2</v>
      </c>
      <c r="AM15" s="144" t="s">
        <v>319</v>
      </c>
      <c r="AN15" s="144">
        <v>207</v>
      </c>
      <c r="AO15" s="144" t="s">
        <v>319</v>
      </c>
      <c r="AP15" s="23">
        <v>5.3340716558757717E-2</v>
      </c>
      <c r="AQ15" s="144" t="s">
        <v>319</v>
      </c>
      <c r="AR15" s="144">
        <v>119</v>
      </c>
      <c r="AS15" s="144" t="s">
        <v>319</v>
      </c>
      <c r="AT15" s="23">
        <v>4.7978225026191555E-2</v>
      </c>
      <c r="AU15" s="144" t="s">
        <v>319</v>
      </c>
      <c r="AV15" s="144">
        <v>304</v>
      </c>
      <c r="AW15" s="144" t="s">
        <v>319</v>
      </c>
      <c r="AX15" s="23">
        <v>6.8870361618536893E-2</v>
      </c>
      <c r="AY15" s="144" t="s">
        <v>319</v>
      </c>
      <c r="AZ15" s="144">
        <v>163</v>
      </c>
      <c r="BA15" s="144" t="s">
        <v>319</v>
      </c>
      <c r="BB15" s="23">
        <v>3.5109168567102014E-2</v>
      </c>
      <c r="BC15" s="144" t="s">
        <v>319</v>
      </c>
      <c r="BD15" s="144">
        <v>205</v>
      </c>
      <c r="BE15" s="144" t="s">
        <v>319</v>
      </c>
      <c r="BF15" s="23">
        <v>0.29192296969851744</v>
      </c>
      <c r="BG15" s="144" t="s">
        <v>319</v>
      </c>
      <c r="BH15" s="144">
        <v>91</v>
      </c>
      <c r="BI15" s="144" t="s">
        <v>319</v>
      </c>
      <c r="BJ15" s="23">
        <v>9.3040803051627985E-2</v>
      </c>
      <c r="BK15" s="144" t="s">
        <v>319</v>
      </c>
      <c r="BL15" s="144">
        <v>178</v>
      </c>
      <c r="BM15" s="144" t="s">
        <v>319</v>
      </c>
      <c r="BN15" s="23">
        <v>4.9614910493203726E-2</v>
      </c>
      <c r="BO15" s="144" t="s">
        <v>319</v>
      </c>
      <c r="BP15" s="144">
        <v>192</v>
      </c>
      <c r="BQ15" s="144" t="s">
        <v>319</v>
      </c>
      <c r="BR15" s="23">
        <v>5.1349308083503291E-2</v>
      </c>
      <c r="BS15" s="144" t="s">
        <v>319</v>
      </c>
      <c r="BT15" s="144">
        <v>199</v>
      </c>
      <c r="BU15" s="144" t="s">
        <v>319</v>
      </c>
      <c r="BV15" s="23">
        <v>8.7742840278805065E-2</v>
      </c>
      <c r="BW15" s="144" t="s">
        <v>319</v>
      </c>
      <c r="BX15" s="144">
        <v>223</v>
      </c>
      <c r="BY15" s="144" t="s">
        <v>319</v>
      </c>
      <c r="BZ15" s="23">
        <v>9.9024117685216878E-2</v>
      </c>
      <c r="CA15" s="144" t="s">
        <v>319</v>
      </c>
      <c r="CB15" s="144">
        <v>271</v>
      </c>
      <c r="CC15" s="144" t="s">
        <v>319</v>
      </c>
      <c r="CD15" s="144" t="s">
        <v>319</v>
      </c>
      <c r="CE15" s="23">
        <v>8.8458868431892823E-2</v>
      </c>
      <c r="CF15" s="144" t="s">
        <v>319</v>
      </c>
      <c r="CG15" s="144">
        <v>134</v>
      </c>
    </row>
    <row r="16" spans="1:88" x14ac:dyDescent="0.25">
      <c r="A16" s="144" t="s">
        <v>26</v>
      </c>
      <c r="B16" s="23">
        <v>0.58824937357046891</v>
      </c>
      <c r="C16" s="144" t="s">
        <v>26</v>
      </c>
      <c r="D16" s="144">
        <v>15</v>
      </c>
      <c r="E16" s="144" t="s">
        <v>26</v>
      </c>
      <c r="F16" s="23">
        <v>0.62437934151511576</v>
      </c>
      <c r="G16" s="144" t="s">
        <v>26</v>
      </c>
      <c r="H16" s="144">
        <v>7</v>
      </c>
      <c r="I16" s="144" t="s">
        <v>26</v>
      </c>
      <c r="J16" s="23">
        <v>0.19973975990963172</v>
      </c>
      <c r="K16" s="144" t="s">
        <v>26</v>
      </c>
      <c r="L16" s="144">
        <v>251</v>
      </c>
      <c r="M16" s="144" t="s">
        <v>26</v>
      </c>
      <c r="N16" s="23">
        <v>244</v>
      </c>
      <c r="O16" s="144" t="s">
        <v>26</v>
      </c>
      <c r="P16" s="23">
        <v>316</v>
      </c>
      <c r="Q16" s="144" t="s">
        <v>26</v>
      </c>
      <c r="R16" s="23">
        <v>3.4563687154324104E-3</v>
      </c>
      <c r="S16" s="144" t="s">
        <v>26</v>
      </c>
      <c r="T16" s="144">
        <v>70</v>
      </c>
      <c r="U16" s="144" t="s">
        <v>26</v>
      </c>
      <c r="V16" s="23">
        <v>7.1608432701939895E-2</v>
      </c>
      <c r="W16" s="144" t="s">
        <v>26</v>
      </c>
      <c r="X16" s="144">
        <v>262</v>
      </c>
      <c r="Y16" s="144" t="s">
        <v>26</v>
      </c>
      <c r="Z16" s="23">
        <v>4.1170679481515515E-3</v>
      </c>
      <c r="AA16" s="144" t="s">
        <v>26</v>
      </c>
      <c r="AB16" s="144">
        <v>115</v>
      </c>
      <c r="AC16" s="144" t="s">
        <v>26</v>
      </c>
      <c r="AD16" s="23">
        <v>4.0671053612052512E-2</v>
      </c>
      <c r="AE16" s="144" t="s">
        <v>26</v>
      </c>
      <c r="AF16" s="144">
        <v>45</v>
      </c>
      <c r="AG16" s="144" t="s">
        <v>26</v>
      </c>
      <c r="AH16" s="23">
        <v>6.8146002034084954E-2</v>
      </c>
      <c r="AI16" s="144" t="s">
        <v>26</v>
      </c>
      <c r="AJ16" s="144">
        <v>223</v>
      </c>
      <c r="AK16" s="144" t="s">
        <v>26</v>
      </c>
      <c r="AL16" s="23">
        <v>4.8219000467378675E-2</v>
      </c>
      <c r="AM16" s="144" t="s">
        <v>26</v>
      </c>
      <c r="AN16" s="144">
        <v>58</v>
      </c>
      <c r="AO16" s="144" t="s">
        <v>26</v>
      </c>
      <c r="AP16" s="23">
        <v>0.33532689307517793</v>
      </c>
      <c r="AQ16" s="144" t="s">
        <v>26</v>
      </c>
      <c r="AR16" s="144">
        <v>7</v>
      </c>
      <c r="AS16" s="144" t="s">
        <v>26</v>
      </c>
      <c r="AT16" s="23">
        <v>6.4974352894972165E-2</v>
      </c>
      <c r="AU16" s="144" t="s">
        <v>26</v>
      </c>
      <c r="AV16" s="144">
        <v>259</v>
      </c>
      <c r="AW16" s="144" t="s">
        <v>26</v>
      </c>
      <c r="AX16" s="23">
        <v>0.349524780981533</v>
      </c>
      <c r="AY16" s="144" t="s">
        <v>26</v>
      </c>
      <c r="AZ16" s="144">
        <v>10</v>
      </c>
      <c r="BA16" s="144" t="s">
        <v>26</v>
      </c>
      <c r="BB16" s="23">
        <v>2.1146316650931369E-3</v>
      </c>
      <c r="BC16" s="144" t="s">
        <v>26</v>
      </c>
      <c r="BD16" s="144">
        <v>322</v>
      </c>
      <c r="BE16" s="144" t="s">
        <v>26</v>
      </c>
      <c r="BF16" s="23">
        <v>0.17633212191550007</v>
      </c>
      <c r="BG16" s="144" t="s">
        <v>26</v>
      </c>
      <c r="BH16" s="144">
        <v>217</v>
      </c>
      <c r="BI16" s="144" t="s">
        <v>26</v>
      </c>
      <c r="BJ16" s="23">
        <v>3.8783278808511359E-2</v>
      </c>
      <c r="BK16" s="144" t="s">
        <v>26</v>
      </c>
      <c r="BL16" s="144">
        <v>317</v>
      </c>
      <c r="BM16" s="144" t="s">
        <v>26</v>
      </c>
      <c r="BN16" s="23">
        <v>1</v>
      </c>
      <c r="BO16" s="144" t="s">
        <v>26</v>
      </c>
      <c r="BP16" s="144">
        <v>1</v>
      </c>
      <c r="BQ16" s="144" t="s">
        <v>26</v>
      </c>
      <c r="BR16" s="23">
        <v>6.1421941066444725E-2</v>
      </c>
      <c r="BS16" s="144" t="s">
        <v>26</v>
      </c>
      <c r="BT16" s="144">
        <v>162</v>
      </c>
      <c r="BU16" s="144" t="s">
        <v>26</v>
      </c>
      <c r="BV16" s="23">
        <v>0.92064213664029904</v>
      </c>
      <c r="BW16" s="144" t="s">
        <v>26</v>
      </c>
      <c r="BX16" s="144">
        <v>3</v>
      </c>
      <c r="BY16" s="144" t="s">
        <v>26</v>
      </c>
      <c r="BZ16" s="23">
        <v>0.1757785441010046</v>
      </c>
      <c r="CA16" s="144" t="s">
        <v>26</v>
      </c>
      <c r="CB16" s="144">
        <v>131</v>
      </c>
      <c r="CC16" s="144" t="s">
        <v>26</v>
      </c>
      <c r="CD16" s="144" t="s">
        <v>26</v>
      </c>
      <c r="CE16" s="23">
        <v>9.4967896618654304E-2</v>
      </c>
      <c r="CF16" s="144" t="s">
        <v>26</v>
      </c>
      <c r="CG16" s="144">
        <v>128</v>
      </c>
    </row>
    <row r="17" spans="1:85" x14ac:dyDescent="0.25">
      <c r="A17" s="144" t="s">
        <v>330</v>
      </c>
      <c r="B17" s="23">
        <v>0.1161450586078938</v>
      </c>
      <c r="C17" s="144" t="s">
        <v>330</v>
      </c>
      <c r="D17" s="144">
        <v>317</v>
      </c>
      <c r="E17" s="144" t="s">
        <v>330</v>
      </c>
      <c r="F17" s="23">
        <v>4.8749922467034759E-2</v>
      </c>
      <c r="G17" s="144" t="s">
        <v>330</v>
      </c>
      <c r="H17" s="144">
        <v>283</v>
      </c>
      <c r="I17" s="144" t="s">
        <v>330</v>
      </c>
      <c r="J17" s="23">
        <v>0.13462282376557386</v>
      </c>
      <c r="K17" s="144" t="s">
        <v>330</v>
      </c>
      <c r="L17" s="144">
        <v>319</v>
      </c>
      <c r="M17" s="144" t="s">
        <v>330</v>
      </c>
      <c r="N17" s="23">
        <v>36</v>
      </c>
      <c r="O17" s="144" t="s">
        <v>330</v>
      </c>
      <c r="P17" s="23">
        <v>215</v>
      </c>
      <c r="Q17" s="144" t="s">
        <v>330</v>
      </c>
      <c r="R17" s="23">
        <v>1.2167767123569792E-4</v>
      </c>
      <c r="S17" s="144" t="s">
        <v>330</v>
      </c>
      <c r="T17" s="144">
        <v>311</v>
      </c>
      <c r="U17" s="144" t="s">
        <v>330</v>
      </c>
      <c r="V17" s="23">
        <v>5.1633682595582785E-2</v>
      </c>
      <c r="W17" s="144" t="s">
        <v>330</v>
      </c>
      <c r="X17" s="144">
        <v>285</v>
      </c>
      <c r="Y17" s="144" t="s">
        <v>330</v>
      </c>
      <c r="Z17" s="23">
        <v>5.9879038581938954E-4</v>
      </c>
      <c r="AA17" s="144" t="s">
        <v>330</v>
      </c>
      <c r="AB17" s="144">
        <v>322</v>
      </c>
      <c r="AC17" s="144" t="s">
        <v>330</v>
      </c>
      <c r="AD17" s="23">
        <v>5.3089976803781394E-3</v>
      </c>
      <c r="AE17" s="144" t="s">
        <v>330</v>
      </c>
      <c r="AF17" s="144">
        <v>250</v>
      </c>
      <c r="AG17" s="144" t="s">
        <v>330</v>
      </c>
      <c r="AH17" s="23">
        <v>4.0725029127643378E-2</v>
      </c>
      <c r="AI17" s="144" t="s">
        <v>330</v>
      </c>
      <c r="AJ17" s="144">
        <v>318</v>
      </c>
      <c r="AK17" s="144" t="s">
        <v>330</v>
      </c>
      <c r="AL17" s="23">
        <v>1.0305804115647401E-2</v>
      </c>
      <c r="AM17" s="144" t="s">
        <v>330</v>
      </c>
      <c r="AN17" s="144">
        <v>313</v>
      </c>
      <c r="AO17" s="144" t="s">
        <v>330</v>
      </c>
      <c r="AP17" s="23">
        <v>0</v>
      </c>
      <c r="AQ17" s="144" t="s">
        <v>330</v>
      </c>
      <c r="AR17" s="144">
        <v>253</v>
      </c>
      <c r="AS17" s="144" t="s">
        <v>330</v>
      </c>
      <c r="AT17" s="23">
        <v>3.5176524549754777E-2</v>
      </c>
      <c r="AU17" s="144" t="s">
        <v>330</v>
      </c>
      <c r="AV17" s="144">
        <v>318</v>
      </c>
      <c r="AW17" s="144" t="s">
        <v>330</v>
      </c>
      <c r="AX17" s="23">
        <v>1.2401708762279137E-2</v>
      </c>
      <c r="AY17" s="144" t="s">
        <v>330</v>
      </c>
      <c r="AZ17" s="144">
        <v>322</v>
      </c>
      <c r="BA17" s="144" t="s">
        <v>330</v>
      </c>
      <c r="BB17" s="23">
        <v>6.6206988198222322E-2</v>
      </c>
      <c r="BC17" s="144" t="s">
        <v>330</v>
      </c>
      <c r="BD17" s="144">
        <v>133</v>
      </c>
      <c r="BE17" s="144" t="s">
        <v>330</v>
      </c>
      <c r="BF17" s="23">
        <v>0.1641539100370043</v>
      </c>
      <c r="BG17" s="144" t="s">
        <v>330</v>
      </c>
      <c r="BH17" s="144">
        <v>238</v>
      </c>
      <c r="BI17" s="144" t="s">
        <v>330</v>
      </c>
      <c r="BJ17" s="23">
        <v>9.4704708230148094E-2</v>
      </c>
      <c r="BK17" s="144" t="s">
        <v>330</v>
      </c>
      <c r="BL17" s="144">
        <v>173</v>
      </c>
      <c r="BM17" s="144" t="s">
        <v>330</v>
      </c>
      <c r="BN17" s="23">
        <v>3.6231662954435161E-2</v>
      </c>
      <c r="BO17" s="144" t="s">
        <v>330</v>
      </c>
      <c r="BP17" s="144">
        <v>241</v>
      </c>
      <c r="BQ17" s="144" t="s">
        <v>330</v>
      </c>
      <c r="BR17" s="23">
        <v>6.8096842289876364E-2</v>
      </c>
      <c r="BS17" s="144" t="s">
        <v>330</v>
      </c>
      <c r="BT17" s="144">
        <v>140</v>
      </c>
      <c r="BU17" s="144" t="s">
        <v>330</v>
      </c>
      <c r="BV17" s="23">
        <v>9.0722685814667664E-2</v>
      </c>
      <c r="BW17" s="144" t="s">
        <v>330</v>
      </c>
      <c r="BX17" s="144">
        <v>217</v>
      </c>
      <c r="BY17" s="144" t="s">
        <v>330</v>
      </c>
      <c r="BZ17" s="23">
        <v>7.9894619925940047E-2</v>
      </c>
      <c r="CA17" s="144" t="s">
        <v>330</v>
      </c>
      <c r="CB17" s="144">
        <v>304</v>
      </c>
      <c r="CC17" s="144" t="s">
        <v>330</v>
      </c>
      <c r="CD17" s="144" t="s">
        <v>330</v>
      </c>
      <c r="CE17" s="23">
        <v>4.1029597769403674E-2</v>
      </c>
      <c r="CF17" s="144" t="s">
        <v>330</v>
      </c>
      <c r="CG17" s="144">
        <v>248</v>
      </c>
    </row>
    <row r="18" spans="1:85" x14ac:dyDescent="0.25">
      <c r="A18" s="144" t="s">
        <v>335</v>
      </c>
      <c r="B18" s="23">
        <v>0.11533736058433947</v>
      </c>
      <c r="C18" s="144" t="s">
        <v>335</v>
      </c>
      <c r="D18" s="144">
        <v>319</v>
      </c>
      <c r="E18" s="144" t="s">
        <v>335</v>
      </c>
      <c r="F18" s="23">
        <v>3.7590432830034354E-2</v>
      </c>
      <c r="G18" s="144" t="s">
        <v>335</v>
      </c>
      <c r="H18" s="144">
        <v>304</v>
      </c>
      <c r="I18" s="144" t="s">
        <v>335</v>
      </c>
      <c r="J18" s="23">
        <v>0.18792412494801572</v>
      </c>
      <c r="K18" s="144" t="s">
        <v>335</v>
      </c>
      <c r="L18" s="144">
        <v>266</v>
      </c>
      <c r="M18" s="144" t="s">
        <v>335</v>
      </c>
      <c r="N18" s="23">
        <v>-38</v>
      </c>
      <c r="O18" s="144" t="s">
        <v>335</v>
      </c>
      <c r="P18" s="23">
        <v>118</v>
      </c>
      <c r="Q18" s="144" t="s">
        <v>335</v>
      </c>
      <c r="R18" s="23">
        <v>5.813449612365614E-4</v>
      </c>
      <c r="S18" s="144" t="s">
        <v>335</v>
      </c>
      <c r="T18" s="144">
        <v>244</v>
      </c>
      <c r="U18" s="144" t="s">
        <v>335</v>
      </c>
      <c r="V18" s="23">
        <v>0.18621282835290592</v>
      </c>
      <c r="W18" s="144" t="s">
        <v>335</v>
      </c>
      <c r="X18" s="144">
        <v>120</v>
      </c>
      <c r="Y18" s="144" t="s">
        <v>335</v>
      </c>
      <c r="Z18" s="23">
        <v>2.3019717766926029E-3</v>
      </c>
      <c r="AA18" s="144" t="s">
        <v>335</v>
      </c>
      <c r="AB18" s="144">
        <v>203</v>
      </c>
      <c r="AC18" s="144" t="s">
        <v>335</v>
      </c>
      <c r="AD18" s="23">
        <v>3.7905469571660275E-3</v>
      </c>
      <c r="AE18" s="144" t="s">
        <v>335</v>
      </c>
      <c r="AF18" s="144">
        <v>277</v>
      </c>
      <c r="AG18" s="144" t="s">
        <v>335</v>
      </c>
      <c r="AH18" s="23">
        <v>4.5371734969086829E-2</v>
      </c>
      <c r="AI18" s="144" t="s">
        <v>335</v>
      </c>
      <c r="AJ18" s="144">
        <v>313</v>
      </c>
      <c r="AK18" s="144" t="s">
        <v>335</v>
      </c>
      <c r="AL18" s="23">
        <v>9.4118362148451901E-3</v>
      </c>
      <c r="AM18" s="144" t="s">
        <v>335</v>
      </c>
      <c r="AN18" s="144">
        <v>319</v>
      </c>
      <c r="AO18" s="144" t="s">
        <v>335</v>
      </c>
      <c r="AP18" s="23">
        <v>5.4276822935116122E-3</v>
      </c>
      <c r="AQ18" s="144" t="s">
        <v>335</v>
      </c>
      <c r="AR18" s="144">
        <v>244</v>
      </c>
      <c r="AS18" s="144" t="s">
        <v>335</v>
      </c>
      <c r="AT18" s="23">
        <v>8.8942137796033285E-2</v>
      </c>
      <c r="AU18" s="144" t="s">
        <v>335</v>
      </c>
      <c r="AV18" s="144">
        <v>172</v>
      </c>
      <c r="AW18" s="144" t="s">
        <v>335</v>
      </c>
      <c r="AX18" s="23">
        <v>3.6643832155991041E-2</v>
      </c>
      <c r="AY18" s="144" t="s">
        <v>335</v>
      </c>
      <c r="AZ18" s="144">
        <v>268</v>
      </c>
      <c r="BA18" s="144" t="s">
        <v>335</v>
      </c>
      <c r="BB18" s="23">
        <v>2.0211972225316118E-2</v>
      </c>
      <c r="BC18" s="144" t="s">
        <v>335</v>
      </c>
      <c r="BD18" s="144">
        <v>259</v>
      </c>
      <c r="BE18" s="144" t="s">
        <v>335</v>
      </c>
      <c r="BF18" s="23">
        <v>0.16579462559584549</v>
      </c>
      <c r="BG18" s="144" t="s">
        <v>335</v>
      </c>
      <c r="BH18" s="144">
        <v>232</v>
      </c>
      <c r="BI18" s="144" t="s">
        <v>335</v>
      </c>
      <c r="BJ18" s="23">
        <v>5.3089761920506157E-2</v>
      </c>
      <c r="BK18" s="144" t="s">
        <v>335</v>
      </c>
      <c r="BL18" s="144">
        <v>284</v>
      </c>
      <c r="BM18" s="144" t="s">
        <v>335</v>
      </c>
      <c r="BN18" s="23">
        <v>5.3165091948641843E-2</v>
      </c>
      <c r="BO18" s="144" t="s">
        <v>335</v>
      </c>
      <c r="BP18" s="144">
        <v>183</v>
      </c>
      <c r="BQ18" s="144" t="s">
        <v>335</v>
      </c>
      <c r="BR18" s="23">
        <v>7.0637210409711201E-2</v>
      </c>
      <c r="BS18" s="144" t="s">
        <v>335</v>
      </c>
      <c r="BT18" s="144">
        <v>131</v>
      </c>
      <c r="BU18" s="144" t="s">
        <v>335</v>
      </c>
      <c r="BV18" s="23">
        <v>0.10761888564835762</v>
      </c>
      <c r="BW18" s="144" t="s">
        <v>335</v>
      </c>
      <c r="BX18" s="144">
        <v>180</v>
      </c>
      <c r="BY18" s="144" t="s">
        <v>335</v>
      </c>
      <c r="BZ18" s="23">
        <v>8.5993933576203496E-2</v>
      </c>
      <c r="CA18" s="144" t="s">
        <v>335</v>
      </c>
      <c r="CB18" s="144">
        <v>293</v>
      </c>
      <c r="CC18" s="144" t="s">
        <v>335</v>
      </c>
      <c r="CD18" s="144" t="s">
        <v>335</v>
      </c>
      <c r="CE18" s="23">
        <v>2.808563669361876E-2</v>
      </c>
      <c r="CF18" s="144" t="s">
        <v>335</v>
      </c>
      <c r="CG18" s="144">
        <v>282</v>
      </c>
    </row>
    <row r="19" spans="1:85" x14ac:dyDescent="0.25">
      <c r="A19" s="144" t="s">
        <v>190</v>
      </c>
      <c r="B19" s="23">
        <v>0.21781244489750934</v>
      </c>
      <c r="C19" s="144" t="s">
        <v>190</v>
      </c>
      <c r="D19" s="144">
        <v>157</v>
      </c>
      <c r="E19" s="144" t="s">
        <v>190</v>
      </c>
      <c r="F19" s="23">
        <v>0.11520249528706754</v>
      </c>
      <c r="G19" s="144" t="s">
        <v>190</v>
      </c>
      <c r="H19" s="144">
        <v>126</v>
      </c>
      <c r="I19" s="144" t="s">
        <v>190</v>
      </c>
      <c r="J19" s="23">
        <v>0.31603596138215784</v>
      </c>
      <c r="K19" s="144" t="s">
        <v>190</v>
      </c>
      <c r="L19" s="144">
        <v>104</v>
      </c>
      <c r="M19" s="144" t="s">
        <v>190</v>
      </c>
      <c r="N19" s="23">
        <v>-22</v>
      </c>
      <c r="O19" s="144" t="s">
        <v>190</v>
      </c>
      <c r="P19" s="23">
        <v>137</v>
      </c>
      <c r="Q19" s="144" t="s">
        <v>190</v>
      </c>
      <c r="R19" s="23">
        <v>5.6294553906793496E-4</v>
      </c>
      <c r="S19" s="144" t="s">
        <v>190</v>
      </c>
      <c r="T19" s="144">
        <v>247</v>
      </c>
      <c r="U19" s="144" t="s">
        <v>190</v>
      </c>
      <c r="V19" s="23">
        <v>0.43930791557770826</v>
      </c>
      <c r="W19" s="144" t="s">
        <v>190</v>
      </c>
      <c r="X19" s="144">
        <v>28</v>
      </c>
      <c r="Y19" s="144" t="s">
        <v>190</v>
      </c>
      <c r="Z19" s="23">
        <v>4.6224412508536076E-3</v>
      </c>
      <c r="AA19" s="144" t="s">
        <v>190</v>
      </c>
      <c r="AB19" s="144">
        <v>100</v>
      </c>
      <c r="AC19" s="144" t="s">
        <v>190</v>
      </c>
      <c r="AD19" s="23">
        <v>1.074743312110997E-2</v>
      </c>
      <c r="AE19" s="144" t="s">
        <v>190</v>
      </c>
      <c r="AF19" s="144">
        <v>161</v>
      </c>
      <c r="AG19" s="144" t="s">
        <v>190</v>
      </c>
      <c r="AH19" s="23">
        <v>5.8005259678275377E-2</v>
      </c>
      <c r="AI19" s="144" t="s">
        <v>190</v>
      </c>
      <c r="AJ19" s="144">
        <v>267</v>
      </c>
      <c r="AK19" s="144" t="s">
        <v>190</v>
      </c>
      <c r="AL19" s="23">
        <v>1.7782948009247082E-2</v>
      </c>
      <c r="AM19" s="144" t="s">
        <v>190</v>
      </c>
      <c r="AN19" s="144">
        <v>222</v>
      </c>
      <c r="AO19" s="144" t="s">
        <v>190</v>
      </c>
      <c r="AP19" s="23">
        <v>5.8171778463503215E-2</v>
      </c>
      <c r="AQ19" s="144" t="s">
        <v>190</v>
      </c>
      <c r="AR19" s="144">
        <v>114</v>
      </c>
      <c r="AS19" s="144" t="s">
        <v>190</v>
      </c>
      <c r="AT19" s="23">
        <v>4.4921974016406886E-2</v>
      </c>
      <c r="AU19" s="144" t="s">
        <v>190</v>
      </c>
      <c r="AV19" s="144">
        <v>309</v>
      </c>
      <c r="AW19" s="144" t="s">
        <v>190</v>
      </c>
      <c r="AX19" s="23">
        <v>7.2498448526116963E-2</v>
      </c>
      <c r="AY19" s="144" t="s">
        <v>190</v>
      </c>
      <c r="AZ19" s="144">
        <v>160</v>
      </c>
      <c r="BA19" s="144" t="s">
        <v>190</v>
      </c>
      <c r="BB19" s="23">
        <v>0.15953109519784486</v>
      </c>
      <c r="BC19" s="144" t="s">
        <v>190</v>
      </c>
      <c r="BD19" s="144">
        <v>50</v>
      </c>
      <c r="BE19" s="144" t="s">
        <v>190</v>
      </c>
      <c r="BF19" s="23">
        <v>0.26947227528003342</v>
      </c>
      <c r="BG19" s="144" t="s">
        <v>190</v>
      </c>
      <c r="BH19" s="144">
        <v>117</v>
      </c>
      <c r="BI19" s="144" t="s">
        <v>190</v>
      </c>
      <c r="BJ19" s="23">
        <v>0.20184945564845044</v>
      </c>
      <c r="BK19" s="144" t="s">
        <v>190</v>
      </c>
      <c r="BL19" s="144">
        <v>51</v>
      </c>
      <c r="BM19" s="144" t="s">
        <v>190</v>
      </c>
      <c r="BN19" s="23">
        <v>2.5896190593601043E-2</v>
      </c>
      <c r="BO19" s="144" t="s">
        <v>190</v>
      </c>
      <c r="BP19" s="144">
        <v>266</v>
      </c>
      <c r="BQ19" s="144" t="s">
        <v>190</v>
      </c>
      <c r="BR19" s="23">
        <v>0.11549677356019294</v>
      </c>
      <c r="BS19" s="144" t="s">
        <v>190</v>
      </c>
      <c r="BT19" s="144">
        <v>52</v>
      </c>
      <c r="BU19" s="144" t="s">
        <v>190</v>
      </c>
      <c r="BV19" s="23">
        <v>0.12304005782488449</v>
      </c>
      <c r="BW19" s="144" t="s">
        <v>190</v>
      </c>
      <c r="BX19" s="144">
        <v>151</v>
      </c>
      <c r="BY19" s="144" t="s">
        <v>190</v>
      </c>
      <c r="BZ19" s="23">
        <v>0.11575598767368117</v>
      </c>
      <c r="CA19" s="144" t="s">
        <v>190</v>
      </c>
      <c r="CB19" s="144">
        <v>229</v>
      </c>
      <c r="CC19" s="144" t="s">
        <v>190</v>
      </c>
      <c r="CD19" s="144" t="s">
        <v>190</v>
      </c>
      <c r="CE19" s="23">
        <v>8.5538741388712758E-2</v>
      </c>
      <c r="CF19" s="144" t="s">
        <v>190</v>
      </c>
      <c r="CG19" s="144">
        <v>142</v>
      </c>
    </row>
    <row r="20" spans="1:85" x14ac:dyDescent="0.25">
      <c r="A20" s="144" t="s">
        <v>60</v>
      </c>
      <c r="B20" s="23">
        <v>0.40845522528639383</v>
      </c>
      <c r="C20" s="144" t="s">
        <v>60</v>
      </c>
      <c r="D20" s="144">
        <v>38</v>
      </c>
      <c r="E20" s="144" t="s">
        <v>60</v>
      </c>
      <c r="F20" s="23">
        <v>8.4985181950933117E-2</v>
      </c>
      <c r="G20" s="144" t="s">
        <v>60</v>
      </c>
      <c r="H20" s="144">
        <v>188</v>
      </c>
      <c r="I20" s="144" t="s">
        <v>60</v>
      </c>
      <c r="J20" s="23">
        <v>0.57132039268325352</v>
      </c>
      <c r="K20" s="144" t="s">
        <v>60</v>
      </c>
      <c r="L20" s="144">
        <v>17</v>
      </c>
      <c r="M20" s="144" t="s">
        <v>60</v>
      </c>
      <c r="N20" s="23">
        <v>-171</v>
      </c>
      <c r="O20" s="144" t="s">
        <v>60</v>
      </c>
      <c r="P20" s="23">
        <v>26</v>
      </c>
      <c r="Q20" s="144" t="s">
        <v>60</v>
      </c>
      <c r="R20" s="23">
        <v>1.4777596932605969E-3</v>
      </c>
      <c r="S20" s="144" t="s">
        <v>60</v>
      </c>
      <c r="T20" s="144">
        <v>139</v>
      </c>
      <c r="U20" s="144" t="s">
        <v>60</v>
      </c>
      <c r="V20" s="23">
        <v>0.33819349283999522</v>
      </c>
      <c r="W20" s="144" t="s">
        <v>60</v>
      </c>
      <c r="X20" s="144">
        <v>48</v>
      </c>
      <c r="Y20" s="144" t="s">
        <v>60</v>
      </c>
      <c r="Z20" s="23">
        <v>4.6025777358016792E-3</v>
      </c>
      <c r="AA20" s="144" t="s">
        <v>60</v>
      </c>
      <c r="AB20" s="144">
        <v>101</v>
      </c>
      <c r="AC20" s="144" t="s">
        <v>60</v>
      </c>
      <c r="AD20" s="23">
        <v>1.8144659158504474E-2</v>
      </c>
      <c r="AE20" s="144" t="s">
        <v>60</v>
      </c>
      <c r="AF20" s="144">
        <v>99</v>
      </c>
      <c r="AG20" s="144" t="s">
        <v>60</v>
      </c>
      <c r="AH20" s="23">
        <v>0.19317532871680698</v>
      </c>
      <c r="AI20" s="144" t="s">
        <v>60</v>
      </c>
      <c r="AJ20" s="144">
        <v>35</v>
      </c>
      <c r="AK20" s="144" t="s">
        <v>60</v>
      </c>
      <c r="AL20" s="23">
        <v>4.2026613728003342E-2</v>
      </c>
      <c r="AM20" s="144" t="s">
        <v>60</v>
      </c>
      <c r="AN20" s="144">
        <v>70</v>
      </c>
      <c r="AO20" s="144" t="s">
        <v>60</v>
      </c>
      <c r="AP20" s="23">
        <v>2.5841124011407587E-2</v>
      </c>
      <c r="AQ20" s="144" t="s">
        <v>60</v>
      </c>
      <c r="AR20" s="144">
        <v>186</v>
      </c>
      <c r="AS20" s="144" t="s">
        <v>60</v>
      </c>
      <c r="AT20" s="23">
        <v>9.8634169152235121E-2</v>
      </c>
      <c r="AU20" s="144" t="s">
        <v>60</v>
      </c>
      <c r="AV20" s="144">
        <v>137</v>
      </c>
      <c r="AW20" s="144" t="s">
        <v>60</v>
      </c>
      <c r="AX20" s="23">
        <v>5.9944075964393932E-2</v>
      </c>
      <c r="AY20" s="144" t="s">
        <v>60</v>
      </c>
      <c r="AZ20" s="144">
        <v>193</v>
      </c>
      <c r="BA20" s="144" t="s">
        <v>60</v>
      </c>
      <c r="BB20" s="23">
        <v>8.0361632739167854E-2</v>
      </c>
      <c r="BC20" s="144" t="s">
        <v>60</v>
      </c>
      <c r="BD20" s="144">
        <v>112</v>
      </c>
      <c r="BE20" s="144" t="s">
        <v>60</v>
      </c>
      <c r="BF20" s="23">
        <v>0.3506809973520682</v>
      </c>
      <c r="BG20" s="144" t="s">
        <v>60</v>
      </c>
      <c r="BH20" s="144">
        <v>60</v>
      </c>
      <c r="BI20" s="144" t="s">
        <v>60</v>
      </c>
      <c r="BJ20" s="23">
        <v>0.14660200004755825</v>
      </c>
      <c r="BK20" s="144" t="s">
        <v>60</v>
      </c>
      <c r="BL20" s="144">
        <v>102</v>
      </c>
      <c r="BM20" s="144" t="s">
        <v>60</v>
      </c>
      <c r="BN20" s="23">
        <v>6.2222186854269244E-2</v>
      </c>
      <c r="BO20" s="144" t="s">
        <v>60</v>
      </c>
      <c r="BP20" s="144">
        <v>161</v>
      </c>
      <c r="BQ20" s="144" t="s">
        <v>60</v>
      </c>
      <c r="BR20" s="23">
        <v>4.756947008861228E-2</v>
      </c>
      <c r="BS20" s="144" t="s">
        <v>60</v>
      </c>
      <c r="BT20" s="144">
        <v>217</v>
      </c>
      <c r="BU20" s="144" t="s">
        <v>60</v>
      </c>
      <c r="BV20" s="23">
        <v>9.5383454425118031E-2</v>
      </c>
      <c r="BW20" s="144" t="s">
        <v>60</v>
      </c>
      <c r="BX20" s="144">
        <v>207</v>
      </c>
      <c r="BY20" s="144" t="s">
        <v>60</v>
      </c>
      <c r="BZ20" s="23">
        <v>0.2643969324298947</v>
      </c>
      <c r="CA20" s="144" t="s">
        <v>60</v>
      </c>
      <c r="CB20" s="144">
        <v>53</v>
      </c>
      <c r="CC20" s="144" t="s">
        <v>60</v>
      </c>
      <c r="CD20" s="144" t="s">
        <v>60</v>
      </c>
      <c r="CE20" s="23">
        <v>0.74741633915760886</v>
      </c>
      <c r="CF20" s="144" t="s">
        <v>60</v>
      </c>
      <c r="CG20" s="144">
        <v>5</v>
      </c>
    </row>
    <row r="21" spans="1:85" x14ac:dyDescent="0.25">
      <c r="A21" s="144" t="s">
        <v>237</v>
      </c>
      <c r="B21" s="23">
        <v>0.14026353898440094</v>
      </c>
      <c r="C21" s="144" t="s">
        <v>237</v>
      </c>
      <c r="D21" s="144">
        <v>291</v>
      </c>
      <c r="E21" s="144" t="s">
        <v>237</v>
      </c>
      <c r="F21" s="23">
        <v>3.5101828231778744E-2</v>
      </c>
      <c r="G21" s="144" t="s">
        <v>237</v>
      </c>
      <c r="H21" s="144">
        <v>307</v>
      </c>
      <c r="I21" s="144" t="s">
        <v>237</v>
      </c>
      <c r="J21" s="23">
        <v>0.27455262720294726</v>
      </c>
      <c r="K21" s="144" t="s">
        <v>237</v>
      </c>
      <c r="L21" s="144">
        <v>147</v>
      </c>
      <c r="M21" s="144" t="s">
        <v>237</v>
      </c>
      <c r="N21" s="23">
        <v>-160</v>
      </c>
      <c r="O21" s="144" t="s">
        <v>237</v>
      </c>
      <c r="P21" s="23">
        <v>34</v>
      </c>
      <c r="Q21" s="144" t="s">
        <v>237</v>
      </c>
      <c r="R21" s="23">
        <v>1.0650587257460796E-3</v>
      </c>
      <c r="S21" s="144" t="s">
        <v>237</v>
      </c>
      <c r="T21" s="144">
        <v>185</v>
      </c>
      <c r="U21" s="144" t="s">
        <v>237</v>
      </c>
      <c r="V21" s="23">
        <v>0.25761218391470303</v>
      </c>
      <c r="W21" s="144" t="s">
        <v>237</v>
      </c>
      <c r="X21" s="144">
        <v>76</v>
      </c>
      <c r="Y21" s="144" t="s">
        <v>237</v>
      </c>
      <c r="Z21" s="23">
        <v>3.4453450685474072E-3</v>
      </c>
      <c r="AA21" s="144" t="s">
        <v>237</v>
      </c>
      <c r="AB21" s="144">
        <v>146</v>
      </c>
      <c r="AC21" s="144" t="s">
        <v>237</v>
      </c>
      <c r="AD21" s="23">
        <v>6.6062003861956991E-3</v>
      </c>
      <c r="AE21" s="144" t="s">
        <v>237</v>
      </c>
      <c r="AF21" s="144">
        <v>227</v>
      </c>
      <c r="AG21" s="144" t="s">
        <v>237</v>
      </c>
      <c r="AH21" s="23">
        <v>0.18218775714401886</v>
      </c>
      <c r="AI21" s="144" t="s">
        <v>237</v>
      </c>
      <c r="AJ21" s="144">
        <v>39</v>
      </c>
      <c r="AK21" s="144" t="s">
        <v>237</v>
      </c>
      <c r="AL21" s="23">
        <v>2.9398595076259467E-2</v>
      </c>
      <c r="AM21" s="144" t="s">
        <v>237</v>
      </c>
      <c r="AN21" s="144">
        <v>112</v>
      </c>
      <c r="AO21" s="144" t="s">
        <v>237</v>
      </c>
      <c r="AP21" s="23">
        <v>2.0639300411056244E-2</v>
      </c>
      <c r="AQ21" s="144" t="s">
        <v>237</v>
      </c>
      <c r="AR21" s="144">
        <v>210</v>
      </c>
      <c r="AS21" s="144" t="s">
        <v>237</v>
      </c>
      <c r="AT21" s="23">
        <v>7.663861809738047E-2</v>
      </c>
      <c r="AU21" s="144" t="s">
        <v>237</v>
      </c>
      <c r="AV21" s="144">
        <v>207</v>
      </c>
      <c r="AW21" s="144" t="s">
        <v>237</v>
      </c>
      <c r="AX21" s="23">
        <v>4.7122683843065907E-2</v>
      </c>
      <c r="AY21" s="144" t="s">
        <v>237</v>
      </c>
      <c r="AZ21" s="144">
        <v>236</v>
      </c>
      <c r="BA21" s="144" t="s">
        <v>237</v>
      </c>
      <c r="BB21" s="23">
        <v>2.9910429524424992E-2</v>
      </c>
      <c r="BC21" s="144" t="s">
        <v>237</v>
      </c>
      <c r="BD21" s="144">
        <v>226</v>
      </c>
      <c r="BE21" s="144" t="s">
        <v>237</v>
      </c>
      <c r="BF21" s="23">
        <v>0.22398175651883942</v>
      </c>
      <c r="BG21" s="144" t="s">
        <v>237</v>
      </c>
      <c r="BH21" s="144">
        <v>159</v>
      </c>
      <c r="BI21" s="144" t="s">
        <v>237</v>
      </c>
      <c r="BJ21" s="23">
        <v>7.4098338273675901E-2</v>
      </c>
      <c r="BK21" s="144" t="s">
        <v>237</v>
      </c>
      <c r="BL21" s="144">
        <v>234</v>
      </c>
      <c r="BM21" s="144" t="s">
        <v>237</v>
      </c>
      <c r="BN21" s="23">
        <v>1.9449094899705376E-2</v>
      </c>
      <c r="BO21" s="144" t="s">
        <v>237</v>
      </c>
      <c r="BP21" s="144">
        <v>286</v>
      </c>
      <c r="BQ21" s="144" t="s">
        <v>237</v>
      </c>
      <c r="BR21" s="23">
        <v>8.509693498367138E-2</v>
      </c>
      <c r="BS21" s="144" t="s">
        <v>237</v>
      </c>
      <c r="BT21" s="144">
        <v>92</v>
      </c>
      <c r="BU21" s="144" t="s">
        <v>237</v>
      </c>
      <c r="BV21" s="23">
        <v>9.0974756609701349E-2</v>
      </c>
      <c r="BW21" s="144" t="s">
        <v>237</v>
      </c>
      <c r="BX21" s="144">
        <v>216</v>
      </c>
      <c r="BY21" s="144" t="s">
        <v>237</v>
      </c>
      <c r="BZ21" s="23">
        <v>9.9966846354802283E-2</v>
      </c>
      <c r="CA21" s="144" t="s">
        <v>237</v>
      </c>
      <c r="CB21" s="144">
        <v>267</v>
      </c>
      <c r="CC21" s="144" t="s">
        <v>237</v>
      </c>
      <c r="CD21" s="144" t="s">
        <v>237</v>
      </c>
      <c r="CE21" s="23">
        <v>5.4886440239939598E-2</v>
      </c>
      <c r="CF21" s="144" t="s">
        <v>237</v>
      </c>
      <c r="CG21" s="144">
        <v>199</v>
      </c>
    </row>
    <row r="22" spans="1:85" x14ac:dyDescent="0.25">
      <c r="A22" s="144" t="s">
        <v>270</v>
      </c>
      <c r="B22" s="23">
        <v>0.12382548320921574</v>
      </c>
      <c r="C22" s="144" t="s">
        <v>270</v>
      </c>
      <c r="D22" s="144">
        <v>309</v>
      </c>
      <c r="E22" s="144" t="s">
        <v>270</v>
      </c>
      <c r="F22" s="23">
        <v>3.7693372109292661E-2</v>
      </c>
      <c r="G22" s="144" t="s">
        <v>270</v>
      </c>
      <c r="H22" s="144">
        <v>303</v>
      </c>
      <c r="I22" s="144" t="s">
        <v>270</v>
      </c>
      <c r="J22" s="23">
        <v>0.19808811159846351</v>
      </c>
      <c r="K22" s="144" t="s">
        <v>270</v>
      </c>
      <c r="L22" s="144">
        <v>253</v>
      </c>
      <c r="M22" s="144" t="s">
        <v>270</v>
      </c>
      <c r="N22" s="23">
        <v>-50</v>
      </c>
      <c r="O22" s="144" t="s">
        <v>270</v>
      </c>
      <c r="P22" s="23">
        <v>104</v>
      </c>
      <c r="Q22" s="144" t="s">
        <v>270</v>
      </c>
      <c r="R22" s="23">
        <v>1.5826608619600858E-3</v>
      </c>
      <c r="S22" s="144" t="s">
        <v>270</v>
      </c>
      <c r="T22" s="144">
        <v>131</v>
      </c>
      <c r="U22" s="144" t="s">
        <v>270</v>
      </c>
      <c r="V22" s="23">
        <v>3.9028208005605233E-2</v>
      </c>
      <c r="W22" s="144" t="s">
        <v>270</v>
      </c>
      <c r="X22" s="144">
        <v>312</v>
      </c>
      <c r="Y22" s="144" t="s">
        <v>270</v>
      </c>
      <c r="Z22" s="23">
        <v>1.9428472197924448E-3</v>
      </c>
      <c r="AA22" s="144" t="s">
        <v>270</v>
      </c>
      <c r="AB22" s="144">
        <v>232</v>
      </c>
      <c r="AC22" s="144" t="s">
        <v>270</v>
      </c>
      <c r="AD22" s="23">
        <v>3.3603210755905534E-2</v>
      </c>
      <c r="AE22" s="144" t="s">
        <v>270</v>
      </c>
      <c r="AF22" s="144">
        <v>57</v>
      </c>
      <c r="AG22" s="144" t="s">
        <v>270</v>
      </c>
      <c r="AH22" s="23">
        <v>5.7586850735366506E-2</v>
      </c>
      <c r="AI22" s="144" t="s">
        <v>270</v>
      </c>
      <c r="AJ22" s="144">
        <v>269</v>
      </c>
      <c r="AK22" s="144" t="s">
        <v>270</v>
      </c>
      <c r="AL22" s="23">
        <v>4.0001207570193514E-2</v>
      </c>
      <c r="AM22" s="144" t="s">
        <v>270</v>
      </c>
      <c r="AN22" s="144">
        <v>74</v>
      </c>
      <c r="AO22" s="144" t="s">
        <v>270</v>
      </c>
      <c r="AP22" s="23">
        <v>0</v>
      </c>
      <c r="AQ22" s="144" t="s">
        <v>270</v>
      </c>
      <c r="AR22" s="144">
        <v>253</v>
      </c>
      <c r="AS22" s="144" t="s">
        <v>270</v>
      </c>
      <c r="AT22" s="23">
        <v>7.4993807968627729E-2</v>
      </c>
      <c r="AU22" s="144" t="s">
        <v>270</v>
      </c>
      <c r="AV22" s="144">
        <v>217</v>
      </c>
      <c r="AW22" s="144" t="s">
        <v>270</v>
      </c>
      <c r="AX22" s="23">
        <v>2.6439546751860485E-2</v>
      </c>
      <c r="AY22" s="144" t="s">
        <v>270</v>
      </c>
      <c r="AZ22" s="144">
        <v>298</v>
      </c>
      <c r="BA22" s="144" t="s">
        <v>270</v>
      </c>
      <c r="BB22" s="23">
        <v>1.420793269134546E-2</v>
      </c>
      <c r="BC22" s="144" t="s">
        <v>270</v>
      </c>
      <c r="BD22" s="144">
        <v>279</v>
      </c>
      <c r="BE22" s="144" t="s">
        <v>270</v>
      </c>
      <c r="BF22" s="23">
        <v>0.37626634692432415</v>
      </c>
      <c r="BG22" s="144" t="s">
        <v>270</v>
      </c>
      <c r="BH22" s="144">
        <v>51</v>
      </c>
      <c r="BI22" s="144" t="s">
        <v>270</v>
      </c>
      <c r="BJ22" s="23">
        <v>9.1602314688134956E-2</v>
      </c>
      <c r="BK22" s="144" t="s">
        <v>270</v>
      </c>
      <c r="BL22" s="144">
        <v>181</v>
      </c>
      <c r="BM22" s="144" t="s">
        <v>270</v>
      </c>
      <c r="BN22" s="23">
        <v>3.4010608607624442E-2</v>
      </c>
      <c r="BO22" s="144" t="s">
        <v>270</v>
      </c>
      <c r="BP22" s="144">
        <v>246</v>
      </c>
      <c r="BQ22" s="144" t="s">
        <v>270</v>
      </c>
      <c r="BR22" s="23">
        <v>2.0812251197160261E-2</v>
      </c>
      <c r="BS22" s="144" t="s">
        <v>270</v>
      </c>
      <c r="BT22" s="144">
        <v>318</v>
      </c>
      <c r="BU22" s="144" t="s">
        <v>270</v>
      </c>
      <c r="BV22" s="23">
        <v>4.7617359102051747E-2</v>
      </c>
      <c r="BW22" s="144" t="s">
        <v>270</v>
      </c>
      <c r="BX22" s="144">
        <v>305</v>
      </c>
      <c r="BY22" s="144" t="s">
        <v>270</v>
      </c>
      <c r="BZ22" s="23">
        <v>0.11053157728566178</v>
      </c>
      <c r="CA22" s="144" t="s">
        <v>270</v>
      </c>
      <c r="CB22" s="144">
        <v>243</v>
      </c>
      <c r="CC22" s="144" t="s">
        <v>270</v>
      </c>
      <c r="CD22" s="144" t="s">
        <v>270</v>
      </c>
      <c r="CE22" s="23">
        <v>2.8112555361421022E-2</v>
      </c>
      <c r="CF22" s="144" t="s">
        <v>270</v>
      </c>
      <c r="CG22" s="144">
        <v>281</v>
      </c>
    </row>
    <row r="23" spans="1:85" x14ac:dyDescent="0.25">
      <c r="A23" s="144" t="s">
        <v>318</v>
      </c>
      <c r="B23" s="23">
        <v>0.17472722396148593</v>
      </c>
      <c r="C23" s="144" t="s">
        <v>318</v>
      </c>
      <c r="D23" s="144">
        <v>236</v>
      </c>
      <c r="E23" s="144" t="s">
        <v>318</v>
      </c>
      <c r="F23" s="23">
        <v>7.2898522827338302E-2</v>
      </c>
      <c r="G23" s="144" t="s">
        <v>318</v>
      </c>
      <c r="H23" s="144">
        <v>217</v>
      </c>
      <c r="I23" s="144" t="s">
        <v>318</v>
      </c>
      <c r="J23" s="23">
        <v>0.20968649456591848</v>
      </c>
      <c r="K23" s="144" t="s">
        <v>318</v>
      </c>
      <c r="L23" s="144">
        <v>233</v>
      </c>
      <c r="M23" s="144" t="s">
        <v>318</v>
      </c>
      <c r="N23" s="23">
        <v>16</v>
      </c>
      <c r="O23" s="144" t="s">
        <v>318</v>
      </c>
      <c r="P23" s="23">
        <v>194</v>
      </c>
      <c r="Q23" s="144" t="s">
        <v>318</v>
      </c>
      <c r="R23" s="23">
        <v>2.3940687102598994E-5</v>
      </c>
      <c r="S23" s="144" t="s">
        <v>318</v>
      </c>
      <c r="T23" s="144">
        <v>325</v>
      </c>
      <c r="U23" s="144" t="s">
        <v>318</v>
      </c>
      <c r="V23" s="23">
        <v>7.8522129729162254E-2</v>
      </c>
      <c r="W23" s="144" t="s">
        <v>318</v>
      </c>
      <c r="X23" s="144">
        <v>250</v>
      </c>
      <c r="Y23" s="144" t="s">
        <v>318</v>
      </c>
      <c r="Z23" s="23">
        <v>7.4956012212505261E-4</v>
      </c>
      <c r="AA23" s="144" t="s">
        <v>318</v>
      </c>
      <c r="AB23" s="144">
        <v>320</v>
      </c>
      <c r="AC23" s="144" t="s">
        <v>318</v>
      </c>
      <c r="AD23" s="23">
        <v>4.1875220739837297E-3</v>
      </c>
      <c r="AE23" s="144" t="s">
        <v>318</v>
      </c>
      <c r="AF23" s="144">
        <v>270</v>
      </c>
      <c r="AG23" s="144" t="s">
        <v>318</v>
      </c>
      <c r="AH23" s="23">
        <v>0.10553775659335966</v>
      </c>
      <c r="AI23" s="144" t="s">
        <v>318</v>
      </c>
      <c r="AJ23" s="144">
        <v>113</v>
      </c>
      <c r="AK23" s="144" t="s">
        <v>318</v>
      </c>
      <c r="AL23" s="23">
        <v>1.7381476206644056E-2</v>
      </c>
      <c r="AM23" s="144" t="s">
        <v>318</v>
      </c>
      <c r="AN23" s="144">
        <v>232</v>
      </c>
      <c r="AO23" s="144" t="s">
        <v>318</v>
      </c>
      <c r="AP23" s="23">
        <v>3.9013519898202835E-2</v>
      </c>
      <c r="AQ23" s="144" t="s">
        <v>318</v>
      </c>
      <c r="AR23" s="144">
        <v>149</v>
      </c>
      <c r="AS23" s="144" t="s">
        <v>318</v>
      </c>
      <c r="AT23" s="23">
        <v>7.6088991580870138E-2</v>
      </c>
      <c r="AU23" s="144" t="s">
        <v>318</v>
      </c>
      <c r="AV23" s="144">
        <v>212</v>
      </c>
      <c r="AW23" s="144" t="s">
        <v>318</v>
      </c>
      <c r="AX23" s="23">
        <v>6.4825906864247107E-2</v>
      </c>
      <c r="AY23" s="144" t="s">
        <v>318</v>
      </c>
      <c r="AZ23" s="144">
        <v>180</v>
      </c>
      <c r="BA23" s="144" t="s">
        <v>318</v>
      </c>
      <c r="BB23" s="23">
        <v>3.147405837215219E-2</v>
      </c>
      <c r="BC23" s="144" t="s">
        <v>318</v>
      </c>
      <c r="BD23" s="144">
        <v>220</v>
      </c>
      <c r="BE23" s="144" t="s">
        <v>318</v>
      </c>
      <c r="BF23" s="23">
        <v>0.23413169746812035</v>
      </c>
      <c r="BG23" s="144" t="s">
        <v>318</v>
      </c>
      <c r="BH23" s="144">
        <v>142</v>
      </c>
      <c r="BI23" s="144" t="s">
        <v>318</v>
      </c>
      <c r="BJ23" s="23">
        <v>7.7646107812485779E-2</v>
      </c>
      <c r="BK23" s="144" t="s">
        <v>318</v>
      </c>
      <c r="BL23" s="144">
        <v>226</v>
      </c>
      <c r="BM23" s="144" t="s">
        <v>318</v>
      </c>
      <c r="BN23" s="23">
        <v>8.6604078288566338E-2</v>
      </c>
      <c r="BO23" s="144" t="s">
        <v>318</v>
      </c>
      <c r="BP23" s="144">
        <v>112</v>
      </c>
      <c r="BQ23" s="144" t="s">
        <v>318</v>
      </c>
      <c r="BR23" s="23">
        <v>1.3113360328199599E-2</v>
      </c>
      <c r="BS23" s="144" t="s">
        <v>318</v>
      </c>
      <c r="BT23" s="144">
        <v>324</v>
      </c>
      <c r="BU23" s="144" t="s">
        <v>318</v>
      </c>
      <c r="BV23" s="23">
        <v>8.6518997949062162E-2</v>
      </c>
      <c r="BW23" s="144" t="s">
        <v>318</v>
      </c>
      <c r="BX23" s="144">
        <v>227</v>
      </c>
      <c r="BY23" s="144" t="s">
        <v>318</v>
      </c>
      <c r="BZ23" s="23">
        <v>0.20200341607464831</v>
      </c>
      <c r="CA23" s="144" t="s">
        <v>318</v>
      </c>
      <c r="CB23" s="144">
        <v>90</v>
      </c>
      <c r="CC23" s="144" t="s">
        <v>318</v>
      </c>
      <c r="CD23" s="144" t="s">
        <v>318</v>
      </c>
      <c r="CE23" s="23">
        <v>3.9349667792150871E-2</v>
      </c>
      <c r="CF23" s="144" t="s">
        <v>318</v>
      </c>
      <c r="CG23" s="144">
        <v>253</v>
      </c>
    </row>
    <row r="24" spans="1:85" x14ac:dyDescent="0.25">
      <c r="A24" s="144" t="s">
        <v>301</v>
      </c>
      <c r="B24" s="23">
        <v>0.11578106340311466</v>
      </c>
      <c r="C24" s="144" t="s">
        <v>301</v>
      </c>
      <c r="D24" s="144">
        <v>318</v>
      </c>
      <c r="E24" s="144" t="s">
        <v>301</v>
      </c>
      <c r="F24" s="23">
        <v>3.7326648471711889E-2</v>
      </c>
      <c r="G24" s="144" t="s">
        <v>301</v>
      </c>
      <c r="H24" s="144">
        <v>305</v>
      </c>
      <c r="I24" s="144" t="s">
        <v>301</v>
      </c>
      <c r="J24" s="23">
        <v>0.1509739213906211</v>
      </c>
      <c r="K24" s="144" t="s">
        <v>301</v>
      </c>
      <c r="L24" s="144">
        <v>302</v>
      </c>
      <c r="M24" s="144" t="s">
        <v>301</v>
      </c>
      <c r="N24" s="23">
        <v>-3</v>
      </c>
      <c r="O24" s="144" t="s">
        <v>301</v>
      </c>
      <c r="P24" s="23">
        <v>160</v>
      </c>
      <c r="Q24" s="144" t="s">
        <v>301</v>
      </c>
      <c r="R24" s="23">
        <v>1.0588753119143051E-3</v>
      </c>
      <c r="S24" s="144" t="s">
        <v>301</v>
      </c>
      <c r="T24" s="144">
        <v>186</v>
      </c>
      <c r="U24" s="144" t="s">
        <v>301</v>
      </c>
      <c r="V24" s="23">
        <v>8.6540827022851777E-2</v>
      </c>
      <c r="W24" s="144" t="s">
        <v>301</v>
      </c>
      <c r="X24" s="144">
        <v>232</v>
      </c>
      <c r="Y24" s="144" t="s">
        <v>301</v>
      </c>
      <c r="Z24" s="23">
        <v>1.8582852127506455E-3</v>
      </c>
      <c r="AA24" s="144" t="s">
        <v>301</v>
      </c>
      <c r="AB24" s="144">
        <v>237</v>
      </c>
      <c r="AC24" s="144" t="s">
        <v>301</v>
      </c>
      <c r="AD24" s="23">
        <v>2.6252899106020067E-2</v>
      </c>
      <c r="AE24" s="144" t="s">
        <v>301</v>
      </c>
      <c r="AF24" s="144">
        <v>72</v>
      </c>
      <c r="AG24" s="144" t="s">
        <v>301</v>
      </c>
      <c r="AH24" s="23">
        <v>6.9796634292773746E-2</v>
      </c>
      <c r="AI24" s="144" t="s">
        <v>301</v>
      </c>
      <c r="AJ24" s="144">
        <v>215</v>
      </c>
      <c r="AK24" s="144" t="s">
        <v>301</v>
      </c>
      <c r="AL24" s="23">
        <v>3.4377779089124261E-2</v>
      </c>
      <c r="AM24" s="144" t="s">
        <v>301</v>
      </c>
      <c r="AN24" s="144">
        <v>94</v>
      </c>
      <c r="AO24" s="144" t="s">
        <v>301</v>
      </c>
      <c r="AP24" s="23">
        <v>2.2397899477834975E-2</v>
      </c>
      <c r="AQ24" s="144" t="s">
        <v>301</v>
      </c>
      <c r="AR24" s="144">
        <v>200</v>
      </c>
      <c r="AS24" s="144" t="s">
        <v>301</v>
      </c>
      <c r="AT24" s="23">
        <v>5.7876201104797173E-2</v>
      </c>
      <c r="AU24" s="144" t="s">
        <v>301</v>
      </c>
      <c r="AV24" s="144">
        <v>277</v>
      </c>
      <c r="AW24" s="144" t="s">
        <v>301</v>
      </c>
      <c r="AX24" s="23">
        <v>4.2220797776953083E-2</v>
      </c>
      <c r="AY24" s="144" t="s">
        <v>301</v>
      </c>
      <c r="AZ24" s="144">
        <v>249</v>
      </c>
      <c r="BA24" s="144" t="s">
        <v>301</v>
      </c>
      <c r="BB24" s="23">
        <v>1.2404152146043779E-2</v>
      </c>
      <c r="BC24" s="144" t="s">
        <v>301</v>
      </c>
      <c r="BD24" s="144">
        <v>283</v>
      </c>
      <c r="BE24" s="144" t="s">
        <v>301</v>
      </c>
      <c r="BF24" s="23">
        <v>0.13836964145240044</v>
      </c>
      <c r="BG24" s="144" t="s">
        <v>301</v>
      </c>
      <c r="BH24" s="144">
        <v>284</v>
      </c>
      <c r="BI24" s="144" t="s">
        <v>301</v>
      </c>
      <c r="BJ24" s="23">
        <v>4.0235310270582206E-2</v>
      </c>
      <c r="BK24" s="144" t="s">
        <v>301</v>
      </c>
      <c r="BL24" s="144">
        <v>315</v>
      </c>
      <c r="BM24" s="144" t="s">
        <v>301</v>
      </c>
      <c r="BN24" s="23">
        <v>2.0479134675774606E-2</v>
      </c>
      <c r="BO24" s="144" t="s">
        <v>301</v>
      </c>
      <c r="BP24" s="144">
        <v>284</v>
      </c>
      <c r="BQ24" s="144" t="s">
        <v>301</v>
      </c>
      <c r="BR24" s="23">
        <v>5.5424030985373351E-2</v>
      </c>
      <c r="BS24" s="144" t="s">
        <v>301</v>
      </c>
      <c r="BT24" s="144">
        <v>188</v>
      </c>
      <c r="BU24" s="144" t="s">
        <v>301</v>
      </c>
      <c r="BV24" s="23">
        <v>6.6026334406948356E-2</v>
      </c>
      <c r="BW24" s="144" t="s">
        <v>301</v>
      </c>
      <c r="BX24" s="144">
        <v>284</v>
      </c>
      <c r="BY24" s="144" t="s">
        <v>301</v>
      </c>
      <c r="BZ24" s="23">
        <v>0.12863929247671549</v>
      </c>
      <c r="CA24" s="144" t="s">
        <v>301</v>
      </c>
      <c r="CB24" s="144">
        <v>206</v>
      </c>
      <c r="CC24" s="144" t="s">
        <v>301</v>
      </c>
      <c r="CD24" s="144" t="s">
        <v>301</v>
      </c>
      <c r="CE24" s="23">
        <v>2.4499602040622347E-3</v>
      </c>
      <c r="CF24" s="144" t="s">
        <v>301</v>
      </c>
      <c r="CG24" s="144">
        <v>324</v>
      </c>
    </row>
    <row r="25" spans="1:85" x14ac:dyDescent="0.25">
      <c r="A25" s="144" t="s">
        <v>206</v>
      </c>
      <c r="B25" s="23">
        <v>0.22602678515580762</v>
      </c>
      <c r="C25" s="144" t="s">
        <v>206</v>
      </c>
      <c r="D25" s="144">
        <v>148</v>
      </c>
      <c r="E25" s="144" t="s">
        <v>206</v>
      </c>
      <c r="F25" s="23">
        <v>6.2958967987669159E-2</v>
      </c>
      <c r="G25" s="144" t="s">
        <v>206</v>
      </c>
      <c r="H25" s="144">
        <v>244</v>
      </c>
      <c r="I25" s="144" t="s">
        <v>206</v>
      </c>
      <c r="J25" s="23">
        <v>0.33892133800521423</v>
      </c>
      <c r="K25" s="144" t="s">
        <v>206</v>
      </c>
      <c r="L25" s="144">
        <v>84</v>
      </c>
      <c r="M25" s="144" t="s">
        <v>206</v>
      </c>
      <c r="N25" s="23">
        <v>-160</v>
      </c>
      <c r="O25" s="144" t="s">
        <v>206</v>
      </c>
      <c r="P25" s="23">
        <v>34</v>
      </c>
      <c r="Q25" s="144" t="s">
        <v>206</v>
      </c>
      <c r="R25" s="23">
        <v>1.2614107027711285E-3</v>
      </c>
      <c r="S25" s="144" t="s">
        <v>206</v>
      </c>
      <c r="T25" s="144">
        <v>164</v>
      </c>
      <c r="U25" s="144" t="s">
        <v>206</v>
      </c>
      <c r="V25" s="23">
        <v>0.20392318211231705</v>
      </c>
      <c r="W25" s="144" t="s">
        <v>206</v>
      </c>
      <c r="X25" s="144">
        <v>109</v>
      </c>
      <c r="Y25" s="144" t="s">
        <v>206</v>
      </c>
      <c r="Z25" s="23">
        <v>3.1454955594383909E-3</v>
      </c>
      <c r="AA25" s="144" t="s">
        <v>206</v>
      </c>
      <c r="AB25" s="144">
        <v>157</v>
      </c>
      <c r="AC25" s="144" t="s">
        <v>206</v>
      </c>
      <c r="AD25" s="23">
        <v>7.2085441620634502E-3</v>
      </c>
      <c r="AE25" s="144" t="s">
        <v>206</v>
      </c>
      <c r="AF25" s="144">
        <v>218</v>
      </c>
      <c r="AG25" s="144" t="s">
        <v>206</v>
      </c>
      <c r="AH25" s="23">
        <v>8.2388388490443373E-2</v>
      </c>
      <c r="AI25" s="144" t="s">
        <v>206</v>
      </c>
      <c r="AJ25" s="144">
        <v>163</v>
      </c>
      <c r="AK25" s="144" t="s">
        <v>206</v>
      </c>
      <c r="AL25" s="23">
        <v>1.7407650150939386E-2</v>
      </c>
      <c r="AM25" s="144" t="s">
        <v>206</v>
      </c>
      <c r="AN25" s="144">
        <v>231</v>
      </c>
      <c r="AO25" s="144" t="s">
        <v>206</v>
      </c>
      <c r="AP25" s="23">
        <v>3.1755634054910463E-2</v>
      </c>
      <c r="AQ25" s="144" t="s">
        <v>206</v>
      </c>
      <c r="AR25" s="144">
        <v>168</v>
      </c>
      <c r="AS25" s="144" t="s">
        <v>206</v>
      </c>
      <c r="AT25" s="23">
        <v>0.17092813379389163</v>
      </c>
      <c r="AU25" s="144" t="s">
        <v>206</v>
      </c>
      <c r="AV25" s="144">
        <v>31</v>
      </c>
      <c r="AW25" s="144" t="s">
        <v>206</v>
      </c>
      <c r="AX25" s="23">
        <v>9.1192671849681134E-2</v>
      </c>
      <c r="AY25" s="144" t="s">
        <v>206</v>
      </c>
      <c r="AZ25" s="144">
        <v>123</v>
      </c>
      <c r="BA25" s="144" t="s">
        <v>206</v>
      </c>
      <c r="BB25" s="23">
        <v>7.4014276648904781E-2</v>
      </c>
      <c r="BC25" s="144" t="s">
        <v>206</v>
      </c>
      <c r="BD25" s="144">
        <v>121</v>
      </c>
      <c r="BE25" s="144" t="s">
        <v>206</v>
      </c>
      <c r="BF25" s="23">
        <v>0.40375165882766634</v>
      </c>
      <c r="BG25" s="144" t="s">
        <v>206</v>
      </c>
      <c r="BH25" s="144">
        <v>44</v>
      </c>
      <c r="BI25" s="144" t="s">
        <v>206</v>
      </c>
      <c r="BJ25" s="23">
        <v>0.15190379669454065</v>
      </c>
      <c r="BK25" s="144" t="s">
        <v>206</v>
      </c>
      <c r="BL25" s="144">
        <v>95</v>
      </c>
      <c r="BM25" s="144" t="s">
        <v>206</v>
      </c>
      <c r="BN25" s="23">
        <v>2.5069924694631741E-2</v>
      </c>
      <c r="BO25" s="144" t="s">
        <v>206</v>
      </c>
      <c r="BP25" s="144">
        <v>270</v>
      </c>
      <c r="BQ25" s="144" t="s">
        <v>206</v>
      </c>
      <c r="BR25" s="23">
        <v>2.8254378996180458E-2</v>
      </c>
      <c r="BS25" s="144" t="s">
        <v>206</v>
      </c>
      <c r="BT25" s="144">
        <v>298</v>
      </c>
      <c r="BU25" s="144" t="s">
        <v>206</v>
      </c>
      <c r="BV25" s="23">
        <v>4.6345658857330281E-2</v>
      </c>
      <c r="BW25" s="144" t="s">
        <v>206</v>
      </c>
      <c r="BX25" s="144">
        <v>307</v>
      </c>
      <c r="BY25" s="144" t="s">
        <v>206</v>
      </c>
      <c r="BZ25" s="23">
        <v>0.27283863003322534</v>
      </c>
      <c r="CA25" s="144" t="s">
        <v>206</v>
      </c>
      <c r="CB25" s="144">
        <v>50</v>
      </c>
      <c r="CC25" s="144" t="s">
        <v>206</v>
      </c>
      <c r="CD25" s="144" t="s">
        <v>206</v>
      </c>
      <c r="CE25" s="23">
        <v>4.813349239335999E-2</v>
      </c>
      <c r="CF25" s="144" t="s">
        <v>206</v>
      </c>
      <c r="CG25" s="144">
        <v>222</v>
      </c>
    </row>
    <row r="26" spans="1:85" x14ac:dyDescent="0.25">
      <c r="A26" s="144" t="s">
        <v>47</v>
      </c>
      <c r="B26" s="23">
        <v>0.47442469028536777</v>
      </c>
      <c r="C26" s="144" t="s">
        <v>47</v>
      </c>
      <c r="D26" s="144">
        <v>28</v>
      </c>
      <c r="E26" s="144" t="s">
        <v>47</v>
      </c>
      <c r="F26" s="23">
        <v>0.20643156927773451</v>
      </c>
      <c r="G26" s="144" t="s">
        <v>47</v>
      </c>
      <c r="H26" s="144">
        <v>53</v>
      </c>
      <c r="I26" s="144" t="s">
        <v>47</v>
      </c>
      <c r="J26" s="23">
        <v>0.54990331846947027</v>
      </c>
      <c r="K26" s="144" t="s">
        <v>47</v>
      </c>
      <c r="L26" s="144">
        <v>18</v>
      </c>
      <c r="M26" s="144" t="s">
        <v>47</v>
      </c>
      <c r="N26" s="23">
        <v>-35</v>
      </c>
      <c r="O26" s="144" t="s">
        <v>47</v>
      </c>
      <c r="P26" s="23">
        <v>125</v>
      </c>
      <c r="Q26" s="144" t="s">
        <v>47</v>
      </c>
      <c r="R26" s="23">
        <v>3.6565457872866507E-4</v>
      </c>
      <c r="S26" s="144" t="s">
        <v>47</v>
      </c>
      <c r="T26" s="144">
        <v>267</v>
      </c>
      <c r="U26" s="144" t="s">
        <v>47</v>
      </c>
      <c r="V26" s="23">
        <v>0.19583177444166225</v>
      </c>
      <c r="W26" s="144" t="s">
        <v>47</v>
      </c>
      <c r="X26" s="144">
        <v>114</v>
      </c>
      <c r="Y26" s="144" t="s">
        <v>47</v>
      </c>
      <c r="Z26" s="23">
        <v>2.1752352684786783E-3</v>
      </c>
      <c r="AA26" s="144" t="s">
        <v>47</v>
      </c>
      <c r="AB26" s="144">
        <v>212</v>
      </c>
      <c r="AC26" s="144" t="s">
        <v>47</v>
      </c>
      <c r="AD26" s="23">
        <v>2.0559416560635209E-2</v>
      </c>
      <c r="AE26" s="144" t="s">
        <v>47</v>
      </c>
      <c r="AF26" s="144">
        <v>86</v>
      </c>
      <c r="AG26" s="144" t="s">
        <v>47</v>
      </c>
      <c r="AH26" s="23">
        <v>0.57647628822087627</v>
      </c>
      <c r="AI26" s="144" t="s">
        <v>47</v>
      </c>
      <c r="AJ26" s="144">
        <v>4</v>
      </c>
      <c r="AK26" s="144" t="s">
        <v>47</v>
      </c>
      <c r="AL26" s="23">
        <v>9.2687632506124773E-2</v>
      </c>
      <c r="AM26" s="144" t="s">
        <v>47</v>
      </c>
      <c r="AN26" s="144">
        <v>29</v>
      </c>
      <c r="AO26" s="144" t="s">
        <v>47</v>
      </c>
      <c r="AP26" s="23">
        <v>0.35990123077007535</v>
      </c>
      <c r="AQ26" s="144" t="s">
        <v>47</v>
      </c>
      <c r="AR26" s="144">
        <v>6</v>
      </c>
      <c r="AS26" s="144" t="s">
        <v>47</v>
      </c>
      <c r="AT26" s="23">
        <v>7.046948720106723E-2</v>
      </c>
      <c r="AU26" s="144" t="s">
        <v>47</v>
      </c>
      <c r="AV26" s="144">
        <v>237</v>
      </c>
      <c r="AW26" s="144" t="s">
        <v>47</v>
      </c>
      <c r="AX26" s="23">
        <v>0.37539820951216663</v>
      </c>
      <c r="AY26" s="144" t="s">
        <v>47</v>
      </c>
      <c r="AZ26" s="144">
        <v>8</v>
      </c>
      <c r="BA26" s="144" t="s">
        <v>47</v>
      </c>
      <c r="BB26" s="23">
        <v>4.2566761738462376E-2</v>
      </c>
      <c r="BC26" s="144" t="s">
        <v>47</v>
      </c>
      <c r="BD26" s="144">
        <v>184</v>
      </c>
      <c r="BE26" s="144" t="s">
        <v>47</v>
      </c>
      <c r="BF26" s="23">
        <v>0.16475202962873439</v>
      </c>
      <c r="BG26" s="144" t="s">
        <v>47</v>
      </c>
      <c r="BH26" s="144">
        <v>234</v>
      </c>
      <c r="BI26" s="144" t="s">
        <v>47</v>
      </c>
      <c r="BJ26" s="23">
        <v>7.3264481530712772E-2</v>
      </c>
      <c r="BK26" s="144" t="s">
        <v>47</v>
      </c>
      <c r="BL26" s="144">
        <v>237</v>
      </c>
      <c r="BM26" s="144" t="s">
        <v>47</v>
      </c>
      <c r="BN26" s="23">
        <v>3.3379649421881673E-2</v>
      </c>
      <c r="BO26" s="144" t="s">
        <v>47</v>
      </c>
      <c r="BP26" s="144">
        <v>248</v>
      </c>
      <c r="BQ26" s="144" t="s">
        <v>47</v>
      </c>
      <c r="BR26" s="23">
        <v>7.4180450420339286E-2</v>
      </c>
      <c r="BS26" s="144" t="s">
        <v>47</v>
      </c>
      <c r="BT26" s="144">
        <v>120</v>
      </c>
      <c r="BU26" s="144" t="s">
        <v>47</v>
      </c>
      <c r="BV26" s="23">
        <v>9.3547669679411291E-2</v>
      </c>
      <c r="BW26" s="144" t="s">
        <v>47</v>
      </c>
      <c r="BX26" s="144">
        <v>209</v>
      </c>
      <c r="BY26" s="144" t="s">
        <v>47</v>
      </c>
      <c r="BZ26" s="23">
        <v>0.19714312302869422</v>
      </c>
      <c r="CA26" s="144" t="s">
        <v>47</v>
      </c>
      <c r="CB26" s="144">
        <v>98</v>
      </c>
      <c r="CC26" s="144" t="s">
        <v>47</v>
      </c>
      <c r="CD26" s="144" t="s">
        <v>47</v>
      </c>
      <c r="CE26" s="23">
        <v>0.68473764295660888</v>
      </c>
      <c r="CF26" s="144" t="s">
        <v>47</v>
      </c>
      <c r="CG26" s="144">
        <v>9</v>
      </c>
    </row>
    <row r="27" spans="1:85" x14ac:dyDescent="0.25">
      <c r="A27" s="144" t="s">
        <v>155</v>
      </c>
      <c r="B27" s="23">
        <v>0.17059038180542227</v>
      </c>
      <c r="C27" s="144" t="s">
        <v>155</v>
      </c>
      <c r="D27" s="144">
        <v>240</v>
      </c>
      <c r="E27" s="144" t="s">
        <v>155</v>
      </c>
      <c r="F27" s="23">
        <v>0.11571386801721584</v>
      </c>
      <c r="G27" s="144" t="s">
        <v>155</v>
      </c>
      <c r="H27" s="144">
        <v>122</v>
      </c>
      <c r="I27" s="144" t="s">
        <v>155</v>
      </c>
      <c r="J27" s="23">
        <v>0.15208381583048811</v>
      </c>
      <c r="K27" s="144" t="s">
        <v>155</v>
      </c>
      <c r="L27" s="144">
        <v>300</v>
      </c>
      <c r="M27" s="144" t="s">
        <v>155</v>
      </c>
      <c r="N27" s="23">
        <v>178</v>
      </c>
      <c r="O27" s="144" t="s">
        <v>155</v>
      </c>
      <c r="P27" s="23">
        <v>304</v>
      </c>
      <c r="Q27" s="144" t="s">
        <v>155</v>
      </c>
      <c r="R27" s="23">
        <v>1.665921909725779E-3</v>
      </c>
      <c r="S27" s="144" t="s">
        <v>155</v>
      </c>
      <c r="T27" s="144">
        <v>126</v>
      </c>
      <c r="U27" s="144" t="s">
        <v>155</v>
      </c>
      <c r="V27" s="23">
        <v>7.8959361279973453E-2</v>
      </c>
      <c r="W27" s="144" t="s">
        <v>155</v>
      </c>
      <c r="X27" s="144">
        <v>249</v>
      </c>
      <c r="Y27" s="144" t="s">
        <v>155</v>
      </c>
      <c r="Z27" s="23">
        <v>2.3950889016142222E-3</v>
      </c>
      <c r="AA27" s="144" t="s">
        <v>155</v>
      </c>
      <c r="AB27" s="144">
        <v>197</v>
      </c>
      <c r="AC27" s="144" t="s">
        <v>155</v>
      </c>
      <c r="AD27" s="23">
        <v>1.1831541859545645E-3</v>
      </c>
      <c r="AE27" s="144" t="s">
        <v>155</v>
      </c>
      <c r="AF27" s="144">
        <v>320</v>
      </c>
      <c r="AG27" s="144" t="s">
        <v>155</v>
      </c>
      <c r="AH27" s="23">
        <v>7.8827438447898815E-2</v>
      </c>
      <c r="AI27" s="144" t="s">
        <v>155</v>
      </c>
      <c r="AJ27" s="144">
        <v>178</v>
      </c>
      <c r="AK27" s="144" t="s">
        <v>155</v>
      </c>
      <c r="AL27" s="23">
        <v>1.1087632771883051E-2</v>
      </c>
      <c r="AM27" s="144" t="s">
        <v>155</v>
      </c>
      <c r="AN27" s="144">
        <v>310</v>
      </c>
      <c r="AO27" s="144" t="s">
        <v>155</v>
      </c>
      <c r="AP27" s="23">
        <v>1.8514297622389472E-3</v>
      </c>
      <c r="AQ27" s="144" t="s">
        <v>155</v>
      </c>
      <c r="AR27" s="144">
        <v>250</v>
      </c>
      <c r="AS27" s="144" t="s">
        <v>155</v>
      </c>
      <c r="AT27" s="23">
        <v>6.7239655309204768E-2</v>
      </c>
      <c r="AU27" s="144" t="s">
        <v>155</v>
      </c>
      <c r="AV27" s="144">
        <v>245</v>
      </c>
      <c r="AW27" s="144" t="s">
        <v>155</v>
      </c>
      <c r="AX27" s="23">
        <v>2.5509114360597867E-2</v>
      </c>
      <c r="AY27" s="144" t="s">
        <v>155</v>
      </c>
      <c r="AZ27" s="144">
        <v>301</v>
      </c>
      <c r="BA27" s="144" t="s">
        <v>155</v>
      </c>
      <c r="BB27" s="23">
        <v>0.22770872898770256</v>
      </c>
      <c r="BC27" s="144" t="s">
        <v>155</v>
      </c>
      <c r="BD27" s="144">
        <v>25</v>
      </c>
      <c r="BE27" s="144" t="s">
        <v>155</v>
      </c>
      <c r="BF27" s="23">
        <v>0.11312040408865431</v>
      </c>
      <c r="BG27" s="144" t="s">
        <v>155</v>
      </c>
      <c r="BH27" s="144">
        <v>315</v>
      </c>
      <c r="BI27" s="144" t="s">
        <v>155</v>
      </c>
      <c r="BJ27" s="23">
        <v>0.23136459866857703</v>
      </c>
      <c r="BK27" s="144" t="s">
        <v>155</v>
      </c>
      <c r="BL27" s="144">
        <v>37</v>
      </c>
      <c r="BM27" s="144" t="s">
        <v>155</v>
      </c>
      <c r="BN27" s="23">
        <v>2.3631726422812301E-2</v>
      </c>
      <c r="BO27" s="144" t="s">
        <v>155</v>
      </c>
      <c r="BP27" s="144">
        <v>278</v>
      </c>
      <c r="BQ27" s="144" t="s">
        <v>155</v>
      </c>
      <c r="BR27" s="23">
        <v>5.6500568818127907E-2</v>
      </c>
      <c r="BS27" s="144" t="s">
        <v>155</v>
      </c>
      <c r="BT27" s="144">
        <v>182</v>
      </c>
      <c r="BU27" s="144" t="s">
        <v>155</v>
      </c>
      <c r="BV27" s="23">
        <v>6.9697645231859978E-2</v>
      </c>
      <c r="BW27" s="144" t="s">
        <v>155</v>
      </c>
      <c r="BX27" s="144">
        <v>275</v>
      </c>
      <c r="BY27" s="144" t="s">
        <v>155</v>
      </c>
      <c r="BZ27" s="23">
        <v>7.5324993310179722E-2</v>
      </c>
      <c r="CA27" s="144" t="s">
        <v>155</v>
      </c>
      <c r="CB27" s="144">
        <v>311</v>
      </c>
      <c r="CC27" s="144" t="s">
        <v>155</v>
      </c>
      <c r="CD27" s="144" t="s">
        <v>155</v>
      </c>
      <c r="CE27" s="23">
        <v>7.3087369330530616E-2</v>
      </c>
      <c r="CF27" s="144" t="s">
        <v>155</v>
      </c>
      <c r="CG27" s="144">
        <v>156</v>
      </c>
    </row>
    <row r="28" spans="1:85" x14ac:dyDescent="0.25">
      <c r="A28" s="144" t="s">
        <v>244</v>
      </c>
      <c r="B28" s="23">
        <v>0.17772806453051271</v>
      </c>
      <c r="C28" s="144" t="s">
        <v>244</v>
      </c>
      <c r="D28" s="144">
        <v>228</v>
      </c>
      <c r="E28" s="144" t="s">
        <v>244</v>
      </c>
      <c r="F28" s="23">
        <v>0.10773592292063618</v>
      </c>
      <c r="G28" s="144" t="s">
        <v>244</v>
      </c>
      <c r="H28" s="144">
        <v>145</v>
      </c>
      <c r="I28" s="144" t="s">
        <v>244</v>
      </c>
      <c r="J28" s="23">
        <v>0.18617654099034811</v>
      </c>
      <c r="K28" s="144" t="s">
        <v>244</v>
      </c>
      <c r="L28" s="144">
        <v>270</v>
      </c>
      <c r="M28" s="144" t="s">
        <v>244</v>
      </c>
      <c r="N28" s="23">
        <v>125</v>
      </c>
      <c r="O28" s="144" t="s">
        <v>244</v>
      </c>
      <c r="P28" s="23">
        <v>284</v>
      </c>
      <c r="Q28" s="144" t="s">
        <v>244</v>
      </c>
      <c r="R28" s="23">
        <v>1.3066741220972496E-4</v>
      </c>
      <c r="S28" s="144" t="s">
        <v>244</v>
      </c>
      <c r="T28" s="144">
        <v>307</v>
      </c>
      <c r="U28" s="144" t="s">
        <v>244</v>
      </c>
      <c r="V28" s="23">
        <v>8.5645655709888427E-2</v>
      </c>
      <c r="W28" s="144" t="s">
        <v>244</v>
      </c>
      <c r="X28" s="144">
        <v>234</v>
      </c>
      <c r="Y28" s="144" t="s">
        <v>244</v>
      </c>
      <c r="Z28" s="23">
        <v>9.2208364014364141E-4</v>
      </c>
      <c r="AA28" s="144" t="s">
        <v>244</v>
      </c>
      <c r="AB28" s="144">
        <v>312</v>
      </c>
      <c r="AC28" s="144" t="s">
        <v>244</v>
      </c>
      <c r="AD28" s="23">
        <v>1.231704970377513E-2</v>
      </c>
      <c r="AE28" s="144" t="s">
        <v>244</v>
      </c>
      <c r="AF28" s="144">
        <v>143</v>
      </c>
      <c r="AG28" s="144" t="s">
        <v>244</v>
      </c>
      <c r="AH28" s="23">
        <v>0.12207170577495612</v>
      </c>
      <c r="AI28" s="144" t="s">
        <v>244</v>
      </c>
      <c r="AJ28" s="144">
        <v>83</v>
      </c>
      <c r="AK28" s="144" t="s">
        <v>244</v>
      </c>
      <c r="AL28" s="23">
        <v>2.7386803254246844E-2</v>
      </c>
      <c r="AM28" s="144" t="s">
        <v>244</v>
      </c>
      <c r="AN28" s="144">
        <v>122</v>
      </c>
      <c r="AO28" s="144" t="s">
        <v>244</v>
      </c>
      <c r="AP28" s="23">
        <v>5.1125408228400691E-2</v>
      </c>
      <c r="AQ28" s="144" t="s">
        <v>244</v>
      </c>
      <c r="AR28" s="144">
        <v>124</v>
      </c>
      <c r="AS28" s="144" t="s">
        <v>244</v>
      </c>
      <c r="AT28" s="23">
        <v>7.6196136956304367E-2</v>
      </c>
      <c r="AU28" s="144" t="s">
        <v>244</v>
      </c>
      <c r="AV28" s="144">
        <v>210</v>
      </c>
      <c r="AW28" s="144" t="s">
        <v>244</v>
      </c>
      <c r="AX28" s="23">
        <v>7.6660995474583549E-2</v>
      </c>
      <c r="AY28" s="144" t="s">
        <v>244</v>
      </c>
      <c r="AZ28" s="144">
        <v>152</v>
      </c>
      <c r="BA28" s="144" t="s">
        <v>244</v>
      </c>
      <c r="BB28" s="23">
        <v>0.13966680180748922</v>
      </c>
      <c r="BC28" s="144" t="s">
        <v>244</v>
      </c>
      <c r="BD28" s="144">
        <v>58</v>
      </c>
      <c r="BE28" s="144" t="s">
        <v>244</v>
      </c>
      <c r="BF28" s="23">
        <v>0.18332028074724613</v>
      </c>
      <c r="BG28" s="144" t="s">
        <v>244</v>
      </c>
      <c r="BH28" s="144">
        <v>211</v>
      </c>
      <c r="BI28" s="144" t="s">
        <v>244</v>
      </c>
      <c r="BJ28" s="23">
        <v>0.16572254601113881</v>
      </c>
      <c r="BK28" s="144" t="s">
        <v>244</v>
      </c>
      <c r="BL28" s="144">
        <v>82</v>
      </c>
      <c r="BM28" s="144" t="s">
        <v>244</v>
      </c>
      <c r="BN28" s="23">
        <v>3.514817394969378E-2</v>
      </c>
      <c r="BO28" s="144" t="s">
        <v>244</v>
      </c>
      <c r="BP28" s="144">
        <v>243</v>
      </c>
      <c r="BQ28" s="144" t="s">
        <v>244</v>
      </c>
      <c r="BR28" s="23">
        <v>5.2154397182626135E-2</v>
      </c>
      <c r="BS28" s="144" t="s">
        <v>244</v>
      </c>
      <c r="BT28" s="144">
        <v>195</v>
      </c>
      <c r="BU28" s="144" t="s">
        <v>244</v>
      </c>
      <c r="BV28" s="23">
        <v>7.5899136022947691E-2</v>
      </c>
      <c r="BW28" s="144" t="s">
        <v>244</v>
      </c>
      <c r="BX28" s="144">
        <v>252</v>
      </c>
      <c r="BY28" s="144" t="s">
        <v>244</v>
      </c>
      <c r="BZ28" s="23">
        <v>0.11997373431545555</v>
      </c>
      <c r="CA28" s="144" t="s">
        <v>244</v>
      </c>
      <c r="CB28" s="144">
        <v>222</v>
      </c>
      <c r="CC28" s="144" t="s">
        <v>244</v>
      </c>
      <c r="CD28" s="144" t="s">
        <v>244</v>
      </c>
      <c r="CE28" s="23">
        <v>2.5435936539220886E-2</v>
      </c>
      <c r="CF28" s="144" t="s">
        <v>244</v>
      </c>
      <c r="CG28" s="144">
        <v>289</v>
      </c>
    </row>
    <row r="29" spans="1:85" x14ac:dyDescent="0.25">
      <c r="A29" s="144" t="s">
        <v>263</v>
      </c>
      <c r="B29" s="23">
        <v>0.22941793213689418</v>
      </c>
      <c r="C29" s="144" t="s">
        <v>263</v>
      </c>
      <c r="D29" s="144">
        <v>142</v>
      </c>
      <c r="E29" s="144" t="s">
        <v>263</v>
      </c>
      <c r="F29" s="23">
        <v>9.7437002186520752E-2</v>
      </c>
      <c r="G29" s="144" t="s">
        <v>263</v>
      </c>
      <c r="H29" s="144">
        <v>162</v>
      </c>
      <c r="I29" s="144" t="s">
        <v>263</v>
      </c>
      <c r="J29" s="23">
        <v>0.24999438163924792</v>
      </c>
      <c r="K29" s="144" t="s">
        <v>263</v>
      </c>
      <c r="L29" s="144">
        <v>174</v>
      </c>
      <c r="M29" s="144" t="s">
        <v>263</v>
      </c>
      <c r="N29" s="23">
        <v>12</v>
      </c>
      <c r="O29" s="144" t="s">
        <v>263</v>
      </c>
      <c r="P29" s="23">
        <v>188</v>
      </c>
      <c r="Q29" s="144" t="s">
        <v>263</v>
      </c>
      <c r="R29" s="23">
        <v>1.5007350828558034E-3</v>
      </c>
      <c r="S29" s="144" t="s">
        <v>263</v>
      </c>
      <c r="T29" s="144">
        <v>137</v>
      </c>
      <c r="U29" s="144" t="s">
        <v>263</v>
      </c>
      <c r="V29" s="23">
        <v>0.18249551483300908</v>
      </c>
      <c r="W29" s="144" t="s">
        <v>263</v>
      </c>
      <c r="X29" s="144">
        <v>123</v>
      </c>
      <c r="Y29" s="144" t="s">
        <v>263</v>
      </c>
      <c r="Z29" s="23">
        <v>3.1867340332455306E-3</v>
      </c>
      <c r="AA29" s="144" t="s">
        <v>263</v>
      </c>
      <c r="AB29" s="144">
        <v>155</v>
      </c>
      <c r="AC29" s="144" t="s">
        <v>263</v>
      </c>
      <c r="AD29" s="23">
        <v>4.3582519889540641E-3</v>
      </c>
      <c r="AE29" s="144" t="s">
        <v>263</v>
      </c>
      <c r="AF29" s="144">
        <v>263</v>
      </c>
      <c r="AG29" s="144" t="s">
        <v>263</v>
      </c>
      <c r="AH29" s="23">
        <v>5.8727339970441841E-2</v>
      </c>
      <c r="AI29" s="144" t="s">
        <v>263</v>
      </c>
      <c r="AJ29" s="144">
        <v>261</v>
      </c>
      <c r="AK29" s="144" t="s">
        <v>263</v>
      </c>
      <c r="AL29" s="23">
        <v>1.1648244691675066E-2</v>
      </c>
      <c r="AM29" s="144" t="s">
        <v>263</v>
      </c>
      <c r="AN29" s="144">
        <v>303</v>
      </c>
      <c r="AO29" s="144" t="s">
        <v>263</v>
      </c>
      <c r="AP29" s="23">
        <v>2.5490614018235613E-2</v>
      </c>
      <c r="AQ29" s="144" t="s">
        <v>263</v>
      </c>
      <c r="AR29" s="144">
        <v>188</v>
      </c>
      <c r="AS29" s="144" t="s">
        <v>263</v>
      </c>
      <c r="AT29" s="23">
        <v>0.10395687940598372</v>
      </c>
      <c r="AU29" s="144" t="s">
        <v>263</v>
      </c>
      <c r="AV29" s="144">
        <v>123</v>
      </c>
      <c r="AW29" s="144" t="s">
        <v>263</v>
      </c>
      <c r="AX29" s="23">
        <v>6.1479225098808522E-2</v>
      </c>
      <c r="AY29" s="144" t="s">
        <v>263</v>
      </c>
      <c r="AZ29" s="144">
        <v>190</v>
      </c>
      <c r="BA29" s="144" t="s">
        <v>263</v>
      </c>
      <c r="BB29" s="23">
        <v>2.5623550281695221E-2</v>
      </c>
      <c r="BC29" s="144" t="s">
        <v>263</v>
      </c>
      <c r="BD29" s="144">
        <v>239</v>
      </c>
      <c r="BE29" s="144" t="s">
        <v>263</v>
      </c>
      <c r="BF29" s="23">
        <v>0.1357787336811698</v>
      </c>
      <c r="BG29" s="144" t="s">
        <v>263</v>
      </c>
      <c r="BH29" s="144">
        <v>287</v>
      </c>
      <c r="BI29" s="144" t="s">
        <v>263</v>
      </c>
      <c r="BJ29" s="23">
        <v>5.1752880947082101E-2</v>
      </c>
      <c r="BK29" s="144" t="s">
        <v>263</v>
      </c>
      <c r="BL29" s="144">
        <v>291</v>
      </c>
      <c r="BM29" s="144" t="s">
        <v>263</v>
      </c>
      <c r="BN29" s="23">
        <v>0.15862644900839315</v>
      </c>
      <c r="BO29" s="144" t="s">
        <v>263</v>
      </c>
      <c r="BP29" s="144">
        <v>47</v>
      </c>
      <c r="BQ29" s="144" t="s">
        <v>263</v>
      </c>
      <c r="BR29" s="23">
        <v>8.5461662874346589E-2</v>
      </c>
      <c r="BS29" s="144" t="s">
        <v>263</v>
      </c>
      <c r="BT29" s="144">
        <v>91</v>
      </c>
      <c r="BU29" s="144" t="s">
        <v>263</v>
      </c>
      <c r="BV29" s="23">
        <v>0.21198014915089133</v>
      </c>
      <c r="BW29" s="144" t="s">
        <v>263</v>
      </c>
      <c r="BX29" s="144">
        <v>54</v>
      </c>
      <c r="BY29" s="144" t="s">
        <v>263</v>
      </c>
      <c r="BZ29" s="23">
        <v>0.1997886036362212</v>
      </c>
      <c r="CA29" s="144" t="s">
        <v>263</v>
      </c>
      <c r="CB29" s="144">
        <v>94</v>
      </c>
      <c r="CC29" s="144" t="s">
        <v>263</v>
      </c>
      <c r="CD29" s="144" t="s">
        <v>263</v>
      </c>
      <c r="CE29" s="23">
        <v>0.12646939705529051</v>
      </c>
      <c r="CF29" s="144" t="s">
        <v>263</v>
      </c>
      <c r="CG29" s="144">
        <v>97</v>
      </c>
    </row>
    <row r="30" spans="1:85" x14ac:dyDescent="0.25">
      <c r="A30" s="144" t="s">
        <v>214</v>
      </c>
      <c r="B30" s="23">
        <v>0.25832790154624929</v>
      </c>
      <c r="C30" s="144" t="s">
        <v>214</v>
      </c>
      <c r="D30" s="144">
        <v>113</v>
      </c>
      <c r="E30" s="144" t="s">
        <v>214</v>
      </c>
      <c r="F30" s="23">
        <v>0.1166961170441039</v>
      </c>
      <c r="G30" s="144" t="s">
        <v>214</v>
      </c>
      <c r="H30" s="144">
        <v>119</v>
      </c>
      <c r="I30" s="144" t="s">
        <v>214</v>
      </c>
      <c r="J30" s="23">
        <v>0.28884437527535162</v>
      </c>
      <c r="K30" s="144" t="s">
        <v>214</v>
      </c>
      <c r="L30" s="144">
        <v>127</v>
      </c>
      <c r="M30" s="144" t="s">
        <v>214</v>
      </c>
      <c r="N30" s="23">
        <v>8</v>
      </c>
      <c r="O30" s="144" t="s">
        <v>214</v>
      </c>
      <c r="P30" s="23">
        <v>182</v>
      </c>
      <c r="Q30" s="144" t="s">
        <v>214</v>
      </c>
      <c r="R30" s="23">
        <v>4.1731142838309625E-3</v>
      </c>
      <c r="S30" s="144" t="s">
        <v>214</v>
      </c>
      <c r="T30" s="144">
        <v>59</v>
      </c>
      <c r="U30" s="144" t="s">
        <v>214</v>
      </c>
      <c r="V30" s="23">
        <v>7.1995024229495691E-2</v>
      </c>
      <c r="W30" s="144" t="s">
        <v>214</v>
      </c>
      <c r="X30" s="144">
        <v>260</v>
      </c>
      <c r="Y30" s="144" t="s">
        <v>214</v>
      </c>
      <c r="Z30" s="23">
        <v>4.8371708608453204E-3</v>
      </c>
      <c r="AA30" s="144" t="s">
        <v>214</v>
      </c>
      <c r="AB30" s="144">
        <v>98</v>
      </c>
      <c r="AC30" s="144" t="s">
        <v>214</v>
      </c>
      <c r="AD30" s="23">
        <v>1.1908898074698887E-2</v>
      </c>
      <c r="AE30" s="144" t="s">
        <v>214</v>
      </c>
      <c r="AF30" s="144">
        <v>147</v>
      </c>
      <c r="AG30" s="144" t="s">
        <v>214</v>
      </c>
      <c r="AH30" s="23">
        <v>8.7264674474234957E-2</v>
      </c>
      <c r="AI30" s="144" t="s">
        <v>214</v>
      </c>
      <c r="AJ30" s="144">
        <v>150</v>
      </c>
      <c r="AK30" s="144" t="s">
        <v>214</v>
      </c>
      <c r="AL30" s="23">
        <v>2.2602307621649477E-2</v>
      </c>
      <c r="AM30" s="144" t="s">
        <v>214</v>
      </c>
      <c r="AN30" s="144">
        <v>156</v>
      </c>
      <c r="AO30" s="144" t="s">
        <v>214</v>
      </c>
      <c r="AP30" s="23">
        <v>0.13566733437202458</v>
      </c>
      <c r="AQ30" s="144" t="s">
        <v>214</v>
      </c>
      <c r="AR30" s="144">
        <v>37</v>
      </c>
      <c r="AS30" s="144" t="s">
        <v>214</v>
      </c>
      <c r="AT30" s="23">
        <v>5.7725911668563001E-2</v>
      </c>
      <c r="AU30" s="144" t="s">
        <v>214</v>
      </c>
      <c r="AV30" s="144">
        <v>278</v>
      </c>
      <c r="AW30" s="144" t="s">
        <v>214</v>
      </c>
      <c r="AX30" s="23">
        <v>0.15249537091363466</v>
      </c>
      <c r="AY30" s="144" t="s">
        <v>214</v>
      </c>
      <c r="AZ30" s="144">
        <v>48</v>
      </c>
      <c r="BA30" s="144" t="s">
        <v>214</v>
      </c>
      <c r="BB30" s="23">
        <v>1.0901288310816812E-2</v>
      </c>
      <c r="BC30" s="144" t="s">
        <v>214</v>
      </c>
      <c r="BD30" s="144">
        <v>290</v>
      </c>
      <c r="BE30" s="144" t="s">
        <v>214</v>
      </c>
      <c r="BF30" s="23">
        <v>0.36634894384044281</v>
      </c>
      <c r="BG30" s="144" t="s">
        <v>214</v>
      </c>
      <c r="BH30" s="144">
        <v>56</v>
      </c>
      <c r="BI30" s="144" t="s">
        <v>214</v>
      </c>
      <c r="BJ30" s="23">
        <v>8.6513122046611879E-2</v>
      </c>
      <c r="BK30" s="144" t="s">
        <v>214</v>
      </c>
      <c r="BL30" s="144">
        <v>200</v>
      </c>
      <c r="BM30" s="144" t="s">
        <v>214</v>
      </c>
      <c r="BN30" s="23">
        <v>9.5563756165572833E-2</v>
      </c>
      <c r="BO30" s="144" t="s">
        <v>214</v>
      </c>
      <c r="BP30" s="144">
        <v>102</v>
      </c>
      <c r="BQ30" s="144" t="s">
        <v>214</v>
      </c>
      <c r="BR30" s="23">
        <v>3.5901832946096092E-2</v>
      </c>
      <c r="BS30" s="144" t="s">
        <v>214</v>
      </c>
      <c r="BT30" s="144">
        <v>261</v>
      </c>
      <c r="BU30" s="144" t="s">
        <v>214</v>
      </c>
      <c r="BV30" s="23">
        <v>0.11413447909330779</v>
      </c>
      <c r="BW30" s="144" t="s">
        <v>214</v>
      </c>
      <c r="BX30" s="144">
        <v>168</v>
      </c>
      <c r="BY30" s="144" t="s">
        <v>214</v>
      </c>
      <c r="BZ30" s="23">
        <v>0.14232016314473567</v>
      </c>
      <c r="CA30" s="144" t="s">
        <v>214</v>
      </c>
      <c r="CB30" s="144">
        <v>174</v>
      </c>
      <c r="CC30" s="144" t="s">
        <v>214</v>
      </c>
      <c r="CD30" s="144" t="s">
        <v>214</v>
      </c>
      <c r="CE30" s="23">
        <v>0.26984685769218053</v>
      </c>
      <c r="CF30" s="144" t="s">
        <v>214</v>
      </c>
      <c r="CG30" s="144">
        <v>32</v>
      </c>
    </row>
    <row r="31" spans="1:85" x14ac:dyDescent="0.25">
      <c r="A31" s="144" t="s">
        <v>152</v>
      </c>
      <c r="B31" s="23">
        <v>0.15523837447630889</v>
      </c>
      <c r="C31" s="144" t="s">
        <v>152</v>
      </c>
      <c r="D31" s="144">
        <v>276</v>
      </c>
      <c r="E31" s="144" t="s">
        <v>152</v>
      </c>
      <c r="F31" s="23">
        <v>8.8774067660921968E-2</v>
      </c>
      <c r="G31" s="144" t="s">
        <v>152</v>
      </c>
      <c r="H31" s="144">
        <v>177</v>
      </c>
      <c r="I31" s="144" t="s">
        <v>152</v>
      </c>
      <c r="J31" s="23">
        <v>0.22940232660648743</v>
      </c>
      <c r="K31" s="144" t="s">
        <v>152</v>
      </c>
      <c r="L31" s="144">
        <v>210</v>
      </c>
      <c r="M31" s="144" t="s">
        <v>152</v>
      </c>
      <c r="N31" s="23">
        <v>33</v>
      </c>
      <c r="O31" s="144" t="s">
        <v>152</v>
      </c>
      <c r="P31" s="23">
        <v>209</v>
      </c>
      <c r="Q31" s="144" t="s">
        <v>152</v>
      </c>
      <c r="R31" s="23">
        <v>7.4727222283354708E-4</v>
      </c>
      <c r="S31" s="144" t="s">
        <v>152</v>
      </c>
      <c r="T31" s="144">
        <v>224</v>
      </c>
      <c r="U31" s="144" t="s">
        <v>152</v>
      </c>
      <c r="V31" s="23">
        <v>0.11383407608172857</v>
      </c>
      <c r="W31" s="144" t="s">
        <v>152</v>
      </c>
      <c r="X31" s="144">
        <v>195</v>
      </c>
      <c r="Y31" s="144" t="s">
        <v>152</v>
      </c>
      <c r="Z31" s="23">
        <v>1.7989938396207402E-3</v>
      </c>
      <c r="AA31" s="144" t="s">
        <v>152</v>
      </c>
      <c r="AB31" s="144">
        <v>241</v>
      </c>
      <c r="AC31" s="144" t="s">
        <v>152</v>
      </c>
      <c r="AD31" s="23">
        <v>2.6547350111591366E-3</v>
      </c>
      <c r="AE31" s="144" t="s">
        <v>152</v>
      </c>
      <c r="AF31" s="144">
        <v>300</v>
      </c>
      <c r="AG31" s="144" t="s">
        <v>152</v>
      </c>
      <c r="AH31" s="23">
        <v>0.23421382282980943</v>
      </c>
      <c r="AI31" s="144" t="s">
        <v>152</v>
      </c>
      <c r="AJ31" s="144">
        <v>21</v>
      </c>
      <c r="AK31" s="144" t="s">
        <v>152</v>
      </c>
      <c r="AL31" s="23">
        <v>3.2105161354224886E-2</v>
      </c>
      <c r="AM31" s="144" t="s">
        <v>152</v>
      </c>
      <c r="AN31" s="144">
        <v>100</v>
      </c>
      <c r="AO31" s="144" t="s">
        <v>152</v>
      </c>
      <c r="AP31" s="23">
        <v>4.6366332681254049E-2</v>
      </c>
      <c r="AQ31" s="144" t="s">
        <v>152</v>
      </c>
      <c r="AR31" s="144">
        <v>134</v>
      </c>
      <c r="AS31" s="144" t="s">
        <v>152</v>
      </c>
      <c r="AT31" s="23">
        <v>5.4622412961912455E-2</v>
      </c>
      <c r="AU31" s="144" t="s">
        <v>152</v>
      </c>
      <c r="AV31" s="144">
        <v>289</v>
      </c>
      <c r="AW31" s="144" t="s">
        <v>152</v>
      </c>
      <c r="AX31" s="23">
        <v>6.4419570016618688E-2</v>
      </c>
      <c r="AY31" s="144" t="s">
        <v>152</v>
      </c>
      <c r="AZ31" s="144">
        <v>181</v>
      </c>
      <c r="BA31" s="144" t="s">
        <v>152</v>
      </c>
      <c r="BB31" s="23">
        <v>6.8807120006335085E-2</v>
      </c>
      <c r="BC31" s="144" t="s">
        <v>152</v>
      </c>
      <c r="BD31" s="144">
        <v>127</v>
      </c>
      <c r="BE31" s="144" t="s">
        <v>152</v>
      </c>
      <c r="BF31" s="23">
        <v>0.2638456250458675</v>
      </c>
      <c r="BG31" s="144" t="s">
        <v>152</v>
      </c>
      <c r="BH31" s="144">
        <v>119</v>
      </c>
      <c r="BI31" s="144" t="s">
        <v>152</v>
      </c>
      <c r="BJ31" s="23">
        <v>0.11791266173642473</v>
      </c>
      <c r="BK31" s="144" t="s">
        <v>152</v>
      </c>
      <c r="BL31" s="144">
        <v>135</v>
      </c>
      <c r="BM31" s="144" t="s">
        <v>152</v>
      </c>
      <c r="BN31" s="23">
        <v>7.7855598940176629E-2</v>
      </c>
      <c r="BO31" s="144" t="s">
        <v>152</v>
      </c>
      <c r="BP31" s="144">
        <v>131</v>
      </c>
      <c r="BQ31" s="144" t="s">
        <v>152</v>
      </c>
      <c r="BR31" s="23">
        <v>3.5747231032069289E-2</v>
      </c>
      <c r="BS31" s="144" t="s">
        <v>152</v>
      </c>
      <c r="BT31" s="144">
        <v>262</v>
      </c>
      <c r="BU31" s="144" t="s">
        <v>152</v>
      </c>
      <c r="BV31" s="23">
        <v>9.8644195815203076E-2</v>
      </c>
      <c r="BW31" s="144" t="s">
        <v>152</v>
      </c>
      <c r="BX31" s="144">
        <v>199</v>
      </c>
      <c r="BY31" s="144" t="s">
        <v>152</v>
      </c>
      <c r="BZ31" s="23">
        <v>8.8601327999559554E-2</v>
      </c>
      <c r="CA31" s="144" t="s">
        <v>152</v>
      </c>
      <c r="CB31" s="144">
        <v>290</v>
      </c>
      <c r="CC31" s="144" t="s">
        <v>152</v>
      </c>
      <c r="CD31" s="144" t="s">
        <v>152</v>
      </c>
      <c r="CE31" s="23">
        <v>2.8283674196148013E-2</v>
      </c>
      <c r="CF31" s="144" t="s">
        <v>152</v>
      </c>
      <c r="CG31" s="144">
        <v>280</v>
      </c>
    </row>
    <row r="32" spans="1:85" x14ac:dyDescent="0.25">
      <c r="A32" s="144" t="s">
        <v>331</v>
      </c>
      <c r="B32" s="23">
        <v>0.15925557208605917</v>
      </c>
      <c r="C32" s="144" t="s">
        <v>331</v>
      </c>
      <c r="D32" s="144">
        <v>269</v>
      </c>
      <c r="E32" s="144" t="s">
        <v>331</v>
      </c>
      <c r="F32" s="23">
        <v>6.0063672456643076E-2</v>
      </c>
      <c r="G32" s="144" t="s">
        <v>331</v>
      </c>
      <c r="H32" s="144">
        <v>254</v>
      </c>
      <c r="I32" s="144" t="s">
        <v>331</v>
      </c>
      <c r="J32" s="23">
        <v>0.21359958671034804</v>
      </c>
      <c r="K32" s="144" t="s">
        <v>331</v>
      </c>
      <c r="L32" s="144">
        <v>227</v>
      </c>
      <c r="M32" s="144" t="s">
        <v>331</v>
      </c>
      <c r="N32" s="23">
        <v>-27</v>
      </c>
      <c r="O32" s="144" t="s">
        <v>331</v>
      </c>
      <c r="P32" s="23">
        <v>133</v>
      </c>
      <c r="Q32" s="144" t="s">
        <v>331</v>
      </c>
      <c r="R32" s="23">
        <v>1.7726997625031149E-4</v>
      </c>
      <c r="S32" s="144" t="s">
        <v>331</v>
      </c>
      <c r="T32" s="144">
        <v>298</v>
      </c>
      <c r="U32" s="144" t="s">
        <v>331</v>
      </c>
      <c r="V32" s="23">
        <v>9.3220055045055844E-2</v>
      </c>
      <c r="W32" s="144" t="s">
        <v>331</v>
      </c>
      <c r="X32" s="144">
        <v>223</v>
      </c>
      <c r="Y32" s="144" t="s">
        <v>331</v>
      </c>
      <c r="Z32" s="23">
        <v>1.0386675877308161E-3</v>
      </c>
      <c r="AA32" s="144" t="s">
        <v>331</v>
      </c>
      <c r="AB32" s="144">
        <v>297</v>
      </c>
      <c r="AC32" s="144" t="s">
        <v>331</v>
      </c>
      <c r="AD32" s="23">
        <v>4.6715356355016046E-3</v>
      </c>
      <c r="AE32" s="144" t="s">
        <v>331</v>
      </c>
      <c r="AF32" s="144">
        <v>259</v>
      </c>
      <c r="AG32" s="144" t="s">
        <v>331</v>
      </c>
      <c r="AH32" s="23">
        <v>6.6871681097021782E-2</v>
      </c>
      <c r="AI32" s="144" t="s">
        <v>331</v>
      </c>
      <c r="AJ32" s="144">
        <v>228</v>
      </c>
      <c r="AK32" s="144" t="s">
        <v>331</v>
      </c>
      <c r="AL32" s="23">
        <v>1.2979957294119283E-2</v>
      </c>
      <c r="AM32" s="144" t="s">
        <v>331</v>
      </c>
      <c r="AN32" s="144">
        <v>290</v>
      </c>
      <c r="AO32" s="144" t="s">
        <v>331</v>
      </c>
      <c r="AP32" s="23">
        <v>4.8054313195351882E-2</v>
      </c>
      <c r="AQ32" s="144" t="s">
        <v>331</v>
      </c>
      <c r="AR32" s="144">
        <v>130</v>
      </c>
      <c r="AS32" s="144" t="s">
        <v>331</v>
      </c>
      <c r="AT32" s="23">
        <v>0.10989419104137454</v>
      </c>
      <c r="AU32" s="144" t="s">
        <v>331</v>
      </c>
      <c r="AV32" s="144">
        <v>110</v>
      </c>
      <c r="AW32" s="144" t="s">
        <v>331</v>
      </c>
      <c r="AX32" s="23">
        <v>8.5550128615674723E-2</v>
      </c>
      <c r="AY32" s="144" t="s">
        <v>331</v>
      </c>
      <c r="AZ32" s="144">
        <v>135</v>
      </c>
      <c r="BA32" s="144" t="s">
        <v>331</v>
      </c>
      <c r="BB32" s="23">
        <v>6.1922664798540299E-3</v>
      </c>
      <c r="BC32" s="144" t="s">
        <v>331</v>
      </c>
      <c r="BD32" s="144">
        <v>310</v>
      </c>
      <c r="BE32" s="144" t="s">
        <v>331</v>
      </c>
      <c r="BF32" s="23">
        <v>0.27259972445456854</v>
      </c>
      <c r="BG32" s="144" t="s">
        <v>331</v>
      </c>
      <c r="BH32" s="144">
        <v>110</v>
      </c>
      <c r="BI32" s="144" t="s">
        <v>331</v>
      </c>
      <c r="BJ32" s="23">
        <v>6.2623393560711491E-2</v>
      </c>
      <c r="BK32" s="144" t="s">
        <v>331</v>
      </c>
      <c r="BL32" s="144">
        <v>256</v>
      </c>
      <c r="BM32" s="144" t="s">
        <v>331</v>
      </c>
      <c r="BN32" s="23">
        <v>7.3807962398413973E-2</v>
      </c>
      <c r="BO32" s="144" t="s">
        <v>331</v>
      </c>
      <c r="BP32" s="144">
        <v>140</v>
      </c>
      <c r="BQ32" s="144" t="s">
        <v>331</v>
      </c>
      <c r="BR32" s="23">
        <v>2.3807737126345471E-2</v>
      </c>
      <c r="BS32" s="144" t="s">
        <v>331</v>
      </c>
      <c r="BT32" s="144">
        <v>312</v>
      </c>
      <c r="BU32" s="144" t="s">
        <v>331</v>
      </c>
      <c r="BV32" s="23">
        <v>8.4736384438951859E-2</v>
      </c>
      <c r="BW32" s="144" t="s">
        <v>331</v>
      </c>
      <c r="BX32" s="144">
        <v>231</v>
      </c>
      <c r="BY32" s="144" t="s">
        <v>331</v>
      </c>
      <c r="BZ32" s="23">
        <v>0.16636180854567534</v>
      </c>
      <c r="CA32" s="144" t="s">
        <v>331</v>
      </c>
      <c r="CB32" s="144">
        <v>143</v>
      </c>
      <c r="CC32" s="144" t="s">
        <v>331</v>
      </c>
      <c r="CD32" s="144" t="s">
        <v>331</v>
      </c>
      <c r="CE32" s="23">
        <v>2.9964663409144415E-2</v>
      </c>
      <c r="CF32" s="144" t="s">
        <v>331</v>
      </c>
      <c r="CG32" s="144">
        <v>273</v>
      </c>
    </row>
    <row r="33" spans="1:85" x14ac:dyDescent="0.25">
      <c r="A33" s="144" t="s">
        <v>266</v>
      </c>
      <c r="B33" s="23">
        <v>0.11949808184972206</v>
      </c>
      <c r="C33" s="144" t="s">
        <v>266</v>
      </c>
      <c r="D33" s="144">
        <v>312</v>
      </c>
      <c r="E33" s="144" t="s">
        <v>266</v>
      </c>
      <c r="F33" s="23">
        <v>3.4883502091245001E-2</v>
      </c>
      <c r="G33" s="144" t="s">
        <v>266</v>
      </c>
      <c r="H33" s="144">
        <v>308</v>
      </c>
      <c r="I33" s="144" t="s">
        <v>266</v>
      </c>
      <c r="J33" s="23">
        <v>0.18189759110360224</v>
      </c>
      <c r="K33" s="144" t="s">
        <v>266</v>
      </c>
      <c r="L33" s="144">
        <v>275</v>
      </c>
      <c r="M33" s="144" t="s">
        <v>266</v>
      </c>
      <c r="N33" s="23">
        <v>-33</v>
      </c>
      <c r="O33" s="144" t="s">
        <v>266</v>
      </c>
      <c r="P33" s="23">
        <v>126</v>
      </c>
      <c r="Q33" s="144" t="s">
        <v>266</v>
      </c>
      <c r="R33" s="23">
        <v>1.5232563012064341E-3</v>
      </c>
      <c r="S33" s="144" t="s">
        <v>266</v>
      </c>
      <c r="T33" s="144">
        <v>135</v>
      </c>
      <c r="U33" s="144" t="s">
        <v>266</v>
      </c>
      <c r="V33" s="23">
        <v>0.10932572939132068</v>
      </c>
      <c r="W33" s="144" t="s">
        <v>266</v>
      </c>
      <c r="X33" s="144">
        <v>198</v>
      </c>
      <c r="Y33" s="144" t="s">
        <v>266</v>
      </c>
      <c r="Z33" s="23">
        <v>2.5330831291770785E-3</v>
      </c>
      <c r="AA33" s="144" t="s">
        <v>266</v>
      </c>
      <c r="AB33" s="144">
        <v>187</v>
      </c>
      <c r="AC33" s="144" t="s">
        <v>266</v>
      </c>
      <c r="AD33" s="23">
        <v>3.938669275067099E-3</v>
      </c>
      <c r="AE33" s="144" t="s">
        <v>266</v>
      </c>
      <c r="AF33" s="144">
        <v>274</v>
      </c>
      <c r="AG33" s="144" t="s">
        <v>266</v>
      </c>
      <c r="AH33" s="23">
        <v>6.5749969711660791E-2</v>
      </c>
      <c r="AI33" s="144" t="s">
        <v>266</v>
      </c>
      <c r="AJ33" s="144">
        <v>234</v>
      </c>
      <c r="AK33" s="144" t="s">
        <v>266</v>
      </c>
      <c r="AL33" s="23">
        <v>1.2124470853172371E-2</v>
      </c>
      <c r="AM33" s="144" t="s">
        <v>266</v>
      </c>
      <c r="AN33" s="144">
        <v>299</v>
      </c>
      <c r="AO33" s="144" t="s">
        <v>266</v>
      </c>
      <c r="AP33" s="23">
        <v>3.8890110525065552E-2</v>
      </c>
      <c r="AQ33" s="144" t="s">
        <v>266</v>
      </c>
      <c r="AR33" s="144">
        <v>150</v>
      </c>
      <c r="AS33" s="144" t="s">
        <v>266</v>
      </c>
      <c r="AT33" s="23">
        <v>0.14769699356432253</v>
      </c>
      <c r="AU33" s="144" t="s">
        <v>266</v>
      </c>
      <c r="AV33" s="144">
        <v>49</v>
      </c>
      <c r="AW33" s="144" t="s">
        <v>266</v>
      </c>
      <c r="AX33" s="23">
        <v>8.9951561917657727E-2</v>
      </c>
      <c r="AY33" s="144" t="s">
        <v>266</v>
      </c>
      <c r="AZ33" s="144">
        <v>126</v>
      </c>
      <c r="BA33" s="144" t="s">
        <v>266</v>
      </c>
      <c r="BB33" s="23">
        <v>2.2846701496623465E-2</v>
      </c>
      <c r="BC33" s="144" t="s">
        <v>266</v>
      </c>
      <c r="BD33" s="144">
        <v>249</v>
      </c>
      <c r="BE33" s="144" t="s">
        <v>266</v>
      </c>
      <c r="BF33" s="23">
        <v>0.14922629092810655</v>
      </c>
      <c r="BG33" s="144" t="s">
        <v>266</v>
      </c>
      <c r="BH33" s="144">
        <v>268</v>
      </c>
      <c r="BI33" s="144" t="s">
        <v>266</v>
      </c>
      <c r="BJ33" s="23">
        <v>5.2030370156443531E-2</v>
      </c>
      <c r="BK33" s="144" t="s">
        <v>266</v>
      </c>
      <c r="BL33" s="144">
        <v>289</v>
      </c>
      <c r="BM33" s="144" t="s">
        <v>266</v>
      </c>
      <c r="BN33" s="23">
        <v>9.9882544272540258E-3</v>
      </c>
      <c r="BO33" s="144" t="s">
        <v>266</v>
      </c>
      <c r="BP33" s="144">
        <v>309</v>
      </c>
      <c r="BQ33" s="144" t="s">
        <v>266</v>
      </c>
      <c r="BR33" s="23">
        <v>6.7794946574312717E-2</v>
      </c>
      <c r="BS33" s="144" t="s">
        <v>266</v>
      </c>
      <c r="BT33" s="144">
        <v>142</v>
      </c>
      <c r="BU33" s="144" t="s">
        <v>266</v>
      </c>
      <c r="BV33" s="23">
        <v>6.7702776697681294E-2</v>
      </c>
      <c r="BW33" s="144" t="s">
        <v>266</v>
      </c>
      <c r="BX33" s="144">
        <v>279</v>
      </c>
      <c r="BY33" s="144" t="s">
        <v>266</v>
      </c>
      <c r="BZ33" s="23">
        <v>8.2834468585727405E-2</v>
      </c>
      <c r="CA33" s="144" t="s">
        <v>266</v>
      </c>
      <c r="CB33" s="144">
        <v>301</v>
      </c>
      <c r="CC33" s="144" t="s">
        <v>266</v>
      </c>
      <c r="CD33" s="144" t="s">
        <v>266</v>
      </c>
      <c r="CE33" s="23">
        <v>2.689020513505801E-2</v>
      </c>
      <c r="CF33" s="144" t="s">
        <v>266</v>
      </c>
      <c r="CG33" s="144">
        <v>285</v>
      </c>
    </row>
    <row r="34" spans="1:85" x14ac:dyDescent="0.25">
      <c r="A34" s="144" t="s">
        <v>279</v>
      </c>
      <c r="B34" s="23">
        <v>0.19244000353992918</v>
      </c>
      <c r="C34" s="144" t="s">
        <v>279</v>
      </c>
      <c r="D34" s="144">
        <v>195</v>
      </c>
      <c r="E34" s="144" t="s">
        <v>279</v>
      </c>
      <c r="F34" s="23">
        <v>5.986822539007397E-2</v>
      </c>
      <c r="G34" s="144" t="s">
        <v>279</v>
      </c>
      <c r="H34" s="144">
        <v>255</v>
      </c>
      <c r="I34" s="144" t="s">
        <v>279</v>
      </c>
      <c r="J34" s="23">
        <v>0.27584797774676384</v>
      </c>
      <c r="K34" s="144" t="s">
        <v>279</v>
      </c>
      <c r="L34" s="144">
        <v>144</v>
      </c>
      <c r="M34" s="144" t="s">
        <v>279</v>
      </c>
      <c r="N34" s="23">
        <v>-111</v>
      </c>
      <c r="O34" s="144" t="s">
        <v>279</v>
      </c>
      <c r="P34" s="23">
        <v>59</v>
      </c>
      <c r="Q34" s="144" t="s">
        <v>279</v>
      </c>
      <c r="R34" s="23">
        <v>7.181639084211294E-4</v>
      </c>
      <c r="S34" s="144" t="s">
        <v>279</v>
      </c>
      <c r="T34" s="144">
        <v>226</v>
      </c>
      <c r="U34" s="144" t="s">
        <v>279</v>
      </c>
      <c r="V34" s="23">
        <v>0.23026428342876168</v>
      </c>
      <c r="W34" s="144" t="s">
        <v>279</v>
      </c>
      <c r="X34" s="144">
        <v>95</v>
      </c>
      <c r="Y34" s="144" t="s">
        <v>279</v>
      </c>
      <c r="Z34" s="23">
        <v>2.8458311789006838E-3</v>
      </c>
      <c r="AA34" s="144" t="s">
        <v>279</v>
      </c>
      <c r="AB34" s="144">
        <v>173</v>
      </c>
      <c r="AC34" s="144" t="s">
        <v>279</v>
      </c>
      <c r="AD34" s="23">
        <v>6.2728995431192104E-3</v>
      </c>
      <c r="AE34" s="144" t="s">
        <v>279</v>
      </c>
      <c r="AF34" s="144">
        <v>231</v>
      </c>
      <c r="AG34" s="144" t="s">
        <v>279</v>
      </c>
      <c r="AH34" s="23">
        <v>0.12766713409411753</v>
      </c>
      <c r="AI34" s="144" t="s">
        <v>279</v>
      </c>
      <c r="AJ34" s="144">
        <v>77</v>
      </c>
      <c r="AK34" s="144" t="s">
        <v>279</v>
      </c>
      <c r="AL34" s="23">
        <v>2.2202498985379824E-2</v>
      </c>
      <c r="AM34" s="144" t="s">
        <v>279</v>
      </c>
      <c r="AN34" s="144">
        <v>160</v>
      </c>
      <c r="AO34" s="144" t="s">
        <v>279</v>
      </c>
      <c r="AP34" s="23">
        <v>3.4165100586120468E-2</v>
      </c>
      <c r="AQ34" s="144" t="s">
        <v>279</v>
      </c>
      <c r="AR34" s="144">
        <v>161</v>
      </c>
      <c r="AS34" s="144" t="s">
        <v>279</v>
      </c>
      <c r="AT34" s="23">
        <v>7.0931514043461402E-2</v>
      </c>
      <c r="AU34" s="144" t="s">
        <v>279</v>
      </c>
      <c r="AV34" s="144">
        <v>233</v>
      </c>
      <c r="AW34" s="144" t="s">
        <v>279</v>
      </c>
      <c r="AX34" s="23">
        <v>5.8285110818014178E-2</v>
      </c>
      <c r="AY34" s="144" t="s">
        <v>279</v>
      </c>
      <c r="AZ34" s="144">
        <v>197</v>
      </c>
      <c r="BA34" s="144" t="s">
        <v>279</v>
      </c>
      <c r="BB34" s="23">
        <v>8.8488488829162014E-3</v>
      </c>
      <c r="BC34" s="144" t="s">
        <v>279</v>
      </c>
      <c r="BD34" s="144">
        <v>298</v>
      </c>
      <c r="BE34" s="144" t="s">
        <v>279</v>
      </c>
      <c r="BF34" s="23">
        <v>0.17798058431687988</v>
      </c>
      <c r="BG34" s="144" t="s">
        <v>279</v>
      </c>
      <c r="BH34" s="144">
        <v>214</v>
      </c>
      <c r="BI34" s="144" t="s">
        <v>279</v>
      </c>
      <c r="BJ34" s="23">
        <v>4.5270945452160163E-2</v>
      </c>
      <c r="BK34" s="144" t="s">
        <v>279</v>
      </c>
      <c r="BL34" s="144">
        <v>304</v>
      </c>
      <c r="BM34" s="144" t="s">
        <v>279</v>
      </c>
      <c r="BN34" s="23">
        <v>8.2465867544927934E-2</v>
      </c>
      <c r="BO34" s="144" t="s">
        <v>279</v>
      </c>
      <c r="BP34" s="144">
        <v>122</v>
      </c>
      <c r="BQ34" s="144" t="s">
        <v>279</v>
      </c>
      <c r="BR34" s="23">
        <v>0.11126360063091661</v>
      </c>
      <c r="BS34" s="144" t="s">
        <v>279</v>
      </c>
      <c r="BT34" s="144">
        <v>55</v>
      </c>
      <c r="BU34" s="144" t="s">
        <v>279</v>
      </c>
      <c r="BV34" s="23">
        <v>0.16840790226389887</v>
      </c>
      <c r="BW34" s="144" t="s">
        <v>279</v>
      </c>
      <c r="BX34" s="144">
        <v>91</v>
      </c>
      <c r="BY34" s="144" t="s">
        <v>279</v>
      </c>
      <c r="BZ34" s="23">
        <v>0.14582802039441034</v>
      </c>
      <c r="CA34" s="144" t="s">
        <v>279</v>
      </c>
      <c r="CB34" s="144">
        <v>168</v>
      </c>
      <c r="CC34" s="144" t="s">
        <v>279</v>
      </c>
      <c r="CD34" s="144" t="s">
        <v>279</v>
      </c>
      <c r="CE34" s="23">
        <v>0.12106082870624961</v>
      </c>
      <c r="CF34" s="144" t="s">
        <v>279</v>
      </c>
      <c r="CG34" s="144">
        <v>100</v>
      </c>
    </row>
    <row r="35" spans="1:85" x14ac:dyDescent="0.25">
      <c r="A35" s="144" t="s">
        <v>161</v>
      </c>
      <c r="B35" s="23">
        <v>0.16080996876980655</v>
      </c>
      <c r="C35" s="144" t="s">
        <v>161</v>
      </c>
      <c r="D35" s="144">
        <v>266</v>
      </c>
      <c r="E35" s="144" t="s">
        <v>161</v>
      </c>
      <c r="F35" s="23">
        <v>0.11387200733988956</v>
      </c>
      <c r="G35" s="144" t="s">
        <v>161</v>
      </c>
      <c r="H35" s="144">
        <v>130</v>
      </c>
      <c r="I35" s="144" t="s">
        <v>161</v>
      </c>
      <c r="J35" s="23">
        <v>0.14812013685118169</v>
      </c>
      <c r="K35" s="144" t="s">
        <v>161</v>
      </c>
      <c r="L35" s="144">
        <v>306</v>
      </c>
      <c r="M35" s="144" t="s">
        <v>161</v>
      </c>
      <c r="N35" s="23">
        <v>176</v>
      </c>
      <c r="O35" s="144" t="s">
        <v>161</v>
      </c>
      <c r="P35" s="23">
        <v>303</v>
      </c>
      <c r="Q35" s="144" t="s">
        <v>161</v>
      </c>
      <c r="R35" s="23">
        <v>1.7230393021729039E-3</v>
      </c>
      <c r="S35" s="144" t="s">
        <v>161</v>
      </c>
      <c r="T35" s="144">
        <v>123</v>
      </c>
      <c r="U35" s="144" t="s">
        <v>161</v>
      </c>
      <c r="V35" s="23">
        <v>5.0007208638455695E-2</v>
      </c>
      <c r="W35" s="144" t="s">
        <v>161</v>
      </c>
      <c r="X35" s="144">
        <v>292</v>
      </c>
      <c r="Y35" s="144" t="s">
        <v>161</v>
      </c>
      <c r="Z35" s="23">
        <v>2.1846409697877851E-3</v>
      </c>
      <c r="AA35" s="144" t="s">
        <v>161</v>
      </c>
      <c r="AB35" s="144">
        <v>210</v>
      </c>
      <c r="AC35" s="144" t="s">
        <v>161</v>
      </c>
      <c r="AD35" s="23">
        <v>3.2431709664328928E-2</v>
      </c>
      <c r="AE35" s="144" t="s">
        <v>161</v>
      </c>
      <c r="AF35" s="144">
        <v>62</v>
      </c>
      <c r="AG35" s="144" t="s">
        <v>161</v>
      </c>
      <c r="AH35" s="23">
        <v>5.8653312481051621E-2</v>
      </c>
      <c r="AI35" s="144" t="s">
        <v>161</v>
      </c>
      <c r="AJ35" s="144">
        <v>262</v>
      </c>
      <c r="AK35" s="144" t="s">
        <v>161</v>
      </c>
      <c r="AL35" s="23">
        <v>3.8994088284738625E-2</v>
      </c>
      <c r="AM35" s="144" t="s">
        <v>161</v>
      </c>
      <c r="AN35" s="144">
        <v>80</v>
      </c>
      <c r="AO35" s="144" t="s">
        <v>161</v>
      </c>
      <c r="AP35" s="23">
        <v>5.2497259301346987E-2</v>
      </c>
      <c r="AQ35" s="144" t="s">
        <v>161</v>
      </c>
      <c r="AR35" s="144">
        <v>121</v>
      </c>
      <c r="AS35" s="144" t="s">
        <v>161</v>
      </c>
      <c r="AT35" s="23">
        <v>9.4392170177268642E-2</v>
      </c>
      <c r="AU35" s="144" t="s">
        <v>161</v>
      </c>
      <c r="AV35" s="144">
        <v>152</v>
      </c>
      <c r="AW35" s="144" t="s">
        <v>161</v>
      </c>
      <c r="AX35" s="23">
        <v>8.4412344233054784E-2</v>
      </c>
      <c r="AY35" s="144" t="s">
        <v>161</v>
      </c>
      <c r="AZ35" s="144">
        <v>138</v>
      </c>
      <c r="BA35" s="144" t="s">
        <v>161</v>
      </c>
      <c r="BB35" s="23">
        <v>0.11851352030500226</v>
      </c>
      <c r="BC35" s="144" t="s">
        <v>161</v>
      </c>
      <c r="BD35" s="144">
        <v>80</v>
      </c>
      <c r="BE35" s="144" t="s">
        <v>161</v>
      </c>
      <c r="BF35" s="23">
        <v>0.18410968170783026</v>
      </c>
      <c r="BG35" s="144" t="s">
        <v>161</v>
      </c>
      <c r="BH35" s="144">
        <v>210</v>
      </c>
      <c r="BI35" s="144" t="s">
        <v>161</v>
      </c>
      <c r="BJ35" s="23">
        <v>0.14659095465363317</v>
      </c>
      <c r="BK35" s="144" t="s">
        <v>161</v>
      </c>
      <c r="BL35" s="144">
        <v>103</v>
      </c>
      <c r="BM35" s="144" t="s">
        <v>161</v>
      </c>
      <c r="BN35" s="23">
        <v>4.6799933479923027E-2</v>
      </c>
      <c r="BO35" s="144" t="s">
        <v>161</v>
      </c>
      <c r="BP35" s="144">
        <v>200</v>
      </c>
      <c r="BQ35" s="144" t="s">
        <v>161</v>
      </c>
      <c r="BR35" s="23">
        <v>1.7895130906078093E-2</v>
      </c>
      <c r="BS35" s="144" t="s">
        <v>161</v>
      </c>
      <c r="BT35" s="144">
        <v>320</v>
      </c>
      <c r="BU35" s="144" t="s">
        <v>161</v>
      </c>
      <c r="BV35" s="23">
        <v>5.6167162783834101E-2</v>
      </c>
      <c r="BW35" s="144" t="s">
        <v>161</v>
      </c>
      <c r="BX35" s="144">
        <v>295</v>
      </c>
      <c r="BY35" s="144" t="s">
        <v>161</v>
      </c>
      <c r="BZ35" s="23">
        <v>7.9741713201434083E-2</v>
      </c>
      <c r="CA35" s="144" t="s">
        <v>161</v>
      </c>
      <c r="CB35" s="144">
        <v>305</v>
      </c>
      <c r="CC35" s="144" t="s">
        <v>161</v>
      </c>
      <c r="CD35" s="144" t="s">
        <v>161</v>
      </c>
      <c r="CE35" s="23">
        <v>4.4107097215347127E-2</v>
      </c>
      <c r="CF35" s="144" t="s">
        <v>161</v>
      </c>
      <c r="CG35" s="144">
        <v>235</v>
      </c>
    </row>
    <row r="36" spans="1:85" x14ac:dyDescent="0.25">
      <c r="A36" s="144" t="s">
        <v>133</v>
      </c>
      <c r="B36" s="23">
        <v>0.17223920098490633</v>
      </c>
      <c r="C36" s="144" t="s">
        <v>133</v>
      </c>
      <c r="D36" s="144">
        <v>238</v>
      </c>
      <c r="E36" s="144" t="s">
        <v>133</v>
      </c>
      <c r="F36" s="23">
        <v>0.15017120855958538</v>
      </c>
      <c r="G36" s="144" t="s">
        <v>133</v>
      </c>
      <c r="H36" s="144">
        <v>75</v>
      </c>
      <c r="I36" s="144" t="s">
        <v>133</v>
      </c>
      <c r="J36" s="23">
        <v>0.17552550510167786</v>
      </c>
      <c r="K36" s="144" t="s">
        <v>133</v>
      </c>
      <c r="L36" s="144">
        <v>280</v>
      </c>
      <c r="M36" s="144" t="s">
        <v>133</v>
      </c>
      <c r="N36" s="23">
        <v>205</v>
      </c>
      <c r="O36" s="144" t="s">
        <v>133</v>
      </c>
      <c r="P36" s="23">
        <v>308</v>
      </c>
      <c r="Q36" s="144" t="s">
        <v>133</v>
      </c>
      <c r="R36" s="23">
        <v>5.0613232626879898E-3</v>
      </c>
      <c r="S36" s="144" t="s">
        <v>133</v>
      </c>
      <c r="T36" s="144">
        <v>48</v>
      </c>
      <c r="U36" s="144" t="s">
        <v>133</v>
      </c>
      <c r="V36" s="23">
        <v>0.25903464982312235</v>
      </c>
      <c r="W36" s="144" t="s">
        <v>133</v>
      </c>
      <c r="X36" s="144">
        <v>72</v>
      </c>
      <c r="Y36" s="144" t="s">
        <v>133</v>
      </c>
      <c r="Z36" s="23">
        <v>7.4535550065160591E-3</v>
      </c>
      <c r="AA36" s="144" t="s">
        <v>133</v>
      </c>
      <c r="AB36" s="144">
        <v>55</v>
      </c>
      <c r="AC36" s="144" t="s">
        <v>133</v>
      </c>
      <c r="AD36" s="23">
        <v>1.7833890202546939E-2</v>
      </c>
      <c r="AE36" s="144" t="s">
        <v>133</v>
      </c>
      <c r="AF36" s="144">
        <v>101</v>
      </c>
      <c r="AG36" s="144" t="s">
        <v>133</v>
      </c>
      <c r="AH36" s="23">
        <v>4.5418255112553693E-2</v>
      </c>
      <c r="AI36" s="144" t="s">
        <v>133</v>
      </c>
      <c r="AJ36" s="144">
        <v>312</v>
      </c>
      <c r="AK36" s="144" t="s">
        <v>133</v>
      </c>
      <c r="AL36" s="23">
        <v>2.3101731095758939E-2</v>
      </c>
      <c r="AM36" s="144" t="s">
        <v>133</v>
      </c>
      <c r="AN36" s="144">
        <v>154</v>
      </c>
      <c r="AO36" s="144" t="s">
        <v>133</v>
      </c>
      <c r="AP36" s="23">
        <v>0</v>
      </c>
      <c r="AQ36" s="144" t="s">
        <v>133</v>
      </c>
      <c r="AR36" s="144">
        <v>253</v>
      </c>
      <c r="AS36" s="144" t="s">
        <v>133</v>
      </c>
      <c r="AT36" s="23">
        <v>4.0368129449795669E-2</v>
      </c>
      <c r="AU36" s="144" t="s">
        <v>133</v>
      </c>
      <c r="AV36" s="144">
        <v>316</v>
      </c>
      <c r="AW36" s="144" t="s">
        <v>133</v>
      </c>
      <c r="AX36" s="23">
        <v>1.4232042281671043E-2</v>
      </c>
      <c r="AY36" s="144" t="s">
        <v>133</v>
      </c>
      <c r="AZ36" s="144">
        <v>320</v>
      </c>
      <c r="BA36" s="144" t="s">
        <v>133</v>
      </c>
      <c r="BB36" s="23">
        <v>0.28215239757370641</v>
      </c>
      <c r="BC36" s="144" t="s">
        <v>133</v>
      </c>
      <c r="BD36" s="144">
        <v>19</v>
      </c>
      <c r="BE36" s="144" t="s">
        <v>133</v>
      </c>
      <c r="BF36" s="23">
        <v>0.16361334289261251</v>
      </c>
      <c r="BG36" s="144" t="s">
        <v>133</v>
      </c>
      <c r="BH36" s="144">
        <v>239</v>
      </c>
      <c r="BI36" s="144" t="s">
        <v>133</v>
      </c>
      <c r="BJ36" s="23">
        <v>0.29158281108385914</v>
      </c>
      <c r="BK36" s="144" t="s">
        <v>133</v>
      </c>
      <c r="BL36" s="144">
        <v>21</v>
      </c>
      <c r="BM36" s="144" t="s">
        <v>133</v>
      </c>
      <c r="BN36" s="23">
        <v>2.7237371334287906E-2</v>
      </c>
      <c r="BO36" s="144" t="s">
        <v>133</v>
      </c>
      <c r="BP36" s="144">
        <v>265</v>
      </c>
      <c r="BQ36" s="144" t="s">
        <v>133</v>
      </c>
      <c r="BR36" s="23">
        <v>2.6168213469200625E-2</v>
      </c>
      <c r="BS36" s="144" t="s">
        <v>133</v>
      </c>
      <c r="BT36" s="144">
        <v>305</v>
      </c>
      <c r="BU36" s="144" t="s">
        <v>133</v>
      </c>
      <c r="BV36" s="23">
        <v>4.6408356298519485E-2</v>
      </c>
      <c r="BW36" s="144" t="s">
        <v>133</v>
      </c>
      <c r="BX36" s="144">
        <v>306</v>
      </c>
      <c r="BY36" s="144" t="s">
        <v>133</v>
      </c>
      <c r="BZ36" s="23">
        <v>7.3108452513452785E-2</v>
      </c>
      <c r="CA36" s="144" t="s">
        <v>133</v>
      </c>
      <c r="CB36" s="144">
        <v>313</v>
      </c>
      <c r="CC36" s="144" t="s">
        <v>133</v>
      </c>
      <c r="CD36" s="144" t="s">
        <v>133</v>
      </c>
      <c r="CE36" s="23">
        <v>1.9054161979852345E-2</v>
      </c>
      <c r="CF36" s="144" t="s">
        <v>133</v>
      </c>
      <c r="CG36" s="144">
        <v>305</v>
      </c>
    </row>
    <row r="37" spans="1:85" x14ac:dyDescent="0.25">
      <c r="A37" s="144" t="s">
        <v>64</v>
      </c>
      <c r="B37" s="23">
        <v>0.38394670334651659</v>
      </c>
      <c r="C37" s="144" t="s">
        <v>64</v>
      </c>
      <c r="D37" s="144">
        <v>42</v>
      </c>
      <c r="E37" s="144" t="s">
        <v>64</v>
      </c>
      <c r="F37" s="23">
        <v>0.10469108655483138</v>
      </c>
      <c r="G37" s="144" t="s">
        <v>64</v>
      </c>
      <c r="H37" s="144">
        <v>150</v>
      </c>
      <c r="I37" s="144" t="s">
        <v>64</v>
      </c>
      <c r="J37" s="23">
        <v>0.60114003146812867</v>
      </c>
      <c r="K37" s="144" t="s">
        <v>64</v>
      </c>
      <c r="L37" s="144">
        <v>13</v>
      </c>
      <c r="M37" s="144" t="s">
        <v>64</v>
      </c>
      <c r="N37" s="23">
        <v>-137</v>
      </c>
      <c r="O37" s="144" t="s">
        <v>64</v>
      </c>
      <c r="P37" s="23">
        <v>45</v>
      </c>
      <c r="Q37" s="144" t="s">
        <v>64</v>
      </c>
      <c r="R37" s="23">
        <v>1.2653234575035256E-3</v>
      </c>
      <c r="S37" s="144" t="s">
        <v>64</v>
      </c>
      <c r="T37" s="144">
        <v>163</v>
      </c>
      <c r="U37" s="144" t="s">
        <v>64</v>
      </c>
      <c r="V37" s="23">
        <v>0.28818560120105985</v>
      </c>
      <c r="W37" s="144" t="s">
        <v>64</v>
      </c>
      <c r="X37" s="144">
        <v>63</v>
      </c>
      <c r="Y37" s="144" t="s">
        <v>64</v>
      </c>
      <c r="Z37" s="23">
        <v>3.9280800402383426E-3</v>
      </c>
      <c r="AA37" s="144" t="s">
        <v>64</v>
      </c>
      <c r="AB37" s="144">
        <v>125</v>
      </c>
      <c r="AC37" s="144" t="s">
        <v>64</v>
      </c>
      <c r="AD37" s="23">
        <v>4.1209910481973651E-2</v>
      </c>
      <c r="AE37" s="144" t="s">
        <v>64</v>
      </c>
      <c r="AF37" s="144">
        <v>43</v>
      </c>
      <c r="AG37" s="144" t="s">
        <v>64</v>
      </c>
      <c r="AH37" s="23">
        <v>0.45983744378846364</v>
      </c>
      <c r="AI37" s="144" t="s">
        <v>64</v>
      </c>
      <c r="AJ37" s="144">
        <v>6</v>
      </c>
      <c r="AK37" s="144" t="s">
        <v>64</v>
      </c>
      <c r="AL37" s="23">
        <v>9.8109581452464581E-2</v>
      </c>
      <c r="AM37" s="144" t="s">
        <v>64</v>
      </c>
      <c r="AN37" s="144">
        <v>26</v>
      </c>
      <c r="AO37" s="144" t="s">
        <v>64</v>
      </c>
      <c r="AP37" s="23">
        <v>2.5714458206489758E-2</v>
      </c>
      <c r="AQ37" s="144" t="s">
        <v>64</v>
      </c>
      <c r="AR37" s="144">
        <v>187</v>
      </c>
      <c r="AS37" s="144" t="s">
        <v>64</v>
      </c>
      <c r="AT37" s="23">
        <v>0.16483344686117493</v>
      </c>
      <c r="AU37" s="144" t="s">
        <v>64</v>
      </c>
      <c r="AV37" s="144">
        <v>35</v>
      </c>
      <c r="AW37" s="144" t="s">
        <v>64</v>
      </c>
      <c r="AX37" s="23">
        <v>8.3159678819467703E-2</v>
      </c>
      <c r="AY37" s="144" t="s">
        <v>64</v>
      </c>
      <c r="AZ37" s="144">
        <v>140</v>
      </c>
      <c r="BA37" s="144" t="s">
        <v>64</v>
      </c>
      <c r="BB37" s="23">
        <v>2.7067139101595701E-2</v>
      </c>
      <c r="BC37" s="144" t="s">
        <v>64</v>
      </c>
      <c r="BD37" s="144">
        <v>232</v>
      </c>
      <c r="BE37" s="144" t="s">
        <v>64</v>
      </c>
      <c r="BF37" s="23">
        <v>0.56929172451203502</v>
      </c>
      <c r="BG37" s="144" t="s">
        <v>64</v>
      </c>
      <c r="BH37" s="144">
        <v>8</v>
      </c>
      <c r="BI37" s="144" t="s">
        <v>64</v>
      </c>
      <c r="BJ37" s="23">
        <v>0.14367604748182611</v>
      </c>
      <c r="BK37" s="144" t="s">
        <v>64</v>
      </c>
      <c r="BL37" s="144">
        <v>107</v>
      </c>
      <c r="BM37" s="144" t="s">
        <v>64</v>
      </c>
      <c r="BN37" s="23">
        <v>0.13639393712661188</v>
      </c>
      <c r="BO37" s="144" t="s">
        <v>64</v>
      </c>
      <c r="BP37" s="144">
        <v>62</v>
      </c>
      <c r="BQ37" s="144" t="s">
        <v>64</v>
      </c>
      <c r="BR37" s="23">
        <v>7.8642865091346575E-2</v>
      </c>
      <c r="BS37" s="144" t="s">
        <v>64</v>
      </c>
      <c r="BT37" s="144">
        <v>106</v>
      </c>
      <c r="BU37" s="144" t="s">
        <v>64</v>
      </c>
      <c r="BV37" s="23">
        <v>0.18676283437352606</v>
      </c>
      <c r="BW37" s="144" t="s">
        <v>64</v>
      </c>
      <c r="BX37" s="144">
        <v>74</v>
      </c>
      <c r="BY37" s="144" t="s">
        <v>64</v>
      </c>
      <c r="BZ37" s="23">
        <v>0.41524833556255075</v>
      </c>
      <c r="CA37" s="144" t="s">
        <v>64</v>
      </c>
      <c r="CB37" s="144">
        <v>17</v>
      </c>
      <c r="CC37" s="144" t="s">
        <v>64</v>
      </c>
      <c r="CD37" s="144" t="s">
        <v>64</v>
      </c>
      <c r="CE37" s="23">
        <v>0.1705070634119549</v>
      </c>
      <c r="CF37" s="144" t="s">
        <v>64</v>
      </c>
      <c r="CG37" s="144">
        <v>62</v>
      </c>
    </row>
    <row r="38" spans="1:85" x14ac:dyDescent="0.25">
      <c r="A38" s="144" t="s">
        <v>109</v>
      </c>
      <c r="B38" s="23">
        <v>0.32978577756056909</v>
      </c>
      <c r="C38" s="144" t="s">
        <v>109</v>
      </c>
      <c r="D38" s="144">
        <v>72</v>
      </c>
      <c r="E38" s="144" t="s">
        <v>109</v>
      </c>
      <c r="F38" s="23">
        <v>0.22589359993947053</v>
      </c>
      <c r="G38" s="144" t="s">
        <v>109</v>
      </c>
      <c r="H38" s="144">
        <v>47</v>
      </c>
      <c r="I38" s="144" t="s">
        <v>109</v>
      </c>
      <c r="J38" s="23">
        <v>0.31822859099133977</v>
      </c>
      <c r="K38" s="144" t="s">
        <v>109</v>
      </c>
      <c r="L38" s="144">
        <v>101</v>
      </c>
      <c r="M38" s="144" t="s">
        <v>109</v>
      </c>
      <c r="N38" s="23">
        <v>54</v>
      </c>
      <c r="O38" s="144" t="s">
        <v>109</v>
      </c>
      <c r="P38" s="23">
        <v>224</v>
      </c>
      <c r="Q38" s="144" t="s">
        <v>109</v>
      </c>
      <c r="R38" s="23">
        <v>1.0259977322223085E-3</v>
      </c>
      <c r="S38" s="144" t="s">
        <v>109</v>
      </c>
      <c r="T38" s="144">
        <v>192</v>
      </c>
      <c r="U38" s="144" t="s">
        <v>109</v>
      </c>
      <c r="V38" s="23">
        <v>0.19914557773883182</v>
      </c>
      <c r="W38" s="144" t="s">
        <v>109</v>
      </c>
      <c r="X38" s="144">
        <v>113</v>
      </c>
      <c r="Y38" s="144" t="s">
        <v>109</v>
      </c>
      <c r="Z38" s="23">
        <v>2.8660031971347714E-3</v>
      </c>
      <c r="AA38" s="144" t="s">
        <v>109</v>
      </c>
      <c r="AB38" s="144">
        <v>171</v>
      </c>
      <c r="AC38" s="144" t="s">
        <v>109</v>
      </c>
      <c r="AD38" s="23">
        <v>2.3199495316729175E-2</v>
      </c>
      <c r="AE38" s="144" t="s">
        <v>109</v>
      </c>
      <c r="AF38" s="144">
        <v>80</v>
      </c>
      <c r="AG38" s="144" t="s">
        <v>109</v>
      </c>
      <c r="AH38" s="23">
        <v>0.13586113960776564</v>
      </c>
      <c r="AI38" s="144" t="s">
        <v>109</v>
      </c>
      <c r="AJ38" s="144">
        <v>65</v>
      </c>
      <c r="AK38" s="144" t="s">
        <v>109</v>
      </c>
      <c r="AL38" s="23">
        <v>3.9728716694710696E-2</v>
      </c>
      <c r="AM38" s="144" t="s">
        <v>109</v>
      </c>
      <c r="AN38" s="144">
        <v>76</v>
      </c>
      <c r="AO38" s="144" t="s">
        <v>109</v>
      </c>
      <c r="AP38" s="23">
        <v>8.6369370187732136E-2</v>
      </c>
      <c r="AQ38" s="144" t="s">
        <v>109</v>
      </c>
      <c r="AR38" s="144">
        <v>77</v>
      </c>
      <c r="AS38" s="144" t="s">
        <v>109</v>
      </c>
      <c r="AT38" s="23">
        <v>0.12544263346077567</v>
      </c>
      <c r="AU38" s="144" t="s">
        <v>109</v>
      </c>
      <c r="AV38" s="144">
        <v>80</v>
      </c>
      <c r="AW38" s="144" t="s">
        <v>109</v>
      </c>
      <c r="AX38" s="23">
        <v>0.12835175541611443</v>
      </c>
      <c r="AY38" s="144" t="s">
        <v>109</v>
      </c>
      <c r="AZ38" s="144">
        <v>68</v>
      </c>
      <c r="BA38" s="144" t="s">
        <v>109</v>
      </c>
      <c r="BB38" s="23">
        <v>4.9136901849743723E-2</v>
      </c>
      <c r="BC38" s="144" t="s">
        <v>109</v>
      </c>
      <c r="BD38" s="144">
        <v>168</v>
      </c>
      <c r="BE38" s="144" t="s">
        <v>109</v>
      </c>
      <c r="BF38" s="23">
        <v>0.31920022014117744</v>
      </c>
      <c r="BG38" s="144" t="s">
        <v>109</v>
      </c>
      <c r="BH38" s="144">
        <v>69</v>
      </c>
      <c r="BI38" s="144" t="s">
        <v>109</v>
      </c>
      <c r="BJ38" s="23">
        <v>0.1115383461225111</v>
      </c>
      <c r="BK38" s="144" t="s">
        <v>109</v>
      </c>
      <c r="BL38" s="144">
        <v>146</v>
      </c>
      <c r="BM38" s="144" t="s">
        <v>109</v>
      </c>
      <c r="BN38" s="23">
        <v>0.34010473216283943</v>
      </c>
      <c r="BO38" s="144" t="s">
        <v>109</v>
      </c>
      <c r="BP38" s="144">
        <v>13</v>
      </c>
      <c r="BQ38" s="144" t="s">
        <v>109</v>
      </c>
      <c r="BR38" s="23">
        <v>5.9373462146738755E-2</v>
      </c>
      <c r="BS38" s="144" t="s">
        <v>109</v>
      </c>
      <c r="BT38" s="144">
        <v>176</v>
      </c>
      <c r="BU38" s="144" t="s">
        <v>109</v>
      </c>
      <c r="BV38" s="23">
        <v>0.3466294263348445</v>
      </c>
      <c r="BW38" s="144" t="s">
        <v>109</v>
      </c>
      <c r="BX38" s="144">
        <v>18</v>
      </c>
      <c r="BY38" s="144" t="s">
        <v>109</v>
      </c>
      <c r="BZ38" s="23">
        <v>0.2096677792324097</v>
      </c>
      <c r="CA38" s="144" t="s">
        <v>109</v>
      </c>
      <c r="CB38" s="144">
        <v>83</v>
      </c>
      <c r="CC38" s="144" t="s">
        <v>109</v>
      </c>
      <c r="CD38" s="144" t="s">
        <v>109</v>
      </c>
      <c r="CE38" s="23">
        <v>8.7637540811472542E-2</v>
      </c>
      <c r="CF38" s="144" t="s">
        <v>109</v>
      </c>
      <c r="CG38" s="144">
        <v>137</v>
      </c>
    </row>
    <row r="39" spans="1:85" x14ac:dyDescent="0.25">
      <c r="A39" s="144" t="s">
        <v>175</v>
      </c>
      <c r="B39" s="23">
        <v>0.15658485628398722</v>
      </c>
      <c r="C39" s="144" t="s">
        <v>175</v>
      </c>
      <c r="D39" s="144">
        <v>273</v>
      </c>
      <c r="E39" s="144" t="s">
        <v>175</v>
      </c>
      <c r="F39" s="23">
        <v>7.2158095775019221E-2</v>
      </c>
      <c r="G39" s="144" t="s">
        <v>175</v>
      </c>
      <c r="H39" s="144">
        <v>218</v>
      </c>
      <c r="I39" s="144" t="s">
        <v>175</v>
      </c>
      <c r="J39" s="23">
        <v>0.28158935180586558</v>
      </c>
      <c r="K39" s="144" t="s">
        <v>175</v>
      </c>
      <c r="L39" s="144">
        <v>137</v>
      </c>
      <c r="M39" s="144" t="s">
        <v>175</v>
      </c>
      <c r="N39" s="23">
        <v>-81</v>
      </c>
      <c r="O39" s="144" t="s">
        <v>175</v>
      </c>
      <c r="P39" s="23">
        <v>80</v>
      </c>
      <c r="Q39" s="144" t="s">
        <v>175</v>
      </c>
      <c r="R39" s="23">
        <v>1.6278668226012371E-3</v>
      </c>
      <c r="S39" s="144" t="s">
        <v>175</v>
      </c>
      <c r="T39" s="144">
        <v>128</v>
      </c>
      <c r="U39" s="144" t="s">
        <v>175</v>
      </c>
      <c r="V39" s="23">
        <v>0.46740197080904561</v>
      </c>
      <c r="W39" s="144" t="s">
        <v>175</v>
      </c>
      <c r="X39" s="144">
        <v>25</v>
      </c>
      <c r="Y39" s="144" t="s">
        <v>175</v>
      </c>
      <c r="Z39" s="23">
        <v>5.9466613067582731E-3</v>
      </c>
      <c r="AA39" s="144" t="s">
        <v>175</v>
      </c>
      <c r="AB39" s="144">
        <v>74</v>
      </c>
      <c r="AC39" s="144" t="s">
        <v>175</v>
      </c>
      <c r="AD39" s="23">
        <v>6.6793219757867641E-3</v>
      </c>
      <c r="AE39" s="144" t="s">
        <v>175</v>
      </c>
      <c r="AF39" s="144">
        <v>225</v>
      </c>
      <c r="AG39" s="144" t="s">
        <v>175</v>
      </c>
      <c r="AH39" s="23">
        <v>8.9653436023185928E-2</v>
      </c>
      <c r="AI39" s="144" t="s">
        <v>175</v>
      </c>
      <c r="AJ39" s="144">
        <v>142</v>
      </c>
      <c r="AK39" s="144" t="s">
        <v>175</v>
      </c>
      <c r="AL39" s="23">
        <v>1.7807594372691561E-2</v>
      </c>
      <c r="AM39" s="144" t="s">
        <v>175</v>
      </c>
      <c r="AN39" s="144">
        <v>221</v>
      </c>
      <c r="AO39" s="144" t="s">
        <v>175</v>
      </c>
      <c r="AP39" s="23">
        <v>3.4111315411376082E-2</v>
      </c>
      <c r="AQ39" s="144" t="s">
        <v>175</v>
      </c>
      <c r="AR39" s="144">
        <v>162</v>
      </c>
      <c r="AS39" s="144" t="s">
        <v>175</v>
      </c>
      <c r="AT39" s="23">
        <v>3.0307752530932659E-2</v>
      </c>
      <c r="AU39" s="144" t="s">
        <v>175</v>
      </c>
      <c r="AV39" s="144">
        <v>319</v>
      </c>
      <c r="AW39" s="144" t="s">
        <v>175</v>
      </c>
      <c r="AX39" s="23">
        <v>4.391055557128111E-2</v>
      </c>
      <c r="AY39" s="144" t="s">
        <v>175</v>
      </c>
      <c r="AZ39" s="144">
        <v>246</v>
      </c>
      <c r="BA39" s="144" t="s">
        <v>175</v>
      </c>
      <c r="BB39" s="23">
        <v>3.0925918387143786E-2</v>
      </c>
      <c r="BC39" s="144" t="s">
        <v>175</v>
      </c>
      <c r="BD39" s="144">
        <v>223</v>
      </c>
      <c r="BE39" s="144" t="s">
        <v>175</v>
      </c>
      <c r="BF39" s="23">
        <v>0.13484963971379629</v>
      </c>
      <c r="BG39" s="144" t="s">
        <v>175</v>
      </c>
      <c r="BH39" s="144">
        <v>289</v>
      </c>
      <c r="BI39" s="144" t="s">
        <v>175</v>
      </c>
      <c r="BJ39" s="23">
        <v>5.6395655559226182E-2</v>
      </c>
      <c r="BK39" s="144" t="s">
        <v>175</v>
      </c>
      <c r="BL39" s="144">
        <v>276</v>
      </c>
      <c r="BM39" s="144" t="s">
        <v>175</v>
      </c>
      <c r="BN39" s="23">
        <v>8.6320348118274631E-2</v>
      </c>
      <c r="BO39" s="144" t="s">
        <v>175</v>
      </c>
      <c r="BP39" s="144">
        <v>114</v>
      </c>
      <c r="BQ39" s="144" t="s">
        <v>175</v>
      </c>
      <c r="BR39" s="23">
        <v>4.7134979013925236E-2</v>
      </c>
      <c r="BS39" s="144" t="s">
        <v>175</v>
      </c>
      <c r="BT39" s="144">
        <v>219</v>
      </c>
      <c r="BU39" s="144" t="s">
        <v>175</v>
      </c>
      <c r="BV39" s="23">
        <v>0.11590180401242058</v>
      </c>
      <c r="BW39" s="144" t="s">
        <v>175</v>
      </c>
      <c r="BX39" s="144">
        <v>167</v>
      </c>
      <c r="BY39" s="144" t="s">
        <v>175</v>
      </c>
      <c r="BZ39" s="23">
        <v>8.5816994766815174E-2</v>
      </c>
      <c r="CA39" s="144" t="s">
        <v>175</v>
      </c>
      <c r="CB39" s="144">
        <v>295</v>
      </c>
      <c r="CC39" s="144" t="s">
        <v>175</v>
      </c>
      <c r="CD39" s="144" t="s">
        <v>175</v>
      </c>
      <c r="CE39" s="23">
        <v>0.15033244975921312</v>
      </c>
      <c r="CF39" s="144" t="s">
        <v>175</v>
      </c>
      <c r="CG39" s="144">
        <v>77</v>
      </c>
    </row>
    <row r="40" spans="1:85" x14ac:dyDescent="0.25">
      <c r="A40" s="144" t="s">
        <v>162</v>
      </c>
      <c r="B40" s="23">
        <v>0.20811456166578998</v>
      </c>
      <c r="C40" s="144" t="s">
        <v>162</v>
      </c>
      <c r="D40" s="144">
        <v>176</v>
      </c>
      <c r="E40" s="144" t="s">
        <v>162</v>
      </c>
      <c r="F40" s="23">
        <v>8.7246294308552991E-2</v>
      </c>
      <c r="G40" s="144" t="s">
        <v>162</v>
      </c>
      <c r="H40" s="144">
        <v>180</v>
      </c>
      <c r="I40" s="144" t="s">
        <v>162</v>
      </c>
      <c r="J40" s="23">
        <v>0.37740373213808726</v>
      </c>
      <c r="K40" s="144" t="s">
        <v>162</v>
      </c>
      <c r="L40" s="144">
        <v>64</v>
      </c>
      <c r="M40" s="144" t="s">
        <v>162</v>
      </c>
      <c r="N40" s="23">
        <v>-116</v>
      </c>
      <c r="O40" s="144" t="s">
        <v>162</v>
      </c>
      <c r="P40" s="23">
        <v>53</v>
      </c>
      <c r="Q40" s="144" t="s">
        <v>162</v>
      </c>
      <c r="R40" s="23">
        <v>8.0141741373105973E-4</v>
      </c>
      <c r="S40" s="144" t="s">
        <v>162</v>
      </c>
      <c r="T40" s="144">
        <v>217</v>
      </c>
      <c r="U40" s="144" t="s">
        <v>162</v>
      </c>
      <c r="V40" s="23">
        <v>0.47397578477597413</v>
      </c>
      <c r="W40" s="144" t="s">
        <v>162</v>
      </c>
      <c r="X40" s="144">
        <v>23</v>
      </c>
      <c r="Y40" s="144" t="s">
        <v>162</v>
      </c>
      <c r="Z40" s="23">
        <v>5.1812089146677761E-3</v>
      </c>
      <c r="AA40" s="144" t="s">
        <v>162</v>
      </c>
      <c r="AB40" s="144">
        <v>92</v>
      </c>
      <c r="AC40" s="144" t="s">
        <v>162</v>
      </c>
      <c r="AD40" s="23">
        <v>1.2738895331195151E-2</v>
      </c>
      <c r="AE40" s="144" t="s">
        <v>162</v>
      </c>
      <c r="AF40" s="144">
        <v>137</v>
      </c>
      <c r="AG40" s="144" t="s">
        <v>162</v>
      </c>
      <c r="AH40" s="23">
        <v>6.9324078602970796E-2</v>
      </c>
      <c r="AI40" s="144" t="s">
        <v>162</v>
      </c>
      <c r="AJ40" s="144">
        <v>218</v>
      </c>
      <c r="AK40" s="144" t="s">
        <v>162</v>
      </c>
      <c r="AL40" s="23">
        <v>2.1149986104857441E-2</v>
      </c>
      <c r="AM40" s="144" t="s">
        <v>162</v>
      </c>
      <c r="AN40" s="144">
        <v>176</v>
      </c>
      <c r="AO40" s="144" t="s">
        <v>162</v>
      </c>
      <c r="AP40" s="23">
        <v>0</v>
      </c>
      <c r="AQ40" s="144" t="s">
        <v>162</v>
      </c>
      <c r="AR40" s="144">
        <v>253</v>
      </c>
      <c r="AS40" s="144" t="s">
        <v>162</v>
      </c>
      <c r="AT40" s="23">
        <v>8.8302894943319304E-2</v>
      </c>
      <c r="AU40" s="144" t="s">
        <v>162</v>
      </c>
      <c r="AV40" s="144">
        <v>175</v>
      </c>
      <c r="AW40" s="144" t="s">
        <v>162</v>
      </c>
      <c r="AX40" s="23">
        <v>3.1131750506057636E-2</v>
      </c>
      <c r="AY40" s="144" t="s">
        <v>162</v>
      </c>
      <c r="AZ40" s="144">
        <v>286</v>
      </c>
      <c r="BA40" s="144" t="s">
        <v>162</v>
      </c>
      <c r="BB40" s="23">
        <v>0.11558221948823828</v>
      </c>
      <c r="BC40" s="144" t="s">
        <v>162</v>
      </c>
      <c r="BD40" s="144">
        <v>82</v>
      </c>
      <c r="BE40" s="144" t="s">
        <v>162</v>
      </c>
      <c r="BF40" s="23">
        <v>0.43615078369954441</v>
      </c>
      <c r="BG40" s="144" t="s">
        <v>162</v>
      </c>
      <c r="BH40" s="144">
        <v>32</v>
      </c>
      <c r="BI40" s="144" t="s">
        <v>162</v>
      </c>
      <c r="BJ40" s="23">
        <v>0.19659473974079092</v>
      </c>
      <c r="BK40" s="144" t="s">
        <v>162</v>
      </c>
      <c r="BL40" s="144">
        <v>53</v>
      </c>
      <c r="BM40" s="144" t="s">
        <v>162</v>
      </c>
      <c r="BN40" s="23">
        <v>6.3928010840437491E-2</v>
      </c>
      <c r="BO40" s="144" t="s">
        <v>162</v>
      </c>
      <c r="BP40" s="144">
        <v>160</v>
      </c>
      <c r="BQ40" s="144" t="s">
        <v>162</v>
      </c>
      <c r="BR40" s="23">
        <v>3.3145099719762344E-2</v>
      </c>
      <c r="BS40" s="144" t="s">
        <v>162</v>
      </c>
      <c r="BT40" s="144">
        <v>277</v>
      </c>
      <c r="BU40" s="144" t="s">
        <v>162</v>
      </c>
      <c r="BV40" s="23">
        <v>8.4300724887139425E-2</v>
      </c>
      <c r="BW40" s="144" t="s">
        <v>162</v>
      </c>
      <c r="BX40" s="144">
        <v>232</v>
      </c>
      <c r="BY40" s="144" t="s">
        <v>162</v>
      </c>
      <c r="BZ40" s="23">
        <v>0.1900350475896411</v>
      </c>
      <c r="CA40" s="144" t="s">
        <v>162</v>
      </c>
      <c r="CB40" s="144">
        <v>103</v>
      </c>
      <c r="CC40" s="144" t="s">
        <v>162</v>
      </c>
      <c r="CD40" s="144" t="s">
        <v>162</v>
      </c>
      <c r="CE40" s="23">
        <v>5.6696830205357283E-2</v>
      </c>
      <c r="CF40" s="144" t="s">
        <v>162</v>
      </c>
      <c r="CG40" s="144">
        <v>192</v>
      </c>
    </row>
    <row r="41" spans="1:85" x14ac:dyDescent="0.25">
      <c r="A41" s="144" t="s">
        <v>227</v>
      </c>
      <c r="B41" s="23">
        <v>0.24158881321357437</v>
      </c>
      <c r="C41" s="144" t="s">
        <v>227</v>
      </c>
      <c r="D41" s="144">
        <v>128</v>
      </c>
      <c r="E41" s="144" t="s">
        <v>227</v>
      </c>
      <c r="F41" s="23">
        <v>0.15195883622608025</v>
      </c>
      <c r="G41" s="144" t="s">
        <v>227</v>
      </c>
      <c r="H41" s="144">
        <v>72</v>
      </c>
      <c r="I41" s="144" t="s">
        <v>227</v>
      </c>
      <c r="J41" s="23">
        <v>0.24813363016274384</v>
      </c>
      <c r="K41" s="144" t="s">
        <v>227</v>
      </c>
      <c r="L41" s="144">
        <v>178</v>
      </c>
      <c r="M41" s="144" t="s">
        <v>227</v>
      </c>
      <c r="N41" s="23">
        <v>106</v>
      </c>
      <c r="O41" s="144" t="s">
        <v>227</v>
      </c>
      <c r="P41" s="23">
        <v>266</v>
      </c>
      <c r="Q41" s="144" t="s">
        <v>227</v>
      </c>
      <c r="R41" s="23">
        <v>9.3457764288972325E-4</v>
      </c>
      <c r="S41" s="144" t="s">
        <v>227</v>
      </c>
      <c r="T41" s="144">
        <v>204</v>
      </c>
      <c r="U41" s="144" t="s">
        <v>227</v>
      </c>
      <c r="V41" s="23">
        <v>0.23119043786175483</v>
      </c>
      <c r="W41" s="144" t="s">
        <v>227</v>
      </c>
      <c r="X41" s="144">
        <v>92</v>
      </c>
      <c r="Y41" s="144" t="s">
        <v>227</v>
      </c>
      <c r="Z41" s="23">
        <v>3.0707385821487462E-3</v>
      </c>
      <c r="AA41" s="144" t="s">
        <v>227</v>
      </c>
      <c r="AB41" s="144">
        <v>161</v>
      </c>
      <c r="AC41" s="144" t="s">
        <v>227</v>
      </c>
      <c r="AD41" s="23">
        <v>7.3299260578811934E-3</v>
      </c>
      <c r="AE41" s="144" t="s">
        <v>227</v>
      </c>
      <c r="AF41" s="144">
        <v>214</v>
      </c>
      <c r="AG41" s="144" t="s">
        <v>227</v>
      </c>
      <c r="AH41" s="23">
        <v>0.11656905440458169</v>
      </c>
      <c r="AI41" s="144" t="s">
        <v>227</v>
      </c>
      <c r="AJ41" s="144">
        <v>96</v>
      </c>
      <c r="AK41" s="144" t="s">
        <v>227</v>
      </c>
      <c r="AL41" s="23">
        <v>2.1833771456612389E-2</v>
      </c>
      <c r="AM41" s="144" t="s">
        <v>227</v>
      </c>
      <c r="AN41" s="144">
        <v>166</v>
      </c>
      <c r="AO41" s="144" t="s">
        <v>227</v>
      </c>
      <c r="AP41" s="23">
        <v>7.1720556466844484E-2</v>
      </c>
      <c r="AQ41" s="144" t="s">
        <v>227</v>
      </c>
      <c r="AR41" s="144">
        <v>92</v>
      </c>
      <c r="AS41" s="144" t="s">
        <v>227</v>
      </c>
      <c r="AT41" s="23">
        <v>4.7917631237183012E-2</v>
      </c>
      <c r="AU41" s="144" t="s">
        <v>227</v>
      </c>
      <c r="AV41" s="144">
        <v>305</v>
      </c>
      <c r="AW41" s="144" t="s">
        <v>227</v>
      </c>
      <c r="AX41" s="23">
        <v>8.6751470701511985E-2</v>
      </c>
      <c r="AY41" s="144" t="s">
        <v>227</v>
      </c>
      <c r="AZ41" s="144">
        <v>133</v>
      </c>
      <c r="BA41" s="144" t="s">
        <v>227</v>
      </c>
      <c r="BB41" s="23">
        <v>0.19155100462094446</v>
      </c>
      <c r="BC41" s="144" t="s">
        <v>227</v>
      </c>
      <c r="BD41" s="144">
        <v>36</v>
      </c>
      <c r="BE41" s="144" t="s">
        <v>227</v>
      </c>
      <c r="BF41" s="23">
        <v>0.19401556018800836</v>
      </c>
      <c r="BG41" s="144" t="s">
        <v>227</v>
      </c>
      <c r="BH41" s="144">
        <v>199</v>
      </c>
      <c r="BI41" s="144" t="s">
        <v>227</v>
      </c>
      <c r="BJ41" s="23">
        <v>0.21528804540997781</v>
      </c>
      <c r="BK41" s="144" t="s">
        <v>227</v>
      </c>
      <c r="BL41" s="144">
        <v>44</v>
      </c>
      <c r="BM41" s="144" t="s">
        <v>227</v>
      </c>
      <c r="BN41" s="23">
        <v>6.4704415002241666E-2</v>
      </c>
      <c r="BO41" s="144" t="s">
        <v>227</v>
      </c>
      <c r="BP41" s="144">
        <v>158</v>
      </c>
      <c r="BQ41" s="144" t="s">
        <v>227</v>
      </c>
      <c r="BR41" s="23">
        <v>2.9900190541753153E-2</v>
      </c>
      <c r="BS41" s="144" t="s">
        <v>227</v>
      </c>
      <c r="BT41" s="144">
        <v>290</v>
      </c>
      <c r="BU41" s="144" t="s">
        <v>227</v>
      </c>
      <c r="BV41" s="23">
        <v>8.2148048769523724E-2</v>
      </c>
      <c r="BW41" s="144" t="s">
        <v>227</v>
      </c>
      <c r="BX41" s="144">
        <v>239</v>
      </c>
      <c r="BY41" s="144" t="s">
        <v>227</v>
      </c>
      <c r="BZ41" s="23">
        <v>0.21162368023319253</v>
      </c>
      <c r="CA41" s="144" t="s">
        <v>227</v>
      </c>
      <c r="CB41" s="144">
        <v>82</v>
      </c>
      <c r="CC41" s="144" t="s">
        <v>227</v>
      </c>
      <c r="CD41" s="144" t="s">
        <v>227</v>
      </c>
      <c r="CE41" s="23">
        <v>5.481721906378783E-2</v>
      </c>
      <c r="CF41" s="144" t="s">
        <v>227</v>
      </c>
      <c r="CG41" s="144">
        <v>200</v>
      </c>
    </row>
    <row r="42" spans="1:85" x14ac:dyDescent="0.25">
      <c r="A42" s="144" t="s">
        <v>103</v>
      </c>
      <c r="B42" s="23">
        <v>0.27275538540397259</v>
      </c>
      <c r="C42" s="144" t="s">
        <v>103</v>
      </c>
      <c r="D42" s="144">
        <v>102</v>
      </c>
      <c r="E42" s="144" t="s">
        <v>103</v>
      </c>
      <c r="F42" s="23">
        <v>0.25308379262228609</v>
      </c>
      <c r="G42" s="144" t="s">
        <v>103</v>
      </c>
      <c r="H42" s="144">
        <v>37</v>
      </c>
      <c r="I42" s="144" t="s">
        <v>103</v>
      </c>
      <c r="J42" s="23">
        <v>0.19039805913912738</v>
      </c>
      <c r="K42" s="144" t="s">
        <v>103</v>
      </c>
      <c r="L42" s="144">
        <v>264</v>
      </c>
      <c r="M42" s="144" t="s">
        <v>103</v>
      </c>
      <c r="N42" s="23">
        <v>227</v>
      </c>
      <c r="O42" s="144" t="s">
        <v>103</v>
      </c>
      <c r="P42" s="23">
        <v>314</v>
      </c>
      <c r="Q42" s="144" t="s">
        <v>103</v>
      </c>
      <c r="R42" s="23">
        <v>4.9744712683052411E-3</v>
      </c>
      <c r="S42" s="144" t="s">
        <v>103</v>
      </c>
      <c r="T42" s="144">
        <v>49</v>
      </c>
      <c r="U42" s="144" t="s">
        <v>103</v>
      </c>
      <c r="V42" s="23">
        <v>2.9333102318708351E-2</v>
      </c>
      <c r="W42" s="144" t="s">
        <v>103</v>
      </c>
      <c r="X42" s="144">
        <v>322</v>
      </c>
      <c r="Y42" s="144" t="s">
        <v>103</v>
      </c>
      <c r="Z42" s="23">
        <v>5.2440464914851794E-3</v>
      </c>
      <c r="AA42" s="144" t="s">
        <v>103</v>
      </c>
      <c r="AB42" s="144">
        <v>90</v>
      </c>
      <c r="AC42" s="144" t="s">
        <v>103</v>
      </c>
      <c r="AD42" s="23">
        <v>2.7696516894613873E-2</v>
      </c>
      <c r="AE42" s="144" t="s">
        <v>103</v>
      </c>
      <c r="AF42" s="144">
        <v>68</v>
      </c>
      <c r="AG42" s="144" t="s">
        <v>103</v>
      </c>
      <c r="AH42" s="23">
        <v>5.3817639299874855E-2</v>
      </c>
      <c r="AI42" s="144" t="s">
        <v>103</v>
      </c>
      <c r="AJ42" s="144">
        <v>284</v>
      </c>
      <c r="AK42" s="144" t="s">
        <v>103</v>
      </c>
      <c r="AL42" s="23">
        <v>3.3770601837713569E-2</v>
      </c>
      <c r="AM42" s="144" t="s">
        <v>103</v>
      </c>
      <c r="AN42" s="144">
        <v>96</v>
      </c>
      <c r="AO42" s="144" t="s">
        <v>103</v>
      </c>
      <c r="AP42" s="23">
        <v>5.913236132038184E-2</v>
      </c>
      <c r="AQ42" s="144" t="s">
        <v>103</v>
      </c>
      <c r="AR42" s="144">
        <v>111</v>
      </c>
      <c r="AS42" s="144" t="s">
        <v>103</v>
      </c>
      <c r="AT42" s="23">
        <v>0.11094078843371605</v>
      </c>
      <c r="AU42" s="144" t="s">
        <v>103</v>
      </c>
      <c r="AV42" s="144">
        <v>106</v>
      </c>
      <c r="AW42" s="144" t="s">
        <v>103</v>
      </c>
      <c r="AX42" s="23">
        <v>9.6709438124939817E-2</v>
      </c>
      <c r="AY42" s="144" t="s">
        <v>103</v>
      </c>
      <c r="AZ42" s="144">
        <v>111</v>
      </c>
      <c r="BA42" s="144" t="s">
        <v>103</v>
      </c>
      <c r="BB42" s="23">
        <v>0.33854069762929151</v>
      </c>
      <c r="BC42" s="144" t="s">
        <v>103</v>
      </c>
      <c r="BD42" s="144">
        <v>14</v>
      </c>
      <c r="BE42" s="144" t="s">
        <v>103</v>
      </c>
      <c r="BF42" s="23">
        <v>0.36772767953319319</v>
      </c>
      <c r="BG42" s="144" t="s">
        <v>103</v>
      </c>
      <c r="BH42" s="144">
        <v>55</v>
      </c>
      <c r="BI42" s="144" t="s">
        <v>103</v>
      </c>
      <c r="BJ42" s="23">
        <v>0.38568257379007415</v>
      </c>
      <c r="BK42" s="144" t="s">
        <v>103</v>
      </c>
      <c r="BL42" s="144">
        <v>12</v>
      </c>
      <c r="BM42" s="144" t="s">
        <v>103</v>
      </c>
      <c r="BN42" s="23">
        <v>0.12965639756038555</v>
      </c>
      <c r="BO42" s="144" t="s">
        <v>103</v>
      </c>
      <c r="BP42" s="144">
        <v>69</v>
      </c>
      <c r="BQ42" s="144" t="s">
        <v>103</v>
      </c>
      <c r="BR42" s="23">
        <v>2.7816815103668818E-2</v>
      </c>
      <c r="BS42" s="144" t="s">
        <v>103</v>
      </c>
      <c r="BT42" s="144">
        <v>300</v>
      </c>
      <c r="BU42" s="144" t="s">
        <v>103</v>
      </c>
      <c r="BV42" s="23">
        <v>0.13665683810420579</v>
      </c>
      <c r="BW42" s="144" t="s">
        <v>103</v>
      </c>
      <c r="BX42" s="144">
        <v>125</v>
      </c>
      <c r="BY42" s="144" t="s">
        <v>103</v>
      </c>
      <c r="BZ42" s="23">
        <v>7.1492253750799317E-2</v>
      </c>
      <c r="CA42" s="144" t="s">
        <v>103</v>
      </c>
      <c r="CB42" s="144">
        <v>316</v>
      </c>
      <c r="CC42" s="144" t="s">
        <v>103</v>
      </c>
      <c r="CD42" s="144" t="s">
        <v>103</v>
      </c>
      <c r="CE42" s="23">
        <v>1.8743735286006136E-2</v>
      </c>
      <c r="CF42" s="144" t="s">
        <v>103</v>
      </c>
      <c r="CG42" s="144">
        <v>306</v>
      </c>
    </row>
    <row r="43" spans="1:85" x14ac:dyDescent="0.25">
      <c r="A43" s="144" t="s">
        <v>157</v>
      </c>
      <c r="B43" s="23">
        <v>0.27673911720732053</v>
      </c>
      <c r="C43" s="144" t="s">
        <v>157</v>
      </c>
      <c r="D43" s="144">
        <v>98</v>
      </c>
      <c r="E43" s="144" t="s">
        <v>157</v>
      </c>
      <c r="F43" s="23">
        <v>0.13841365393260599</v>
      </c>
      <c r="G43" s="144" t="s">
        <v>157</v>
      </c>
      <c r="H43" s="144">
        <v>83</v>
      </c>
      <c r="I43" s="144" t="s">
        <v>157</v>
      </c>
      <c r="J43" s="23">
        <v>0.37331347667511849</v>
      </c>
      <c r="K43" s="144" t="s">
        <v>157</v>
      </c>
      <c r="L43" s="144">
        <v>65</v>
      </c>
      <c r="M43" s="144" t="s">
        <v>157</v>
      </c>
      <c r="N43" s="23">
        <v>-18</v>
      </c>
      <c r="O43" s="144" t="s">
        <v>157</v>
      </c>
      <c r="P43" s="23">
        <v>140</v>
      </c>
      <c r="Q43" s="144" t="s">
        <v>157</v>
      </c>
      <c r="R43" s="23">
        <v>1.3328162826686935E-3</v>
      </c>
      <c r="S43" s="144" t="s">
        <v>157</v>
      </c>
      <c r="T43" s="144">
        <v>155</v>
      </c>
      <c r="U43" s="144" t="s">
        <v>157</v>
      </c>
      <c r="V43" s="23">
        <v>0.28319887639295582</v>
      </c>
      <c r="W43" s="144" t="s">
        <v>157</v>
      </c>
      <c r="X43" s="144">
        <v>66</v>
      </c>
      <c r="Y43" s="144" t="s">
        <v>157</v>
      </c>
      <c r="Z43" s="23">
        <v>3.9494700502475744E-3</v>
      </c>
      <c r="AA43" s="144" t="s">
        <v>157</v>
      </c>
      <c r="AB43" s="144">
        <v>123</v>
      </c>
      <c r="AC43" s="144" t="s">
        <v>157</v>
      </c>
      <c r="AD43" s="23">
        <v>1.8732366975969996E-2</v>
      </c>
      <c r="AE43" s="144" t="s">
        <v>157</v>
      </c>
      <c r="AF43" s="144">
        <v>96</v>
      </c>
      <c r="AG43" s="144" t="s">
        <v>157</v>
      </c>
      <c r="AH43" s="23">
        <v>0.10203042399329208</v>
      </c>
      <c r="AI43" s="144" t="s">
        <v>157</v>
      </c>
      <c r="AJ43" s="144">
        <v>121</v>
      </c>
      <c r="AK43" s="144" t="s">
        <v>157</v>
      </c>
      <c r="AL43" s="23">
        <v>3.1112143522606047E-2</v>
      </c>
      <c r="AM43" s="144" t="s">
        <v>157</v>
      </c>
      <c r="AN43" s="144">
        <v>106</v>
      </c>
      <c r="AO43" s="144" t="s">
        <v>157</v>
      </c>
      <c r="AP43" s="23">
        <v>8.2811584237006283E-2</v>
      </c>
      <c r="AQ43" s="144" t="s">
        <v>157</v>
      </c>
      <c r="AR43" s="144">
        <v>81</v>
      </c>
      <c r="AS43" s="144" t="s">
        <v>157</v>
      </c>
      <c r="AT43" s="23">
        <v>0.19494557748018429</v>
      </c>
      <c r="AU43" s="144" t="s">
        <v>157</v>
      </c>
      <c r="AV43" s="144">
        <v>22</v>
      </c>
      <c r="AW43" s="144" t="s">
        <v>157</v>
      </c>
      <c r="AX43" s="23">
        <v>0.14939008115703223</v>
      </c>
      <c r="AY43" s="144" t="s">
        <v>157</v>
      </c>
      <c r="AZ43" s="144">
        <v>51</v>
      </c>
      <c r="BA43" s="144" t="s">
        <v>157</v>
      </c>
      <c r="BB43" s="23">
        <v>9.1712143213372468E-2</v>
      </c>
      <c r="BC43" s="144" t="s">
        <v>157</v>
      </c>
      <c r="BD43" s="144">
        <v>103</v>
      </c>
      <c r="BE43" s="144" t="s">
        <v>157</v>
      </c>
      <c r="BF43" s="23">
        <v>0.42262446837496509</v>
      </c>
      <c r="BG43" s="144" t="s">
        <v>157</v>
      </c>
      <c r="BH43" s="144">
        <v>38</v>
      </c>
      <c r="BI43" s="144" t="s">
        <v>157</v>
      </c>
      <c r="BJ43" s="23">
        <v>0.17199276359479232</v>
      </c>
      <c r="BK43" s="144" t="s">
        <v>157</v>
      </c>
      <c r="BL43" s="144">
        <v>76</v>
      </c>
      <c r="BM43" s="144" t="s">
        <v>157</v>
      </c>
      <c r="BN43" s="23">
        <v>0.11168004056576089</v>
      </c>
      <c r="BO43" s="144" t="s">
        <v>157</v>
      </c>
      <c r="BP43" s="144">
        <v>84</v>
      </c>
      <c r="BQ43" s="144" t="s">
        <v>157</v>
      </c>
      <c r="BR43" s="23">
        <v>9.660128731871824E-2</v>
      </c>
      <c r="BS43" s="144" t="s">
        <v>157</v>
      </c>
      <c r="BT43" s="144">
        <v>72</v>
      </c>
      <c r="BU43" s="144" t="s">
        <v>157</v>
      </c>
      <c r="BV43" s="23">
        <v>0.1809718398374825</v>
      </c>
      <c r="BW43" s="144" t="s">
        <v>157</v>
      </c>
      <c r="BX43" s="144">
        <v>79</v>
      </c>
      <c r="BY43" s="144" t="s">
        <v>157</v>
      </c>
      <c r="BZ43" s="23">
        <v>0.1791710972575265</v>
      </c>
      <c r="CA43" s="144" t="s">
        <v>157</v>
      </c>
      <c r="CB43" s="144">
        <v>127</v>
      </c>
      <c r="CC43" s="144" t="s">
        <v>157</v>
      </c>
      <c r="CD43" s="144" t="s">
        <v>157</v>
      </c>
      <c r="CE43" s="23">
        <v>5.4453334068624626E-2</v>
      </c>
      <c r="CF43" s="144" t="s">
        <v>157</v>
      </c>
      <c r="CG43" s="144">
        <v>202</v>
      </c>
    </row>
    <row r="44" spans="1:85" x14ac:dyDescent="0.25">
      <c r="A44" s="144" t="s">
        <v>48</v>
      </c>
      <c r="B44" s="23">
        <v>0.44309805786412376</v>
      </c>
      <c r="C44" s="144" t="s">
        <v>48</v>
      </c>
      <c r="D44" s="144">
        <v>33</v>
      </c>
      <c r="E44" s="144" t="s">
        <v>48</v>
      </c>
      <c r="F44" s="23">
        <v>0.20725567640650408</v>
      </c>
      <c r="G44" s="144" t="s">
        <v>48</v>
      </c>
      <c r="H44" s="144">
        <v>51</v>
      </c>
      <c r="I44" s="144" t="s">
        <v>48</v>
      </c>
      <c r="J44" s="23">
        <v>0.42697664968884402</v>
      </c>
      <c r="K44" s="144" t="s">
        <v>48</v>
      </c>
      <c r="L44" s="144">
        <v>46</v>
      </c>
      <c r="M44" s="144" t="s">
        <v>48</v>
      </c>
      <c r="N44" s="23">
        <v>-5</v>
      </c>
      <c r="O44" s="144" t="s">
        <v>48</v>
      </c>
      <c r="P44" s="23">
        <v>158</v>
      </c>
      <c r="Q44" s="144" t="s">
        <v>48</v>
      </c>
      <c r="R44" s="23">
        <v>1.5145009102784479E-3</v>
      </c>
      <c r="S44" s="144" t="s">
        <v>48</v>
      </c>
      <c r="T44" s="144">
        <v>136</v>
      </c>
      <c r="U44" s="144" t="s">
        <v>48</v>
      </c>
      <c r="V44" s="23">
        <v>8.848164072915371E-2</v>
      </c>
      <c r="W44" s="144" t="s">
        <v>48</v>
      </c>
      <c r="X44" s="144">
        <v>229</v>
      </c>
      <c r="Y44" s="144" t="s">
        <v>48</v>
      </c>
      <c r="Z44" s="23">
        <v>2.3317091820236942E-3</v>
      </c>
      <c r="AA44" s="144" t="s">
        <v>48</v>
      </c>
      <c r="AB44" s="144">
        <v>200</v>
      </c>
      <c r="AC44" s="144" t="s">
        <v>48</v>
      </c>
      <c r="AD44" s="23">
        <v>2.18843147606371E-2</v>
      </c>
      <c r="AE44" s="144" t="s">
        <v>48</v>
      </c>
      <c r="AF44" s="144">
        <v>82</v>
      </c>
      <c r="AG44" s="144" t="s">
        <v>48</v>
      </c>
      <c r="AH44" s="23">
        <v>0.16867924816604971</v>
      </c>
      <c r="AI44" s="144" t="s">
        <v>48</v>
      </c>
      <c r="AJ44" s="144">
        <v>45</v>
      </c>
      <c r="AK44" s="144" t="s">
        <v>48</v>
      </c>
      <c r="AL44" s="23">
        <v>4.2583305945194015E-2</v>
      </c>
      <c r="AM44" s="144" t="s">
        <v>48</v>
      </c>
      <c r="AN44" s="144">
        <v>68</v>
      </c>
      <c r="AO44" s="144" t="s">
        <v>48</v>
      </c>
      <c r="AP44" s="23">
        <v>0.33445548794845564</v>
      </c>
      <c r="AQ44" s="144" t="s">
        <v>48</v>
      </c>
      <c r="AR44" s="144">
        <v>8</v>
      </c>
      <c r="AS44" s="144" t="s">
        <v>48</v>
      </c>
      <c r="AT44" s="23">
        <v>0.35151278309604356</v>
      </c>
      <c r="AU44" s="144" t="s">
        <v>48</v>
      </c>
      <c r="AV44" s="144">
        <v>4</v>
      </c>
      <c r="AW44" s="144" t="s">
        <v>48</v>
      </c>
      <c r="AX44" s="23">
        <v>0.44969696493484473</v>
      </c>
      <c r="AY44" s="144" t="s">
        <v>48</v>
      </c>
      <c r="AZ44" s="144">
        <v>5</v>
      </c>
      <c r="BA44" s="144" t="s">
        <v>48</v>
      </c>
      <c r="BB44" s="23">
        <v>2.4696263858559515E-2</v>
      </c>
      <c r="BC44" s="144" t="s">
        <v>48</v>
      </c>
      <c r="BD44" s="144">
        <v>244</v>
      </c>
      <c r="BE44" s="144" t="s">
        <v>48</v>
      </c>
      <c r="BF44" s="23">
        <v>0.29047869832966799</v>
      </c>
      <c r="BG44" s="144" t="s">
        <v>48</v>
      </c>
      <c r="BH44" s="144">
        <v>92</v>
      </c>
      <c r="BI44" s="144" t="s">
        <v>48</v>
      </c>
      <c r="BJ44" s="23">
        <v>8.3240017794058083E-2</v>
      </c>
      <c r="BK44" s="144" t="s">
        <v>48</v>
      </c>
      <c r="BL44" s="144">
        <v>207</v>
      </c>
      <c r="BM44" s="144" t="s">
        <v>48</v>
      </c>
      <c r="BN44" s="23">
        <v>7.6045653742206051E-2</v>
      </c>
      <c r="BO44" s="144" t="s">
        <v>48</v>
      </c>
      <c r="BP44" s="144">
        <v>134</v>
      </c>
      <c r="BQ44" s="144" t="s">
        <v>48</v>
      </c>
      <c r="BR44" s="23">
        <v>0.22489988426343899</v>
      </c>
      <c r="BS44" s="144" t="s">
        <v>48</v>
      </c>
      <c r="BT44" s="144">
        <v>8</v>
      </c>
      <c r="BU44" s="144" t="s">
        <v>48</v>
      </c>
      <c r="BV44" s="23">
        <v>0.26180449469144623</v>
      </c>
      <c r="BW44" s="144" t="s">
        <v>48</v>
      </c>
      <c r="BX44" s="144">
        <v>34</v>
      </c>
      <c r="BY44" s="144" t="s">
        <v>48</v>
      </c>
      <c r="BZ44" s="23">
        <v>0.29628971037218127</v>
      </c>
      <c r="CA44" s="144" t="s">
        <v>48</v>
      </c>
      <c r="CB44" s="144">
        <v>39</v>
      </c>
      <c r="CC44" s="144" t="s">
        <v>48</v>
      </c>
      <c r="CD44" s="144" t="s">
        <v>48</v>
      </c>
      <c r="CE44" s="23">
        <v>0.10430317034813273</v>
      </c>
      <c r="CF44" s="144" t="s">
        <v>48</v>
      </c>
      <c r="CG44" s="144">
        <v>118</v>
      </c>
    </row>
    <row r="45" spans="1:85" x14ac:dyDescent="0.25">
      <c r="A45" s="144" t="s">
        <v>96</v>
      </c>
      <c r="B45" s="23">
        <v>0.24174697303287909</v>
      </c>
      <c r="C45" s="144" t="s">
        <v>96</v>
      </c>
      <c r="D45" s="144">
        <v>127</v>
      </c>
      <c r="E45" s="144" t="s">
        <v>96</v>
      </c>
      <c r="F45" s="23">
        <v>0.16956118061258849</v>
      </c>
      <c r="G45" s="144" t="s">
        <v>96</v>
      </c>
      <c r="H45" s="144">
        <v>63</v>
      </c>
      <c r="I45" s="144" t="s">
        <v>96</v>
      </c>
      <c r="J45" s="23">
        <v>0.18667218835856056</v>
      </c>
      <c r="K45" s="144" t="s">
        <v>96</v>
      </c>
      <c r="L45" s="144">
        <v>268</v>
      </c>
      <c r="M45" s="144" t="s">
        <v>96</v>
      </c>
      <c r="N45" s="23">
        <v>205</v>
      </c>
      <c r="O45" s="144" t="s">
        <v>96</v>
      </c>
      <c r="P45" s="23">
        <v>308</v>
      </c>
      <c r="Q45" s="144" t="s">
        <v>96</v>
      </c>
      <c r="R45" s="23">
        <v>4.9263656171223333E-4</v>
      </c>
      <c r="S45" s="144" t="s">
        <v>96</v>
      </c>
      <c r="T45" s="144">
        <v>257</v>
      </c>
      <c r="U45" s="144" t="s">
        <v>96</v>
      </c>
      <c r="V45" s="23">
        <v>7.1546907353987652E-2</v>
      </c>
      <c r="W45" s="144" t="s">
        <v>96</v>
      </c>
      <c r="X45" s="144">
        <v>263</v>
      </c>
      <c r="Y45" s="144" t="s">
        <v>96</v>
      </c>
      <c r="Z45" s="23">
        <v>1.1536569433646714E-3</v>
      </c>
      <c r="AA45" s="144" t="s">
        <v>96</v>
      </c>
      <c r="AB45" s="144">
        <v>283</v>
      </c>
      <c r="AC45" s="144" t="s">
        <v>96</v>
      </c>
      <c r="AD45" s="23">
        <v>1.082947026319624E-2</v>
      </c>
      <c r="AE45" s="144" t="s">
        <v>96</v>
      </c>
      <c r="AF45" s="144">
        <v>159</v>
      </c>
      <c r="AG45" s="144" t="s">
        <v>96</v>
      </c>
      <c r="AH45" s="23">
        <v>8.7083473035982531E-2</v>
      </c>
      <c r="AI45" s="144" t="s">
        <v>96</v>
      </c>
      <c r="AJ45" s="144">
        <v>151</v>
      </c>
      <c r="AK45" s="144" t="s">
        <v>96</v>
      </c>
      <c r="AL45" s="23">
        <v>2.1527660813869788E-2</v>
      </c>
      <c r="AM45" s="144" t="s">
        <v>96</v>
      </c>
      <c r="AN45" s="144">
        <v>169</v>
      </c>
      <c r="AO45" s="144" t="s">
        <v>96</v>
      </c>
      <c r="AP45" s="23">
        <v>0.26405409035382948</v>
      </c>
      <c r="AQ45" s="144" t="s">
        <v>96</v>
      </c>
      <c r="AR45" s="144">
        <v>11</v>
      </c>
      <c r="AS45" s="144" t="s">
        <v>96</v>
      </c>
      <c r="AT45" s="23">
        <v>8.5506162527888577E-2</v>
      </c>
      <c r="AU45" s="144" t="s">
        <v>96</v>
      </c>
      <c r="AV45" s="144">
        <v>182</v>
      </c>
      <c r="AW45" s="144" t="s">
        <v>96</v>
      </c>
      <c r="AX45" s="23">
        <v>0.28734172306273031</v>
      </c>
      <c r="AY45" s="144" t="s">
        <v>96</v>
      </c>
      <c r="AZ45" s="144">
        <v>15</v>
      </c>
      <c r="BA45" s="144" t="s">
        <v>96</v>
      </c>
      <c r="BB45" s="23">
        <v>6.6793940574185182E-2</v>
      </c>
      <c r="BC45" s="144" t="s">
        <v>96</v>
      </c>
      <c r="BD45" s="144">
        <v>132</v>
      </c>
      <c r="BE45" s="144" t="s">
        <v>96</v>
      </c>
      <c r="BF45" s="23">
        <v>0.18445321517318519</v>
      </c>
      <c r="BG45" s="144" t="s">
        <v>96</v>
      </c>
      <c r="BH45" s="144">
        <v>209</v>
      </c>
      <c r="BI45" s="144" t="s">
        <v>96</v>
      </c>
      <c r="BJ45" s="23">
        <v>9.94827934136336E-2</v>
      </c>
      <c r="BK45" s="144" t="s">
        <v>96</v>
      </c>
      <c r="BL45" s="144">
        <v>163</v>
      </c>
      <c r="BM45" s="144" t="s">
        <v>96</v>
      </c>
      <c r="BN45" s="23">
        <v>3.3019184164813836E-2</v>
      </c>
      <c r="BO45" s="144" t="s">
        <v>96</v>
      </c>
      <c r="BP45" s="144">
        <v>250</v>
      </c>
      <c r="BQ45" s="144" t="s">
        <v>96</v>
      </c>
      <c r="BR45" s="23">
        <v>9.7879604168664328E-2</v>
      </c>
      <c r="BS45" s="144" t="s">
        <v>96</v>
      </c>
      <c r="BT45" s="144">
        <v>68</v>
      </c>
      <c r="BU45" s="144" t="s">
        <v>96</v>
      </c>
      <c r="BV45" s="23">
        <v>0.11387427756836518</v>
      </c>
      <c r="BW45" s="144" t="s">
        <v>96</v>
      </c>
      <c r="BX45" s="144">
        <v>169</v>
      </c>
      <c r="BY45" s="144" t="s">
        <v>96</v>
      </c>
      <c r="BZ45" s="23">
        <v>0.12273554727999962</v>
      </c>
      <c r="CA45" s="144" t="s">
        <v>96</v>
      </c>
      <c r="CB45" s="144">
        <v>215</v>
      </c>
      <c r="CC45" s="144" t="s">
        <v>96</v>
      </c>
      <c r="CD45" s="144" t="s">
        <v>96</v>
      </c>
      <c r="CE45" s="23">
        <v>1.7362791726772426E-2</v>
      </c>
      <c r="CF45" s="144" t="s">
        <v>96</v>
      </c>
      <c r="CG45" s="144">
        <v>308</v>
      </c>
    </row>
    <row r="46" spans="1:85" x14ac:dyDescent="0.25">
      <c r="A46" s="144" t="s">
        <v>261</v>
      </c>
      <c r="B46" s="23">
        <v>0.22018215405141964</v>
      </c>
      <c r="C46" s="144" t="s">
        <v>261</v>
      </c>
      <c r="D46" s="144">
        <v>154</v>
      </c>
      <c r="E46" s="144" t="s">
        <v>261</v>
      </c>
      <c r="F46" s="23">
        <v>9.9981735231461866E-2</v>
      </c>
      <c r="G46" s="144" t="s">
        <v>261</v>
      </c>
      <c r="H46" s="144">
        <v>153</v>
      </c>
      <c r="I46" s="144" t="s">
        <v>261</v>
      </c>
      <c r="J46" s="23">
        <v>0.28085335482879809</v>
      </c>
      <c r="K46" s="144" t="s">
        <v>261</v>
      </c>
      <c r="L46" s="144">
        <v>139</v>
      </c>
      <c r="M46" s="144" t="s">
        <v>261</v>
      </c>
      <c r="N46" s="23">
        <v>-14</v>
      </c>
      <c r="O46" s="144" t="s">
        <v>261</v>
      </c>
      <c r="P46" s="23">
        <v>146</v>
      </c>
      <c r="Q46" s="144" t="s">
        <v>261</v>
      </c>
      <c r="R46" s="23">
        <v>5.0578497464873814E-4</v>
      </c>
      <c r="S46" s="144" t="s">
        <v>261</v>
      </c>
      <c r="T46" s="144">
        <v>255</v>
      </c>
      <c r="U46" s="144" t="s">
        <v>261</v>
      </c>
      <c r="V46" s="23">
        <v>0.23124372525833706</v>
      </c>
      <c r="W46" s="144" t="s">
        <v>261</v>
      </c>
      <c r="X46" s="144">
        <v>91</v>
      </c>
      <c r="Y46" s="144" t="s">
        <v>261</v>
      </c>
      <c r="Z46" s="23">
        <v>2.6425670680497457E-3</v>
      </c>
      <c r="AA46" s="144" t="s">
        <v>261</v>
      </c>
      <c r="AB46" s="144">
        <v>179</v>
      </c>
      <c r="AC46" s="144" t="s">
        <v>261</v>
      </c>
      <c r="AD46" s="23">
        <v>7.1045737625713848E-3</v>
      </c>
      <c r="AE46" s="144" t="s">
        <v>261</v>
      </c>
      <c r="AF46" s="144">
        <v>221</v>
      </c>
      <c r="AG46" s="144" t="s">
        <v>261</v>
      </c>
      <c r="AH46" s="23">
        <v>8.535345658042208E-2</v>
      </c>
      <c r="AI46" s="144" t="s">
        <v>261</v>
      </c>
      <c r="AJ46" s="144">
        <v>156</v>
      </c>
      <c r="AK46" s="144" t="s">
        <v>261</v>
      </c>
      <c r="AL46" s="23">
        <v>1.7680032293544992E-2</v>
      </c>
      <c r="AM46" s="144" t="s">
        <v>261</v>
      </c>
      <c r="AN46" s="144">
        <v>225</v>
      </c>
      <c r="AO46" s="144" t="s">
        <v>261</v>
      </c>
      <c r="AP46" s="23">
        <v>3.9560313665643457E-2</v>
      </c>
      <c r="AQ46" s="144" t="s">
        <v>261</v>
      </c>
      <c r="AR46" s="144">
        <v>148</v>
      </c>
      <c r="AS46" s="144" t="s">
        <v>261</v>
      </c>
      <c r="AT46" s="23">
        <v>0.14398431141094387</v>
      </c>
      <c r="AU46" s="144" t="s">
        <v>261</v>
      </c>
      <c r="AV46" s="144">
        <v>53</v>
      </c>
      <c r="AW46" s="144" t="s">
        <v>261</v>
      </c>
      <c r="AX46" s="23">
        <v>8.9295428446796929E-2</v>
      </c>
      <c r="AY46" s="144" t="s">
        <v>261</v>
      </c>
      <c r="AZ46" s="144">
        <v>130</v>
      </c>
      <c r="BA46" s="144" t="s">
        <v>261</v>
      </c>
      <c r="BB46" s="23">
        <v>1.1652269847867568E-2</v>
      </c>
      <c r="BC46" s="144" t="s">
        <v>261</v>
      </c>
      <c r="BD46" s="144">
        <v>288</v>
      </c>
      <c r="BE46" s="144" t="s">
        <v>261</v>
      </c>
      <c r="BF46" s="23">
        <v>0.20841237089114384</v>
      </c>
      <c r="BG46" s="144" t="s">
        <v>261</v>
      </c>
      <c r="BH46" s="144">
        <v>178</v>
      </c>
      <c r="BI46" s="144" t="s">
        <v>261</v>
      </c>
      <c r="BJ46" s="23">
        <v>5.4188688641411693E-2</v>
      </c>
      <c r="BK46" s="144" t="s">
        <v>261</v>
      </c>
      <c r="BL46" s="144">
        <v>281</v>
      </c>
      <c r="BM46" s="144" t="s">
        <v>261</v>
      </c>
      <c r="BN46" s="23">
        <v>0.16240740841165355</v>
      </c>
      <c r="BO46" s="144" t="s">
        <v>261</v>
      </c>
      <c r="BP46" s="144">
        <v>46</v>
      </c>
      <c r="BQ46" s="144" t="s">
        <v>261</v>
      </c>
      <c r="BR46" s="23">
        <v>5.2783606956574129E-2</v>
      </c>
      <c r="BS46" s="144" t="s">
        <v>261</v>
      </c>
      <c r="BT46" s="144">
        <v>193</v>
      </c>
      <c r="BU46" s="144" t="s">
        <v>261</v>
      </c>
      <c r="BV46" s="23">
        <v>0.18680005401849484</v>
      </c>
      <c r="BW46" s="144" t="s">
        <v>261</v>
      </c>
      <c r="BX46" s="144">
        <v>73</v>
      </c>
      <c r="BY46" s="144" t="s">
        <v>261</v>
      </c>
      <c r="BZ46" s="23">
        <v>0.18306278737538142</v>
      </c>
      <c r="CA46" s="144" t="s">
        <v>261</v>
      </c>
      <c r="CB46" s="144">
        <v>120</v>
      </c>
      <c r="CC46" s="144" t="s">
        <v>261</v>
      </c>
      <c r="CD46" s="144" t="s">
        <v>261</v>
      </c>
      <c r="CE46" s="23">
        <v>9.8028871456835268E-2</v>
      </c>
      <c r="CF46" s="144" t="s">
        <v>261</v>
      </c>
      <c r="CG46" s="144">
        <v>122</v>
      </c>
    </row>
    <row r="47" spans="1:85" x14ac:dyDescent="0.25">
      <c r="A47" s="144" t="s">
        <v>22</v>
      </c>
      <c r="B47" s="23">
        <v>0.84504571462971345</v>
      </c>
      <c r="C47" s="144" t="s">
        <v>22</v>
      </c>
      <c r="D47" s="144">
        <v>4</v>
      </c>
      <c r="E47" s="144" t="s">
        <v>22</v>
      </c>
      <c r="F47" s="23">
        <v>0.65651883527551591</v>
      </c>
      <c r="G47" s="144" t="s">
        <v>22</v>
      </c>
      <c r="H47" s="144">
        <v>6</v>
      </c>
      <c r="I47" s="144" t="s">
        <v>22</v>
      </c>
      <c r="J47" s="23">
        <v>0.74310617044249661</v>
      </c>
      <c r="K47" s="144" t="s">
        <v>22</v>
      </c>
      <c r="L47" s="144">
        <v>7</v>
      </c>
      <c r="M47" s="144" t="s">
        <v>22</v>
      </c>
      <c r="N47" s="23">
        <v>1</v>
      </c>
      <c r="O47" s="144" t="s">
        <v>22</v>
      </c>
      <c r="P47" s="23">
        <v>168</v>
      </c>
      <c r="Q47" s="144" t="s">
        <v>22</v>
      </c>
      <c r="R47" s="23">
        <v>1.2559977313177605E-2</v>
      </c>
      <c r="S47" s="144" t="s">
        <v>22</v>
      </c>
      <c r="T47" s="144">
        <v>17</v>
      </c>
      <c r="U47" s="144" t="s">
        <v>22</v>
      </c>
      <c r="V47" s="23">
        <v>0.55808997849416819</v>
      </c>
      <c r="W47" s="144" t="s">
        <v>22</v>
      </c>
      <c r="X47" s="144">
        <v>16</v>
      </c>
      <c r="Y47" s="144" t="s">
        <v>22</v>
      </c>
      <c r="Z47" s="23">
        <v>1.771354205698502E-2</v>
      </c>
      <c r="AA47" s="144" t="s">
        <v>22</v>
      </c>
      <c r="AB47" s="144">
        <v>14</v>
      </c>
      <c r="AC47" s="144" t="s">
        <v>22</v>
      </c>
      <c r="AD47" s="23">
        <v>0.95777004181783154</v>
      </c>
      <c r="AE47" s="144" t="s">
        <v>22</v>
      </c>
      <c r="AF47" s="144">
        <v>2</v>
      </c>
      <c r="AG47" s="144" t="s">
        <v>22</v>
      </c>
      <c r="AH47" s="23">
        <v>0.52951272950106865</v>
      </c>
      <c r="AI47" s="144" t="s">
        <v>22</v>
      </c>
      <c r="AJ47" s="144">
        <v>5</v>
      </c>
      <c r="AK47" s="144" t="s">
        <v>22</v>
      </c>
      <c r="AL47" s="23">
        <v>1</v>
      </c>
      <c r="AM47" s="144" t="s">
        <v>22</v>
      </c>
      <c r="AN47" s="144">
        <v>1</v>
      </c>
      <c r="AO47" s="144" t="s">
        <v>22</v>
      </c>
      <c r="AP47" s="23">
        <v>0.22969977135065756</v>
      </c>
      <c r="AQ47" s="144" t="s">
        <v>22</v>
      </c>
      <c r="AR47" s="144">
        <v>18</v>
      </c>
      <c r="AS47" s="144" t="s">
        <v>22</v>
      </c>
      <c r="AT47" s="23">
        <v>5.7708247048081751E-2</v>
      </c>
      <c r="AU47" s="144" t="s">
        <v>22</v>
      </c>
      <c r="AV47" s="144">
        <v>279</v>
      </c>
      <c r="AW47" s="144" t="s">
        <v>22</v>
      </c>
      <c r="AX47" s="23">
        <v>0.24407933438847595</v>
      </c>
      <c r="AY47" s="144" t="s">
        <v>22</v>
      </c>
      <c r="AZ47" s="144">
        <v>22</v>
      </c>
      <c r="BA47" s="144" t="s">
        <v>22</v>
      </c>
      <c r="BB47" s="23">
        <v>0.19791153447878779</v>
      </c>
      <c r="BC47" s="144" t="s">
        <v>22</v>
      </c>
      <c r="BD47" s="144">
        <v>35</v>
      </c>
      <c r="BE47" s="144" t="s">
        <v>22</v>
      </c>
      <c r="BF47" s="23">
        <v>0.781254684636842</v>
      </c>
      <c r="BG47" s="144" t="s">
        <v>22</v>
      </c>
      <c r="BH47" s="144">
        <v>3</v>
      </c>
      <c r="BI47" s="144" t="s">
        <v>22</v>
      </c>
      <c r="BJ47" s="23">
        <v>0.34382607150440575</v>
      </c>
      <c r="BK47" s="144" t="s">
        <v>22</v>
      </c>
      <c r="BL47" s="144">
        <v>16</v>
      </c>
      <c r="BM47" s="144" t="s">
        <v>22</v>
      </c>
      <c r="BN47" s="23">
        <v>5.4742925900182773E-2</v>
      </c>
      <c r="BO47" s="144" t="s">
        <v>22</v>
      </c>
      <c r="BP47" s="144">
        <v>180</v>
      </c>
      <c r="BQ47" s="144" t="s">
        <v>22</v>
      </c>
      <c r="BR47" s="23">
        <v>8.3233693401181322E-2</v>
      </c>
      <c r="BS47" s="144" t="s">
        <v>22</v>
      </c>
      <c r="BT47" s="144">
        <v>95</v>
      </c>
      <c r="BU47" s="144" t="s">
        <v>22</v>
      </c>
      <c r="BV47" s="23">
        <v>0.11995716617526662</v>
      </c>
      <c r="BW47" s="144" t="s">
        <v>22</v>
      </c>
      <c r="BX47" s="144">
        <v>156</v>
      </c>
      <c r="BY47" s="144" t="s">
        <v>22</v>
      </c>
      <c r="BZ47" s="23">
        <v>0.4329456359952194</v>
      </c>
      <c r="CA47" s="144" t="s">
        <v>22</v>
      </c>
      <c r="CB47" s="144">
        <v>14</v>
      </c>
      <c r="CC47" s="144" t="s">
        <v>22</v>
      </c>
      <c r="CD47" s="144" t="s">
        <v>22</v>
      </c>
      <c r="CE47" s="23">
        <v>0.21073317453077542</v>
      </c>
      <c r="CF47" s="144" t="s">
        <v>22</v>
      </c>
      <c r="CG47" s="144">
        <v>45</v>
      </c>
    </row>
    <row r="48" spans="1:85" x14ac:dyDescent="0.25">
      <c r="A48" s="144" t="s">
        <v>45</v>
      </c>
      <c r="B48" s="23">
        <v>0.4961143050889833</v>
      </c>
      <c r="C48" s="144" t="s">
        <v>45</v>
      </c>
      <c r="D48" s="144">
        <v>23</v>
      </c>
      <c r="E48" s="144" t="s">
        <v>45</v>
      </c>
      <c r="F48" s="23">
        <v>0.30182103116831116</v>
      </c>
      <c r="G48" s="144" t="s">
        <v>45</v>
      </c>
      <c r="H48" s="144">
        <v>23</v>
      </c>
      <c r="I48" s="144" t="s">
        <v>45</v>
      </c>
      <c r="J48" s="23">
        <v>0.4050981901138887</v>
      </c>
      <c r="K48" s="144" t="s">
        <v>45</v>
      </c>
      <c r="L48" s="144">
        <v>55</v>
      </c>
      <c r="M48" s="144" t="s">
        <v>45</v>
      </c>
      <c r="N48" s="23">
        <v>32</v>
      </c>
      <c r="O48" s="144" t="s">
        <v>45</v>
      </c>
      <c r="P48" s="23">
        <v>206</v>
      </c>
      <c r="Q48" s="144" t="s">
        <v>45</v>
      </c>
      <c r="R48" s="23">
        <v>2.5971033194567113E-2</v>
      </c>
      <c r="S48" s="144" t="s">
        <v>45</v>
      </c>
      <c r="T48" s="144">
        <v>4</v>
      </c>
      <c r="U48" s="144" t="s">
        <v>45</v>
      </c>
      <c r="V48" s="23">
        <v>9.9534226601461356E-2</v>
      </c>
      <c r="W48" s="144" t="s">
        <v>45</v>
      </c>
      <c r="X48" s="144">
        <v>208</v>
      </c>
      <c r="Y48" s="144" t="s">
        <v>45</v>
      </c>
      <c r="Z48" s="23">
        <v>2.6883037111352825E-2</v>
      </c>
      <c r="AA48" s="144" t="s">
        <v>45</v>
      </c>
      <c r="AB48" s="144">
        <v>5</v>
      </c>
      <c r="AC48" s="144" t="s">
        <v>45</v>
      </c>
      <c r="AD48" s="23">
        <v>0.30038471824381907</v>
      </c>
      <c r="AE48" s="144" t="s">
        <v>45</v>
      </c>
      <c r="AF48" s="144">
        <v>7</v>
      </c>
      <c r="AG48" s="144" t="s">
        <v>45</v>
      </c>
      <c r="AH48" s="23">
        <v>0.33345008248619135</v>
      </c>
      <c r="AI48" s="144" t="s">
        <v>45</v>
      </c>
      <c r="AJ48" s="144">
        <v>10</v>
      </c>
      <c r="AK48" s="144" t="s">
        <v>45</v>
      </c>
      <c r="AL48" s="23">
        <v>0.33472436694665891</v>
      </c>
      <c r="AM48" s="144" t="s">
        <v>45</v>
      </c>
      <c r="AN48" s="144">
        <v>7</v>
      </c>
      <c r="AO48" s="144" t="s">
        <v>45</v>
      </c>
      <c r="AP48" s="23">
        <v>1.8255797695647325E-2</v>
      </c>
      <c r="AQ48" s="144" t="s">
        <v>45</v>
      </c>
      <c r="AR48" s="144">
        <v>216</v>
      </c>
      <c r="AS48" s="144" t="s">
        <v>45</v>
      </c>
      <c r="AT48" s="23">
        <v>0.16004633280002475</v>
      </c>
      <c r="AU48" s="144" t="s">
        <v>45</v>
      </c>
      <c r="AV48" s="144">
        <v>36</v>
      </c>
      <c r="AW48" s="144" t="s">
        <v>45</v>
      </c>
      <c r="AX48" s="23">
        <v>7.42070097509578E-2</v>
      </c>
      <c r="AY48" s="144" t="s">
        <v>45</v>
      </c>
      <c r="AZ48" s="144">
        <v>157</v>
      </c>
      <c r="BA48" s="144" t="s">
        <v>45</v>
      </c>
      <c r="BB48" s="23">
        <v>0.22547797259260713</v>
      </c>
      <c r="BC48" s="144" t="s">
        <v>45</v>
      </c>
      <c r="BD48" s="144">
        <v>27</v>
      </c>
      <c r="BE48" s="144" t="s">
        <v>45</v>
      </c>
      <c r="BF48" s="23">
        <v>0.22673489100690664</v>
      </c>
      <c r="BG48" s="144" t="s">
        <v>45</v>
      </c>
      <c r="BH48" s="144">
        <v>157</v>
      </c>
      <c r="BI48" s="144" t="s">
        <v>45</v>
      </c>
      <c r="BJ48" s="23">
        <v>0.25307561472057133</v>
      </c>
      <c r="BK48" s="144" t="s">
        <v>45</v>
      </c>
      <c r="BL48" s="144">
        <v>27</v>
      </c>
      <c r="BM48" s="144" t="s">
        <v>45</v>
      </c>
      <c r="BN48" s="23">
        <v>9.7752183641526227E-2</v>
      </c>
      <c r="BO48" s="144" t="s">
        <v>45</v>
      </c>
      <c r="BP48" s="144">
        <v>99</v>
      </c>
      <c r="BQ48" s="144" t="s">
        <v>45</v>
      </c>
      <c r="BR48" s="23">
        <v>4.7017764920262953E-2</v>
      </c>
      <c r="BS48" s="144" t="s">
        <v>45</v>
      </c>
      <c r="BT48" s="144">
        <v>220</v>
      </c>
      <c r="BU48" s="144" t="s">
        <v>45</v>
      </c>
      <c r="BV48" s="23">
        <v>0.12571284986629638</v>
      </c>
      <c r="BW48" s="144" t="s">
        <v>45</v>
      </c>
      <c r="BX48" s="144">
        <v>146</v>
      </c>
      <c r="BY48" s="144" t="s">
        <v>45</v>
      </c>
      <c r="BZ48" s="23">
        <v>0.4458636145924923</v>
      </c>
      <c r="CA48" s="144" t="s">
        <v>45</v>
      </c>
      <c r="CB48" s="144">
        <v>11</v>
      </c>
      <c r="CC48" s="144" t="s">
        <v>45</v>
      </c>
      <c r="CD48" s="144" t="s">
        <v>45</v>
      </c>
      <c r="CE48" s="23">
        <v>0.13387477754446417</v>
      </c>
      <c r="CF48" s="144" t="s">
        <v>45</v>
      </c>
      <c r="CG48" s="144">
        <v>89</v>
      </c>
    </row>
    <row r="49" spans="1:85" x14ac:dyDescent="0.25">
      <c r="A49" s="144" t="s">
        <v>225</v>
      </c>
      <c r="B49" s="23">
        <v>0.19719299852175792</v>
      </c>
      <c r="C49" s="144" t="s">
        <v>225</v>
      </c>
      <c r="D49" s="144">
        <v>187</v>
      </c>
      <c r="E49" s="144" t="s">
        <v>225</v>
      </c>
      <c r="F49" s="23">
        <v>0.11311881511052359</v>
      </c>
      <c r="G49" s="144" t="s">
        <v>225</v>
      </c>
      <c r="H49" s="144">
        <v>132</v>
      </c>
      <c r="I49" s="144" t="s">
        <v>225</v>
      </c>
      <c r="J49" s="23">
        <v>0.23991329785518914</v>
      </c>
      <c r="K49" s="144" t="s">
        <v>225</v>
      </c>
      <c r="L49" s="144">
        <v>193</v>
      </c>
      <c r="M49" s="144" t="s">
        <v>225</v>
      </c>
      <c r="N49" s="23">
        <v>61</v>
      </c>
      <c r="O49" s="144" t="s">
        <v>225</v>
      </c>
      <c r="P49" s="23">
        <v>232</v>
      </c>
      <c r="Q49" s="144" t="s">
        <v>225</v>
      </c>
      <c r="R49" s="23">
        <v>2.0392557492726979E-3</v>
      </c>
      <c r="S49" s="144" t="s">
        <v>225</v>
      </c>
      <c r="T49" s="144">
        <v>110</v>
      </c>
      <c r="U49" s="144" t="s">
        <v>225</v>
      </c>
      <c r="V49" s="23">
        <v>7.9986378810944669E-2</v>
      </c>
      <c r="W49" s="144" t="s">
        <v>225</v>
      </c>
      <c r="X49" s="144">
        <v>247</v>
      </c>
      <c r="Y49" s="144" t="s">
        <v>225</v>
      </c>
      <c r="Z49" s="23">
        <v>2.7778013833233729E-3</v>
      </c>
      <c r="AA49" s="144" t="s">
        <v>225</v>
      </c>
      <c r="AB49" s="144">
        <v>176</v>
      </c>
      <c r="AC49" s="144" t="s">
        <v>225</v>
      </c>
      <c r="AD49" s="23">
        <v>1.6900986926960404E-2</v>
      </c>
      <c r="AE49" s="144" t="s">
        <v>225</v>
      </c>
      <c r="AF49" s="144">
        <v>107</v>
      </c>
      <c r="AG49" s="144" t="s">
        <v>225</v>
      </c>
      <c r="AH49" s="23">
        <v>7.7285874077152941E-2</v>
      </c>
      <c r="AI49" s="144" t="s">
        <v>225</v>
      </c>
      <c r="AJ49" s="144">
        <v>185</v>
      </c>
      <c r="AK49" s="144" t="s">
        <v>225</v>
      </c>
      <c r="AL49" s="23">
        <v>2.620902497025094E-2</v>
      </c>
      <c r="AM49" s="144" t="s">
        <v>225</v>
      </c>
      <c r="AN49" s="144">
        <v>134</v>
      </c>
      <c r="AO49" s="144" t="s">
        <v>225</v>
      </c>
      <c r="AP49" s="23">
        <v>9.7156624186324494E-2</v>
      </c>
      <c r="AQ49" s="144" t="s">
        <v>225</v>
      </c>
      <c r="AR49" s="144">
        <v>66</v>
      </c>
      <c r="AS49" s="144" t="s">
        <v>225</v>
      </c>
      <c r="AT49" s="23">
        <v>6.3726070398634815E-2</v>
      </c>
      <c r="AU49" s="144" t="s">
        <v>225</v>
      </c>
      <c r="AV49" s="144">
        <v>263</v>
      </c>
      <c r="AW49" s="144" t="s">
        <v>225</v>
      </c>
      <c r="AX49" s="23">
        <v>0.11710026968458069</v>
      </c>
      <c r="AY49" s="144" t="s">
        <v>225</v>
      </c>
      <c r="AZ49" s="144">
        <v>86</v>
      </c>
      <c r="BA49" s="144" t="s">
        <v>225</v>
      </c>
      <c r="BB49" s="23">
        <v>5.8333457783950313E-2</v>
      </c>
      <c r="BC49" s="144" t="s">
        <v>225</v>
      </c>
      <c r="BD49" s="144">
        <v>146</v>
      </c>
      <c r="BE49" s="144" t="s">
        <v>225</v>
      </c>
      <c r="BF49" s="23">
        <v>0.43313875654558048</v>
      </c>
      <c r="BG49" s="144" t="s">
        <v>225</v>
      </c>
      <c r="BH49" s="144">
        <v>35</v>
      </c>
      <c r="BI49" s="144" t="s">
        <v>225</v>
      </c>
      <c r="BJ49" s="23">
        <v>0.14374138502586459</v>
      </c>
      <c r="BK49" s="144" t="s">
        <v>225</v>
      </c>
      <c r="BL49" s="144">
        <v>106</v>
      </c>
      <c r="BM49" s="144" t="s">
        <v>225</v>
      </c>
      <c r="BN49" s="23">
        <v>7.5868543196503102E-2</v>
      </c>
      <c r="BO49" s="144" t="s">
        <v>225</v>
      </c>
      <c r="BP49" s="144">
        <v>135</v>
      </c>
      <c r="BQ49" s="144" t="s">
        <v>225</v>
      </c>
      <c r="BR49" s="23">
        <v>8.4106888812421718E-2</v>
      </c>
      <c r="BS49" s="144" t="s">
        <v>225</v>
      </c>
      <c r="BT49" s="144">
        <v>93</v>
      </c>
      <c r="BU49" s="144" t="s">
        <v>225</v>
      </c>
      <c r="BV49" s="23">
        <v>0.13903671349447755</v>
      </c>
      <c r="BW49" s="144" t="s">
        <v>225</v>
      </c>
      <c r="BX49" s="144">
        <v>123</v>
      </c>
      <c r="BY49" s="144" t="s">
        <v>225</v>
      </c>
      <c r="BZ49" s="23">
        <v>8.596624047762208E-2</v>
      </c>
      <c r="CA49" s="144" t="s">
        <v>225</v>
      </c>
      <c r="CB49" s="144">
        <v>294</v>
      </c>
      <c r="CC49" s="144" t="s">
        <v>225</v>
      </c>
      <c r="CD49" s="144" t="s">
        <v>225</v>
      </c>
      <c r="CE49" s="23">
        <v>3.2470461205576388E-2</v>
      </c>
      <c r="CF49" s="144" t="s">
        <v>225</v>
      </c>
      <c r="CG49" s="144">
        <v>267</v>
      </c>
    </row>
    <row r="50" spans="1:85" x14ac:dyDescent="0.25">
      <c r="A50" s="144" t="s">
        <v>200</v>
      </c>
      <c r="B50" s="23">
        <v>0.28901592666279596</v>
      </c>
      <c r="C50" s="144" t="s">
        <v>200</v>
      </c>
      <c r="D50" s="144">
        <v>91</v>
      </c>
      <c r="E50" s="144" t="s">
        <v>200</v>
      </c>
      <c r="F50" s="23">
        <v>0.11346365415338104</v>
      </c>
      <c r="G50" s="144" t="s">
        <v>200</v>
      </c>
      <c r="H50" s="144">
        <v>131</v>
      </c>
      <c r="I50" s="144" t="s">
        <v>200</v>
      </c>
      <c r="J50" s="23">
        <v>0.35818309151700378</v>
      </c>
      <c r="K50" s="144" t="s">
        <v>200</v>
      </c>
      <c r="L50" s="144">
        <v>68</v>
      </c>
      <c r="M50" s="144" t="s">
        <v>200</v>
      </c>
      <c r="N50" s="23">
        <v>-63</v>
      </c>
      <c r="O50" s="144" t="s">
        <v>200</v>
      </c>
      <c r="P50" s="23">
        <v>89</v>
      </c>
      <c r="Q50" s="144" t="s">
        <v>200</v>
      </c>
      <c r="R50" s="23">
        <v>1.1055800549449445E-3</v>
      </c>
      <c r="S50" s="144" t="s">
        <v>200</v>
      </c>
      <c r="T50" s="144">
        <v>178</v>
      </c>
      <c r="U50" s="144" t="s">
        <v>200</v>
      </c>
      <c r="V50" s="23">
        <v>0.21741387404143656</v>
      </c>
      <c r="W50" s="144" t="s">
        <v>200</v>
      </c>
      <c r="X50" s="144">
        <v>101</v>
      </c>
      <c r="Y50" s="144" t="s">
        <v>200</v>
      </c>
      <c r="Z50" s="23">
        <v>3.1143797979738107E-3</v>
      </c>
      <c r="AA50" s="144" t="s">
        <v>200</v>
      </c>
      <c r="AB50" s="144">
        <v>158</v>
      </c>
      <c r="AC50" s="144" t="s">
        <v>200</v>
      </c>
      <c r="AD50" s="23">
        <v>1.4980182642333131E-2</v>
      </c>
      <c r="AE50" s="144" t="s">
        <v>200</v>
      </c>
      <c r="AF50" s="144">
        <v>120</v>
      </c>
      <c r="AG50" s="144" t="s">
        <v>200</v>
      </c>
      <c r="AH50" s="23">
        <v>0.13717809996800159</v>
      </c>
      <c r="AI50" s="144" t="s">
        <v>200</v>
      </c>
      <c r="AJ50" s="144">
        <v>63</v>
      </c>
      <c r="AK50" s="144" t="s">
        <v>200</v>
      </c>
      <c r="AL50" s="23">
        <v>3.1885681076427433E-2</v>
      </c>
      <c r="AM50" s="144" t="s">
        <v>200</v>
      </c>
      <c r="AN50" s="144">
        <v>101</v>
      </c>
      <c r="AO50" s="144" t="s">
        <v>200</v>
      </c>
      <c r="AP50" s="23">
        <v>0</v>
      </c>
      <c r="AQ50" s="144" t="s">
        <v>200</v>
      </c>
      <c r="AR50" s="144">
        <v>253</v>
      </c>
      <c r="AS50" s="144" t="s">
        <v>200</v>
      </c>
      <c r="AT50" s="23">
        <v>0.13036784441307658</v>
      </c>
      <c r="AU50" s="144" t="s">
        <v>200</v>
      </c>
      <c r="AV50" s="144">
        <v>73</v>
      </c>
      <c r="AW50" s="144" t="s">
        <v>200</v>
      </c>
      <c r="AX50" s="23">
        <v>4.5962017540711428E-2</v>
      </c>
      <c r="AY50" s="144" t="s">
        <v>200</v>
      </c>
      <c r="AZ50" s="144">
        <v>240</v>
      </c>
      <c r="BA50" s="144" t="s">
        <v>200</v>
      </c>
      <c r="BB50" s="23">
        <v>3.3394754426796222E-2</v>
      </c>
      <c r="BC50" s="144" t="s">
        <v>200</v>
      </c>
      <c r="BD50" s="144">
        <v>212</v>
      </c>
      <c r="BE50" s="144" t="s">
        <v>200</v>
      </c>
      <c r="BF50" s="23">
        <v>0.30330741120959614</v>
      </c>
      <c r="BG50" s="144" t="s">
        <v>200</v>
      </c>
      <c r="BH50" s="144">
        <v>81</v>
      </c>
      <c r="BI50" s="144" t="s">
        <v>200</v>
      </c>
      <c r="BJ50" s="23">
        <v>9.3856272048293138E-2</v>
      </c>
      <c r="BK50" s="144" t="s">
        <v>200</v>
      </c>
      <c r="BL50" s="144">
        <v>176</v>
      </c>
      <c r="BM50" s="144" t="s">
        <v>200</v>
      </c>
      <c r="BN50" s="23">
        <v>0.20158137870796716</v>
      </c>
      <c r="BO50" s="144" t="s">
        <v>200</v>
      </c>
      <c r="BP50" s="144">
        <v>30</v>
      </c>
      <c r="BQ50" s="144" t="s">
        <v>200</v>
      </c>
      <c r="BR50" s="23">
        <v>6.7141184676569987E-2</v>
      </c>
      <c r="BS50" s="144" t="s">
        <v>200</v>
      </c>
      <c r="BT50" s="144">
        <v>146</v>
      </c>
      <c r="BU50" s="144" t="s">
        <v>200</v>
      </c>
      <c r="BV50" s="23">
        <v>0.23327356228164739</v>
      </c>
      <c r="BW50" s="144" t="s">
        <v>200</v>
      </c>
      <c r="BX50" s="144">
        <v>44</v>
      </c>
      <c r="BY50" s="144" t="s">
        <v>200</v>
      </c>
      <c r="BZ50" s="23">
        <v>0.28741471018968962</v>
      </c>
      <c r="CA50" s="144" t="s">
        <v>200</v>
      </c>
      <c r="CB50" s="144">
        <v>46</v>
      </c>
      <c r="CC50" s="144" t="s">
        <v>200</v>
      </c>
      <c r="CD50" s="144" t="s">
        <v>200</v>
      </c>
      <c r="CE50" s="23">
        <v>0.13617447039997876</v>
      </c>
      <c r="CF50" s="144" t="s">
        <v>200</v>
      </c>
      <c r="CG50" s="144">
        <v>85</v>
      </c>
    </row>
    <row r="51" spans="1:85" x14ac:dyDescent="0.25">
      <c r="A51" s="144" t="s">
        <v>242</v>
      </c>
      <c r="B51" s="23">
        <v>0.18258902952774861</v>
      </c>
      <c r="C51" s="144" t="s">
        <v>242</v>
      </c>
      <c r="D51" s="144">
        <v>216</v>
      </c>
      <c r="E51" s="144" t="s">
        <v>242</v>
      </c>
      <c r="F51" s="23">
        <v>5.4785803676992498E-2</v>
      </c>
      <c r="G51" s="144" t="s">
        <v>242</v>
      </c>
      <c r="H51" s="144">
        <v>267</v>
      </c>
      <c r="I51" s="144" t="s">
        <v>242</v>
      </c>
      <c r="J51" s="23">
        <v>0.26017272134273667</v>
      </c>
      <c r="K51" s="144" t="s">
        <v>242</v>
      </c>
      <c r="L51" s="144">
        <v>162</v>
      </c>
      <c r="M51" s="144" t="s">
        <v>242</v>
      </c>
      <c r="N51" s="23">
        <v>-105</v>
      </c>
      <c r="O51" s="144" t="s">
        <v>242</v>
      </c>
      <c r="P51" s="23">
        <v>63</v>
      </c>
      <c r="Q51" s="144" t="s">
        <v>242</v>
      </c>
      <c r="R51" s="23">
        <v>8.7272828066388864E-4</v>
      </c>
      <c r="S51" s="144" t="s">
        <v>242</v>
      </c>
      <c r="T51" s="144">
        <v>212</v>
      </c>
      <c r="U51" s="144" t="s">
        <v>242</v>
      </c>
      <c r="V51" s="23">
        <v>0.14012179255934801</v>
      </c>
      <c r="W51" s="144" t="s">
        <v>242</v>
      </c>
      <c r="X51" s="144">
        <v>158</v>
      </c>
      <c r="Y51" s="144" t="s">
        <v>242</v>
      </c>
      <c r="Z51" s="23">
        <v>2.1673382360110609E-3</v>
      </c>
      <c r="AA51" s="144" t="s">
        <v>242</v>
      </c>
      <c r="AB51" s="144">
        <v>213</v>
      </c>
      <c r="AC51" s="144" t="s">
        <v>242</v>
      </c>
      <c r="AD51" s="23">
        <v>2.3036473543706494E-3</v>
      </c>
      <c r="AE51" s="144" t="s">
        <v>242</v>
      </c>
      <c r="AF51" s="144">
        <v>304</v>
      </c>
      <c r="AG51" s="144" t="s">
        <v>242</v>
      </c>
      <c r="AH51" s="23">
        <v>0.17594174582251756</v>
      </c>
      <c r="AI51" s="144" t="s">
        <v>242</v>
      </c>
      <c r="AJ51" s="144">
        <v>40</v>
      </c>
      <c r="AK51" s="144" t="s">
        <v>242</v>
      </c>
      <c r="AL51" s="23">
        <v>2.4418931680216305E-2</v>
      </c>
      <c r="AM51" s="144" t="s">
        <v>242</v>
      </c>
      <c r="AN51" s="144">
        <v>146</v>
      </c>
      <c r="AO51" s="144" t="s">
        <v>242</v>
      </c>
      <c r="AP51" s="23">
        <v>5.2695003869610282E-3</v>
      </c>
      <c r="AQ51" s="144" t="s">
        <v>242</v>
      </c>
      <c r="AR51" s="144">
        <v>245</v>
      </c>
      <c r="AS51" s="144" t="s">
        <v>242</v>
      </c>
      <c r="AT51" s="23">
        <v>0.1180051259227205</v>
      </c>
      <c r="AU51" s="144" t="s">
        <v>242</v>
      </c>
      <c r="AV51" s="144">
        <v>90</v>
      </c>
      <c r="AW51" s="144" t="s">
        <v>242</v>
      </c>
      <c r="AX51" s="23">
        <v>4.6736100995895882E-2</v>
      </c>
      <c r="AY51" s="144" t="s">
        <v>242</v>
      </c>
      <c r="AZ51" s="144">
        <v>237</v>
      </c>
      <c r="BA51" s="144" t="s">
        <v>242</v>
      </c>
      <c r="BB51" s="23">
        <v>1.2003633345317937E-2</v>
      </c>
      <c r="BC51" s="144" t="s">
        <v>242</v>
      </c>
      <c r="BD51" s="144">
        <v>286</v>
      </c>
      <c r="BE51" s="144" t="s">
        <v>242</v>
      </c>
      <c r="BF51" s="23">
        <v>0.15843551431723824</v>
      </c>
      <c r="BG51" s="144" t="s">
        <v>242</v>
      </c>
      <c r="BH51" s="144">
        <v>242</v>
      </c>
      <c r="BI51" s="144" t="s">
        <v>242</v>
      </c>
      <c r="BJ51" s="23">
        <v>4.4063809805982436E-2</v>
      </c>
      <c r="BK51" s="144" t="s">
        <v>242</v>
      </c>
      <c r="BL51" s="144">
        <v>306</v>
      </c>
      <c r="BM51" s="144" t="s">
        <v>242</v>
      </c>
      <c r="BN51" s="23">
        <v>0.1007754576801443</v>
      </c>
      <c r="BO51" s="144" t="s">
        <v>242</v>
      </c>
      <c r="BP51" s="144">
        <v>93</v>
      </c>
      <c r="BQ51" s="144" t="s">
        <v>242</v>
      </c>
      <c r="BR51" s="23">
        <v>5.9646423551596807E-2</v>
      </c>
      <c r="BS51" s="144" t="s">
        <v>242</v>
      </c>
      <c r="BT51" s="144">
        <v>173</v>
      </c>
      <c r="BU51" s="144" t="s">
        <v>242</v>
      </c>
      <c r="BV51" s="23">
        <v>0.13933256616737349</v>
      </c>
      <c r="BW51" s="144" t="s">
        <v>242</v>
      </c>
      <c r="BX51" s="144">
        <v>122</v>
      </c>
      <c r="BY51" s="144" t="s">
        <v>242</v>
      </c>
      <c r="BZ51" s="23">
        <v>0.16634085079891756</v>
      </c>
      <c r="CA51" s="144" t="s">
        <v>242</v>
      </c>
      <c r="CB51" s="144">
        <v>144</v>
      </c>
      <c r="CC51" s="144" t="s">
        <v>242</v>
      </c>
      <c r="CD51" s="144" t="s">
        <v>242</v>
      </c>
      <c r="CE51" s="23">
        <v>0.11053142034696685</v>
      </c>
      <c r="CF51" s="144" t="s">
        <v>242</v>
      </c>
      <c r="CG51" s="144">
        <v>111</v>
      </c>
    </row>
    <row r="52" spans="1:85" x14ac:dyDescent="0.25">
      <c r="A52" s="144" t="s">
        <v>19</v>
      </c>
      <c r="B52" s="23">
        <v>0.28450170503379463</v>
      </c>
      <c r="C52" s="144" t="s">
        <v>19</v>
      </c>
      <c r="D52" s="144">
        <v>93</v>
      </c>
      <c r="E52" s="144" t="s">
        <v>19</v>
      </c>
      <c r="F52" s="23">
        <v>0.29833704828576901</v>
      </c>
      <c r="G52" s="144" t="s">
        <v>19</v>
      </c>
      <c r="H52" s="144">
        <v>26</v>
      </c>
      <c r="I52" s="144" t="s">
        <v>19</v>
      </c>
      <c r="J52" s="23">
        <v>0.12112700993559032</v>
      </c>
      <c r="K52" s="144" t="s">
        <v>19</v>
      </c>
      <c r="L52" s="144">
        <v>325</v>
      </c>
      <c r="M52" s="144" t="s">
        <v>19</v>
      </c>
      <c r="N52" s="23">
        <v>299</v>
      </c>
      <c r="O52" s="144" t="s">
        <v>19</v>
      </c>
      <c r="P52" s="23">
        <v>325</v>
      </c>
      <c r="Q52" s="144" t="s">
        <v>19</v>
      </c>
      <c r="R52" s="23">
        <v>1.2805421091858977E-3</v>
      </c>
      <c r="S52" s="144" t="s">
        <v>19</v>
      </c>
      <c r="T52" s="144">
        <v>162</v>
      </c>
      <c r="U52" s="144" t="s">
        <v>19</v>
      </c>
      <c r="V52" s="23">
        <v>5.1787523112113994E-2</v>
      </c>
      <c r="W52" s="144" t="s">
        <v>19</v>
      </c>
      <c r="X52" s="144">
        <v>284</v>
      </c>
      <c r="Y52" s="144" t="s">
        <v>19</v>
      </c>
      <c r="Z52" s="23">
        <v>1.7587285818818784E-3</v>
      </c>
      <c r="AA52" s="144" t="s">
        <v>19</v>
      </c>
      <c r="AB52" s="144">
        <v>244</v>
      </c>
      <c r="AC52" s="144" t="s">
        <v>19</v>
      </c>
      <c r="AD52" s="23">
        <v>9.1679099160381881E-3</v>
      </c>
      <c r="AE52" s="144" t="s">
        <v>19</v>
      </c>
      <c r="AF52" s="144">
        <v>178</v>
      </c>
      <c r="AG52" s="144" t="s">
        <v>19</v>
      </c>
      <c r="AH52" s="23">
        <v>6.2347341119413091E-2</v>
      </c>
      <c r="AI52" s="144" t="s">
        <v>19</v>
      </c>
      <c r="AJ52" s="144">
        <v>248</v>
      </c>
      <c r="AK52" s="144" t="s">
        <v>19</v>
      </c>
      <c r="AL52" s="23">
        <v>1.6791077910113712E-2</v>
      </c>
      <c r="AM52" s="144" t="s">
        <v>19</v>
      </c>
      <c r="AN52" s="144">
        <v>243</v>
      </c>
      <c r="AO52" s="144" t="s">
        <v>19</v>
      </c>
      <c r="AP52" s="23">
        <v>0</v>
      </c>
      <c r="AQ52" s="144" t="s">
        <v>19</v>
      </c>
      <c r="AR52" s="144">
        <v>253</v>
      </c>
      <c r="AS52" s="144" t="s">
        <v>19</v>
      </c>
      <c r="AT52" s="23">
        <v>4.0214533004604258E-2</v>
      </c>
      <c r="AU52" s="144" t="s">
        <v>19</v>
      </c>
      <c r="AV52" s="144">
        <v>317</v>
      </c>
      <c r="AW52" s="144" t="s">
        <v>19</v>
      </c>
      <c r="AX52" s="23">
        <v>1.4177890872327263E-2</v>
      </c>
      <c r="AY52" s="144" t="s">
        <v>19</v>
      </c>
      <c r="AZ52" s="144">
        <v>321</v>
      </c>
      <c r="BA52" s="144" t="s">
        <v>19</v>
      </c>
      <c r="BB52" s="23">
        <v>0.34382487940530027</v>
      </c>
      <c r="BC52" s="144" t="s">
        <v>19</v>
      </c>
      <c r="BD52" s="144">
        <v>13</v>
      </c>
      <c r="BE52" s="144" t="s">
        <v>19</v>
      </c>
      <c r="BF52" s="23">
        <v>0.13661926874468192</v>
      </c>
      <c r="BG52" s="144" t="s">
        <v>19</v>
      </c>
      <c r="BH52" s="144">
        <v>286</v>
      </c>
      <c r="BI52" s="144" t="s">
        <v>19</v>
      </c>
      <c r="BJ52" s="23">
        <v>0.34220018111671408</v>
      </c>
      <c r="BK52" s="144" t="s">
        <v>19</v>
      </c>
      <c r="BL52" s="144">
        <v>17</v>
      </c>
      <c r="BM52" s="144" t="s">
        <v>19</v>
      </c>
      <c r="BN52" s="23">
        <v>0.3058593383520708</v>
      </c>
      <c r="BO52" s="144" t="s">
        <v>19</v>
      </c>
      <c r="BP52" s="144">
        <v>17</v>
      </c>
      <c r="BQ52" s="144" t="s">
        <v>19</v>
      </c>
      <c r="BR52" s="23">
        <v>4.9343943268764311E-2</v>
      </c>
      <c r="BS52" s="144" t="s">
        <v>19</v>
      </c>
      <c r="BT52" s="144">
        <v>209</v>
      </c>
      <c r="BU52" s="144" t="s">
        <v>19</v>
      </c>
      <c r="BV52" s="23">
        <v>0.30819896928235635</v>
      </c>
      <c r="BW52" s="144" t="s">
        <v>19</v>
      </c>
      <c r="BX52" s="144">
        <v>26</v>
      </c>
      <c r="BY52" s="144" t="s">
        <v>19</v>
      </c>
      <c r="BZ52" s="23">
        <v>8.8230741083540135E-2</v>
      </c>
      <c r="CA52" s="144" t="s">
        <v>19</v>
      </c>
      <c r="CB52" s="144">
        <v>291</v>
      </c>
      <c r="CC52" s="144" t="s">
        <v>19</v>
      </c>
      <c r="CD52" s="144" t="s">
        <v>19</v>
      </c>
      <c r="CE52" s="23">
        <v>3.9761014609768254E-3</v>
      </c>
      <c r="CF52" s="144" t="s">
        <v>19</v>
      </c>
      <c r="CG52" s="144">
        <v>321</v>
      </c>
    </row>
    <row r="53" spans="1:85" x14ac:dyDescent="0.25">
      <c r="A53" s="144" t="s">
        <v>178</v>
      </c>
      <c r="B53" s="23">
        <v>0.1484416430476985</v>
      </c>
      <c r="C53" s="144" t="s">
        <v>178</v>
      </c>
      <c r="D53" s="144">
        <v>284</v>
      </c>
      <c r="E53" s="144" t="s">
        <v>178</v>
      </c>
      <c r="F53" s="23">
        <v>4.2415103770425809E-2</v>
      </c>
      <c r="G53" s="144" t="s">
        <v>178</v>
      </c>
      <c r="H53" s="144">
        <v>299</v>
      </c>
      <c r="I53" s="144" t="s">
        <v>178</v>
      </c>
      <c r="J53" s="23">
        <v>0.27598949070207379</v>
      </c>
      <c r="K53" s="144" t="s">
        <v>178</v>
      </c>
      <c r="L53" s="144">
        <v>143</v>
      </c>
      <c r="M53" s="144" t="s">
        <v>178</v>
      </c>
      <c r="N53" s="23">
        <v>-156</v>
      </c>
      <c r="O53" s="144" t="s">
        <v>178</v>
      </c>
      <c r="P53" s="23">
        <v>36</v>
      </c>
      <c r="Q53" s="144" t="s">
        <v>178</v>
      </c>
      <c r="R53" s="23">
        <v>3.2396307002063846E-4</v>
      </c>
      <c r="S53" s="144" t="s">
        <v>178</v>
      </c>
      <c r="T53" s="144">
        <v>277</v>
      </c>
      <c r="U53" s="144" t="s">
        <v>178</v>
      </c>
      <c r="V53" s="23">
        <v>0.13631580089097667</v>
      </c>
      <c r="W53" s="144" t="s">
        <v>178</v>
      </c>
      <c r="X53" s="144">
        <v>163</v>
      </c>
      <c r="Y53" s="144" t="s">
        <v>178</v>
      </c>
      <c r="Z53" s="23">
        <v>1.5835664192545126E-3</v>
      </c>
      <c r="AA53" s="144" t="s">
        <v>178</v>
      </c>
      <c r="AB53" s="144">
        <v>258</v>
      </c>
      <c r="AC53" s="144" t="s">
        <v>178</v>
      </c>
      <c r="AD53" s="23">
        <v>2.9810239722003751E-3</v>
      </c>
      <c r="AE53" s="144" t="s">
        <v>178</v>
      </c>
      <c r="AF53" s="144">
        <v>291</v>
      </c>
      <c r="AG53" s="144" t="s">
        <v>178</v>
      </c>
      <c r="AH53" s="23">
        <v>0.10888013738501266</v>
      </c>
      <c r="AI53" s="144" t="s">
        <v>178</v>
      </c>
      <c r="AJ53" s="144">
        <v>110</v>
      </c>
      <c r="AK53" s="144" t="s">
        <v>178</v>
      </c>
      <c r="AL53" s="23">
        <v>1.6627093129825552E-2</v>
      </c>
      <c r="AM53" s="144" t="s">
        <v>178</v>
      </c>
      <c r="AN53" s="144">
        <v>247</v>
      </c>
      <c r="AO53" s="144" t="s">
        <v>178</v>
      </c>
      <c r="AP53" s="23">
        <v>1.2429695561223092E-2</v>
      </c>
      <c r="AQ53" s="144" t="s">
        <v>178</v>
      </c>
      <c r="AR53" s="144">
        <v>231</v>
      </c>
      <c r="AS53" s="144" t="s">
        <v>178</v>
      </c>
      <c r="AT53" s="23">
        <v>6.0125580611440223E-2</v>
      </c>
      <c r="AU53" s="144" t="s">
        <v>178</v>
      </c>
      <c r="AV53" s="144">
        <v>271</v>
      </c>
      <c r="AW53" s="144" t="s">
        <v>178</v>
      </c>
      <c r="AX53" s="23">
        <v>3.3304524926828692E-2</v>
      </c>
      <c r="AY53" s="144" t="s">
        <v>178</v>
      </c>
      <c r="AZ53" s="144">
        <v>280</v>
      </c>
      <c r="BA53" s="144" t="s">
        <v>178</v>
      </c>
      <c r="BB53" s="23">
        <v>3.1607341267732111E-2</v>
      </c>
      <c r="BC53" s="144" t="s">
        <v>178</v>
      </c>
      <c r="BD53" s="144">
        <v>219</v>
      </c>
      <c r="BE53" s="144" t="s">
        <v>178</v>
      </c>
      <c r="BF53" s="23">
        <v>0.48034491054934841</v>
      </c>
      <c r="BG53" s="144" t="s">
        <v>178</v>
      </c>
      <c r="BH53" s="144">
        <v>25</v>
      </c>
      <c r="BI53" s="144" t="s">
        <v>178</v>
      </c>
      <c r="BJ53" s="23">
        <v>0.12922743015780344</v>
      </c>
      <c r="BK53" s="144" t="s">
        <v>178</v>
      </c>
      <c r="BL53" s="144">
        <v>121</v>
      </c>
      <c r="BM53" s="144" t="s">
        <v>178</v>
      </c>
      <c r="BN53" s="23">
        <v>4.6510200825559914E-2</v>
      </c>
      <c r="BO53" s="144" t="s">
        <v>178</v>
      </c>
      <c r="BP53" s="144">
        <v>202</v>
      </c>
      <c r="BQ53" s="144" t="s">
        <v>178</v>
      </c>
      <c r="BR53" s="23">
        <v>6.6842490627900084E-2</v>
      </c>
      <c r="BS53" s="144" t="s">
        <v>178</v>
      </c>
      <c r="BT53" s="144">
        <v>149</v>
      </c>
      <c r="BU53" s="144" t="s">
        <v>178</v>
      </c>
      <c r="BV53" s="23">
        <v>9.8543335097304854E-2</v>
      </c>
      <c r="BW53" s="144" t="s">
        <v>178</v>
      </c>
      <c r="BX53" s="144">
        <v>200</v>
      </c>
      <c r="BY53" s="144" t="s">
        <v>178</v>
      </c>
      <c r="BZ53" s="23">
        <v>0.10769745373765731</v>
      </c>
      <c r="CA53" s="144" t="s">
        <v>178</v>
      </c>
      <c r="CB53" s="144">
        <v>252</v>
      </c>
      <c r="CC53" s="144" t="s">
        <v>178</v>
      </c>
      <c r="CD53" s="144" t="s">
        <v>178</v>
      </c>
      <c r="CE53" s="23">
        <v>2.5294905250686204E-2</v>
      </c>
      <c r="CF53" s="144" t="s">
        <v>178</v>
      </c>
      <c r="CG53" s="144">
        <v>290</v>
      </c>
    </row>
    <row r="54" spans="1:85" x14ac:dyDescent="0.25">
      <c r="A54" s="144" t="s">
        <v>118</v>
      </c>
      <c r="B54" s="23">
        <v>0.17051972259295103</v>
      </c>
      <c r="C54" s="144" t="s">
        <v>118</v>
      </c>
      <c r="D54" s="144">
        <v>241</v>
      </c>
      <c r="E54" s="144" t="s">
        <v>118</v>
      </c>
      <c r="F54" s="23">
        <v>0.12841742472875767</v>
      </c>
      <c r="G54" s="144" t="s">
        <v>118</v>
      </c>
      <c r="H54" s="144">
        <v>101</v>
      </c>
      <c r="I54" s="144" t="s">
        <v>118</v>
      </c>
      <c r="J54" s="23">
        <v>0.13182374684755147</v>
      </c>
      <c r="K54" s="144" t="s">
        <v>118</v>
      </c>
      <c r="L54" s="144">
        <v>321</v>
      </c>
      <c r="M54" s="144" t="s">
        <v>118</v>
      </c>
      <c r="N54" s="23">
        <v>220</v>
      </c>
      <c r="O54" s="144" t="s">
        <v>118</v>
      </c>
      <c r="P54" s="23">
        <v>311</v>
      </c>
      <c r="Q54" s="144" t="s">
        <v>118</v>
      </c>
      <c r="R54" s="23">
        <v>3.2834471903991924E-4</v>
      </c>
      <c r="S54" s="144" t="s">
        <v>118</v>
      </c>
      <c r="T54" s="144">
        <v>275</v>
      </c>
      <c r="U54" s="144" t="s">
        <v>118</v>
      </c>
      <c r="V54" s="23">
        <v>8.5362392761830941E-2</v>
      </c>
      <c r="W54" s="144" t="s">
        <v>118</v>
      </c>
      <c r="X54" s="144">
        <v>236</v>
      </c>
      <c r="Y54" s="144" t="s">
        <v>118</v>
      </c>
      <c r="Z54" s="23">
        <v>1.1170839586058772E-3</v>
      </c>
      <c r="AA54" s="144" t="s">
        <v>118</v>
      </c>
      <c r="AB54" s="144">
        <v>285</v>
      </c>
      <c r="AC54" s="144" t="s">
        <v>118</v>
      </c>
      <c r="AD54" s="23">
        <v>8.2727843707001061E-3</v>
      </c>
      <c r="AE54" s="144" t="s">
        <v>118</v>
      </c>
      <c r="AF54" s="144">
        <v>197</v>
      </c>
      <c r="AG54" s="144" t="s">
        <v>118</v>
      </c>
      <c r="AH54" s="23">
        <v>4.1485127932546849E-2</v>
      </c>
      <c r="AI54" s="144" t="s">
        <v>118</v>
      </c>
      <c r="AJ54" s="144">
        <v>316</v>
      </c>
      <c r="AK54" s="144" t="s">
        <v>118</v>
      </c>
      <c r="AL54" s="23">
        <v>1.3289556190792163E-2</v>
      </c>
      <c r="AM54" s="144" t="s">
        <v>118</v>
      </c>
      <c r="AN54" s="144">
        <v>286</v>
      </c>
      <c r="AO54" s="144" t="s">
        <v>118</v>
      </c>
      <c r="AP54" s="23">
        <v>0.14501179733989464</v>
      </c>
      <c r="AQ54" s="144" t="s">
        <v>118</v>
      </c>
      <c r="AR54" s="144">
        <v>31</v>
      </c>
      <c r="AS54" s="144" t="s">
        <v>118</v>
      </c>
      <c r="AT54" s="23">
        <v>8.9580293444524825E-2</v>
      </c>
      <c r="AU54" s="144" t="s">
        <v>118</v>
      </c>
      <c r="AV54" s="144">
        <v>170</v>
      </c>
      <c r="AW54" s="144" t="s">
        <v>118</v>
      </c>
      <c r="AX54" s="23">
        <v>0.17282760205866388</v>
      </c>
      <c r="AY54" s="144" t="s">
        <v>118</v>
      </c>
      <c r="AZ54" s="144">
        <v>32</v>
      </c>
      <c r="BA54" s="144" t="s">
        <v>118</v>
      </c>
      <c r="BB54" s="23">
        <v>0.10557555951476337</v>
      </c>
      <c r="BC54" s="144" t="s">
        <v>118</v>
      </c>
      <c r="BD54" s="144">
        <v>89</v>
      </c>
      <c r="BE54" s="144" t="s">
        <v>118</v>
      </c>
      <c r="BF54" s="23">
        <v>0.10202713392577373</v>
      </c>
      <c r="BG54" s="144" t="s">
        <v>118</v>
      </c>
      <c r="BH54" s="144">
        <v>318</v>
      </c>
      <c r="BI54" s="144" t="s">
        <v>118</v>
      </c>
      <c r="BJ54" s="23">
        <v>0.11763296166511014</v>
      </c>
      <c r="BK54" s="144" t="s">
        <v>118</v>
      </c>
      <c r="BL54" s="144">
        <v>136</v>
      </c>
      <c r="BM54" s="144" t="s">
        <v>118</v>
      </c>
      <c r="BN54" s="23">
        <v>2.4961732474331248E-2</v>
      </c>
      <c r="BO54" s="144" t="s">
        <v>118</v>
      </c>
      <c r="BP54" s="144">
        <v>272</v>
      </c>
      <c r="BQ54" s="144" t="s">
        <v>118</v>
      </c>
      <c r="BR54" s="23">
        <v>6.0949610369261949E-2</v>
      </c>
      <c r="BS54" s="144" t="s">
        <v>118</v>
      </c>
      <c r="BT54" s="144">
        <v>167</v>
      </c>
      <c r="BU54" s="144" t="s">
        <v>118</v>
      </c>
      <c r="BV54" s="23">
        <v>7.4725554887405829E-2</v>
      </c>
      <c r="BW54" s="144" t="s">
        <v>118</v>
      </c>
      <c r="BX54" s="144">
        <v>258</v>
      </c>
      <c r="BY54" s="144" t="s">
        <v>118</v>
      </c>
      <c r="BZ54" s="23">
        <v>7.0335532522321054E-2</v>
      </c>
      <c r="CA54" s="144" t="s">
        <v>118</v>
      </c>
      <c r="CB54" s="144">
        <v>318</v>
      </c>
      <c r="CC54" s="144" t="s">
        <v>118</v>
      </c>
      <c r="CD54" s="144" t="s">
        <v>118</v>
      </c>
      <c r="CE54" s="23">
        <v>2.0975191706666774E-2</v>
      </c>
      <c r="CF54" s="144" t="s">
        <v>118</v>
      </c>
      <c r="CG54" s="144">
        <v>302</v>
      </c>
    </row>
    <row r="55" spans="1:85" x14ac:dyDescent="0.25">
      <c r="A55" s="144" t="s">
        <v>310</v>
      </c>
      <c r="B55" s="23">
        <v>0.16431356605823155</v>
      </c>
      <c r="C55" s="144" t="s">
        <v>310</v>
      </c>
      <c r="D55" s="144">
        <v>255</v>
      </c>
      <c r="E55" s="144" t="s">
        <v>310</v>
      </c>
      <c r="F55" s="23">
        <v>7.0067322453608527E-2</v>
      </c>
      <c r="G55" s="144" t="s">
        <v>310</v>
      </c>
      <c r="H55" s="144">
        <v>224</v>
      </c>
      <c r="I55" s="144" t="s">
        <v>310</v>
      </c>
      <c r="J55" s="23">
        <v>0.2233812806452975</v>
      </c>
      <c r="K55" s="144" t="s">
        <v>310</v>
      </c>
      <c r="L55" s="144">
        <v>217</v>
      </c>
      <c r="M55" s="144" t="s">
        <v>310</v>
      </c>
      <c r="N55" s="23">
        <v>-7</v>
      </c>
      <c r="O55" s="144" t="s">
        <v>310</v>
      </c>
      <c r="P55" s="23">
        <v>155</v>
      </c>
      <c r="Q55" s="144" t="s">
        <v>310</v>
      </c>
      <c r="R55" s="23">
        <v>3.1168241416859718E-4</v>
      </c>
      <c r="S55" s="144" t="s">
        <v>310</v>
      </c>
      <c r="T55" s="144">
        <v>280</v>
      </c>
      <c r="U55" s="144" t="s">
        <v>310</v>
      </c>
      <c r="V55" s="23">
        <v>8.1872753818164987E-2</v>
      </c>
      <c r="W55" s="144" t="s">
        <v>310</v>
      </c>
      <c r="X55" s="144">
        <v>243</v>
      </c>
      <c r="Y55" s="144" t="s">
        <v>310</v>
      </c>
      <c r="Z55" s="23">
        <v>1.0681787413233793E-3</v>
      </c>
      <c r="AA55" s="144" t="s">
        <v>310</v>
      </c>
      <c r="AB55" s="144">
        <v>292</v>
      </c>
      <c r="AC55" s="144" t="s">
        <v>310</v>
      </c>
      <c r="AD55" s="23">
        <v>8.0522018019889997E-3</v>
      </c>
      <c r="AE55" s="144" t="s">
        <v>310</v>
      </c>
      <c r="AF55" s="144">
        <v>202</v>
      </c>
      <c r="AG55" s="144" t="s">
        <v>310</v>
      </c>
      <c r="AH55" s="23">
        <v>8.751379293150563E-2</v>
      </c>
      <c r="AI55" s="144" t="s">
        <v>310</v>
      </c>
      <c r="AJ55" s="144">
        <v>149</v>
      </c>
      <c r="AK55" s="144" t="s">
        <v>310</v>
      </c>
      <c r="AL55" s="23">
        <v>1.8875685144127716E-2</v>
      </c>
      <c r="AM55" s="144" t="s">
        <v>310</v>
      </c>
      <c r="AN55" s="144">
        <v>204</v>
      </c>
      <c r="AO55" s="144" t="s">
        <v>310</v>
      </c>
      <c r="AP55" s="23">
        <v>5.0729699026032034E-2</v>
      </c>
      <c r="AQ55" s="144" t="s">
        <v>310</v>
      </c>
      <c r="AR55" s="144">
        <v>125</v>
      </c>
      <c r="AS55" s="144" t="s">
        <v>310</v>
      </c>
      <c r="AT55" s="23">
        <v>0.1163139893841168</v>
      </c>
      <c r="AU55" s="144" t="s">
        <v>310</v>
      </c>
      <c r="AV55" s="144">
        <v>95</v>
      </c>
      <c r="AW55" s="144" t="s">
        <v>310</v>
      </c>
      <c r="AX55" s="23">
        <v>9.0419369296558E-2</v>
      </c>
      <c r="AY55" s="144" t="s">
        <v>310</v>
      </c>
      <c r="AZ55" s="144">
        <v>125</v>
      </c>
      <c r="BA55" s="144" t="s">
        <v>310</v>
      </c>
      <c r="BB55" s="23">
        <v>5.708517180020084E-2</v>
      </c>
      <c r="BC55" s="144" t="s">
        <v>310</v>
      </c>
      <c r="BD55" s="144">
        <v>151</v>
      </c>
      <c r="BE55" s="144" t="s">
        <v>310</v>
      </c>
      <c r="BF55" s="23">
        <v>0.297534545407939</v>
      </c>
      <c r="BG55" s="144" t="s">
        <v>310</v>
      </c>
      <c r="BH55" s="144">
        <v>85</v>
      </c>
      <c r="BI55" s="144" t="s">
        <v>310</v>
      </c>
      <c r="BJ55" s="23">
        <v>0.11426073753181286</v>
      </c>
      <c r="BK55" s="144" t="s">
        <v>310</v>
      </c>
      <c r="BL55" s="144">
        <v>141</v>
      </c>
      <c r="BM55" s="144" t="s">
        <v>310</v>
      </c>
      <c r="BN55" s="23">
        <v>3.8859745544748706E-2</v>
      </c>
      <c r="BO55" s="144" t="s">
        <v>310</v>
      </c>
      <c r="BP55" s="144">
        <v>228</v>
      </c>
      <c r="BQ55" s="144" t="s">
        <v>310</v>
      </c>
      <c r="BR55" s="23">
        <v>5.0831738403313335E-2</v>
      </c>
      <c r="BS55" s="144" t="s">
        <v>310</v>
      </c>
      <c r="BT55" s="144">
        <v>202</v>
      </c>
      <c r="BU55" s="144" t="s">
        <v>310</v>
      </c>
      <c r="BV55" s="23">
        <v>7.7965747594084964E-2</v>
      </c>
      <c r="BW55" s="144" t="s">
        <v>310</v>
      </c>
      <c r="BX55" s="144">
        <v>246</v>
      </c>
      <c r="BY55" s="144" t="s">
        <v>310</v>
      </c>
      <c r="BZ55" s="23">
        <v>0.10615026746241302</v>
      </c>
      <c r="CA55" s="144" t="s">
        <v>310</v>
      </c>
      <c r="CB55" s="144">
        <v>254</v>
      </c>
      <c r="CC55" s="144" t="s">
        <v>310</v>
      </c>
      <c r="CD55" s="144" t="s">
        <v>310</v>
      </c>
      <c r="CE55" s="23">
        <v>5.7431175330504104E-2</v>
      </c>
      <c r="CF55" s="144" t="s">
        <v>310</v>
      </c>
      <c r="CG55" s="144">
        <v>190</v>
      </c>
    </row>
    <row r="56" spans="1:85" x14ac:dyDescent="0.25">
      <c r="A56" s="144" t="s">
        <v>84</v>
      </c>
      <c r="B56" s="23">
        <v>0.43095327915662185</v>
      </c>
      <c r="C56" s="144" t="s">
        <v>84</v>
      </c>
      <c r="D56" s="144">
        <v>35</v>
      </c>
      <c r="E56" s="144" t="s">
        <v>84</v>
      </c>
      <c r="F56" s="23">
        <v>0.23400589438752831</v>
      </c>
      <c r="G56" s="144" t="s">
        <v>84</v>
      </c>
      <c r="H56" s="144">
        <v>41</v>
      </c>
      <c r="I56" s="144" t="s">
        <v>84</v>
      </c>
      <c r="J56" s="23">
        <v>0.40903586027028505</v>
      </c>
      <c r="K56" s="144" t="s">
        <v>84</v>
      </c>
      <c r="L56" s="144">
        <v>54</v>
      </c>
      <c r="M56" s="144" t="s">
        <v>84</v>
      </c>
      <c r="N56" s="23">
        <v>13</v>
      </c>
      <c r="O56" s="144" t="s">
        <v>84</v>
      </c>
      <c r="P56" s="23">
        <v>191</v>
      </c>
      <c r="Q56" s="144" t="s">
        <v>84</v>
      </c>
      <c r="R56" s="23">
        <v>3.480307514298734E-3</v>
      </c>
      <c r="S56" s="144" t="s">
        <v>84</v>
      </c>
      <c r="T56" s="144">
        <v>68</v>
      </c>
      <c r="U56" s="144" t="s">
        <v>84</v>
      </c>
      <c r="V56" s="23">
        <v>0.3281878080068652</v>
      </c>
      <c r="W56" s="144" t="s">
        <v>84</v>
      </c>
      <c r="X56" s="144">
        <v>50</v>
      </c>
      <c r="Y56" s="144" t="s">
        <v>84</v>
      </c>
      <c r="Z56" s="23">
        <v>6.5120614003141781E-3</v>
      </c>
      <c r="AA56" s="144" t="s">
        <v>84</v>
      </c>
      <c r="AB56" s="144">
        <v>66</v>
      </c>
      <c r="AC56" s="144" t="s">
        <v>84</v>
      </c>
      <c r="AD56" s="23">
        <v>4.6100844362361372E-2</v>
      </c>
      <c r="AE56" s="144" t="s">
        <v>84</v>
      </c>
      <c r="AF56" s="144">
        <v>37</v>
      </c>
      <c r="AG56" s="144" t="s">
        <v>84</v>
      </c>
      <c r="AH56" s="23">
        <v>0.12445846493293226</v>
      </c>
      <c r="AI56" s="144" t="s">
        <v>84</v>
      </c>
      <c r="AJ56" s="144">
        <v>81</v>
      </c>
      <c r="AK56" s="144" t="s">
        <v>84</v>
      </c>
      <c r="AL56" s="23">
        <v>6.0607016756270907E-2</v>
      </c>
      <c r="AM56" s="144" t="s">
        <v>84</v>
      </c>
      <c r="AN56" s="144">
        <v>41</v>
      </c>
      <c r="AO56" s="144" t="s">
        <v>84</v>
      </c>
      <c r="AP56" s="23">
        <v>0.32841436378233513</v>
      </c>
      <c r="AQ56" s="144" t="s">
        <v>84</v>
      </c>
      <c r="AR56" s="144">
        <v>9</v>
      </c>
      <c r="AS56" s="144" t="s">
        <v>84</v>
      </c>
      <c r="AT56" s="23">
        <v>0.12737948007226754</v>
      </c>
      <c r="AU56" s="144" t="s">
        <v>84</v>
      </c>
      <c r="AV56" s="144">
        <v>78</v>
      </c>
      <c r="AW56" s="144" t="s">
        <v>84</v>
      </c>
      <c r="AX56" s="23">
        <v>0.3647931132988817</v>
      </c>
      <c r="AY56" s="144" t="s">
        <v>84</v>
      </c>
      <c r="AZ56" s="144">
        <v>9</v>
      </c>
      <c r="BA56" s="144" t="s">
        <v>84</v>
      </c>
      <c r="BB56" s="23">
        <v>5.8593224421415444E-2</v>
      </c>
      <c r="BC56" s="144" t="s">
        <v>84</v>
      </c>
      <c r="BD56" s="144">
        <v>145</v>
      </c>
      <c r="BE56" s="144" t="s">
        <v>84</v>
      </c>
      <c r="BF56" s="23">
        <v>0.24739456985190403</v>
      </c>
      <c r="BG56" s="144" t="s">
        <v>84</v>
      </c>
      <c r="BH56" s="144">
        <v>132</v>
      </c>
      <c r="BI56" s="144" t="s">
        <v>84</v>
      </c>
      <c r="BJ56" s="23">
        <v>0.10515692830084139</v>
      </c>
      <c r="BK56" s="144" t="s">
        <v>84</v>
      </c>
      <c r="BL56" s="144">
        <v>153</v>
      </c>
      <c r="BM56" s="144" t="s">
        <v>84</v>
      </c>
      <c r="BN56" s="23">
        <v>8.1197893173853092E-2</v>
      </c>
      <c r="BO56" s="144" t="s">
        <v>84</v>
      </c>
      <c r="BP56" s="144">
        <v>123</v>
      </c>
      <c r="BQ56" s="144" t="s">
        <v>84</v>
      </c>
      <c r="BR56" s="23">
        <v>4.4443276163562966E-2</v>
      </c>
      <c r="BS56" s="144" t="s">
        <v>84</v>
      </c>
      <c r="BT56" s="144">
        <v>230</v>
      </c>
      <c r="BU56" s="144" t="s">
        <v>84</v>
      </c>
      <c r="BV56" s="23">
        <v>0.10911570524213644</v>
      </c>
      <c r="BW56" s="144" t="s">
        <v>84</v>
      </c>
      <c r="BX56" s="144">
        <v>177</v>
      </c>
      <c r="BY56" s="144" t="s">
        <v>84</v>
      </c>
      <c r="BZ56" s="23">
        <v>0.40133072791488067</v>
      </c>
      <c r="CA56" s="144" t="s">
        <v>84</v>
      </c>
      <c r="CB56" s="144">
        <v>20</v>
      </c>
      <c r="CC56" s="144" t="s">
        <v>84</v>
      </c>
      <c r="CD56" s="144" t="s">
        <v>84</v>
      </c>
      <c r="CE56" s="23">
        <v>0.18738796714959191</v>
      </c>
      <c r="CF56" s="144" t="s">
        <v>84</v>
      </c>
      <c r="CG56" s="144">
        <v>55</v>
      </c>
    </row>
    <row r="57" spans="1:85" x14ac:dyDescent="0.25">
      <c r="A57" s="144" t="s">
        <v>336</v>
      </c>
      <c r="B57" s="23">
        <v>0.13003064732253092</v>
      </c>
      <c r="C57" s="144" t="s">
        <v>336</v>
      </c>
      <c r="D57" s="144">
        <v>303</v>
      </c>
      <c r="E57" s="144" t="s">
        <v>336</v>
      </c>
      <c r="F57" s="23">
        <v>4.1922588567766796E-2</v>
      </c>
      <c r="G57" s="144" t="s">
        <v>336</v>
      </c>
      <c r="H57" s="144">
        <v>301</v>
      </c>
      <c r="I57" s="144" t="s">
        <v>336</v>
      </c>
      <c r="J57" s="23">
        <v>0.19066499670211356</v>
      </c>
      <c r="K57" s="144" t="s">
        <v>336</v>
      </c>
      <c r="L57" s="144">
        <v>263</v>
      </c>
      <c r="M57" s="144" t="s">
        <v>336</v>
      </c>
      <c r="N57" s="23">
        <v>-38</v>
      </c>
      <c r="O57" s="144" t="s">
        <v>336</v>
      </c>
      <c r="P57" s="23">
        <v>118</v>
      </c>
      <c r="Q57" s="144" t="s">
        <v>336</v>
      </c>
      <c r="R57" s="23">
        <v>1.3271911372872288E-3</v>
      </c>
      <c r="S57" s="144" t="s">
        <v>336</v>
      </c>
      <c r="T57" s="144">
        <v>157</v>
      </c>
      <c r="U57" s="144" t="s">
        <v>336</v>
      </c>
      <c r="V57" s="23">
        <v>0.18557678333002303</v>
      </c>
      <c r="W57" s="144" t="s">
        <v>336</v>
      </c>
      <c r="X57" s="144">
        <v>121</v>
      </c>
      <c r="Y57" s="144" t="s">
        <v>336</v>
      </c>
      <c r="Z57" s="23">
        <v>3.0417163295611838E-3</v>
      </c>
      <c r="AA57" s="144" t="s">
        <v>336</v>
      </c>
      <c r="AB57" s="144">
        <v>162</v>
      </c>
      <c r="AC57" s="144" t="s">
        <v>336</v>
      </c>
      <c r="AD57" s="23">
        <v>3.2445538337385503E-3</v>
      </c>
      <c r="AE57" s="144" t="s">
        <v>336</v>
      </c>
      <c r="AF57" s="144">
        <v>283</v>
      </c>
      <c r="AG57" s="144" t="s">
        <v>336</v>
      </c>
      <c r="AH57" s="23">
        <v>7.0198435422405267E-2</v>
      </c>
      <c r="AI57" s="144" t="s">
        <v>336</v>
      </c>
      <c r="AJ57" s="144">
        <v>211</v>
      </c>
      <c r="AK57" s="144" t="s">
        <v>336</v>
      </c>
      <c r="AL57" s="23">
        <v>1.2008762359019792E-2</v>
      </c>
      <c r="AM57" s="144" t="s">
        <v>336</v>
      </c>
      <c r="AN57" s="144">
        <v>300</v>
      </c>
      <c r="AO57" s="144" t="s">
        <v>336</v>
      </c>
      <c r="AP57" s="23">
        <v>4.2618856114857259E-2</v>
      </c>
      <c r="AQ57" s="144" t="s">
        <v>336</v>
      </c>
      <c r="AR57" s="144">
        <v>139</v>
      </c>
      <c r="AS57" s="144" t="s">
        <v>336</v>
      </c>
      <c r="AT57" s="23">
        <v>6.6421560541690544E-2</v>
      </c>
      <c r="AU57" s="144" t="s">
        <v>336</v>
      </c>
      <c r="AV57" s="144">
        <v>252</v>
      </c>
      <c r="AW57" s="144" t="s">
        <v>336</v>
      </c>
      <c r="AX57" s="23">
        <v>6.4929289278537805E-2</v>
      </c>
      <c r="AY57" s="144" t="s">
        <v>336</v>
      </c>
      <c r="AZ57" s="144">
        <v>179</v>
      </c>
      <c r="BA57" s="144" t="s">
        <v>336</v>
      </c>
      <c r="BB57" s="23">
        <v>2.7522186751593816E-2</v>
      </c>
      <c r="BC57" s="144" t="s">
        <v>336</v>
      </c>
      <c r="BD57" s="144">
        <v>230</v>
      </c>
      <c r="BE57" s="144" t="s">
        <v>336</v>
      </c>
      <c r="BF57" s="23">
        <v>0.12103527715574047</v>
      </c>
      <c r="BG57" s="144" t="s">
        <v>336</v>
      </c>
      <c r="BH57" s="144">
        <v>309</v>
      </c>
      <c r="BI57" s="144" t="s">
        <v>336</v>
      </c>
      <c r="BJ57" s="23">
        <v>5.0403414215717965E-2</v>
      </c>
      <c r="BK57" s="144" t="s">
        <v>336</v>
      </c>
      <c r="BL57" s="144">
        <v>294</v>
      </c>
      <c r="BM57" s="144" t="s">
        <v>336</v>
      </c>
      <c r="BN57" s="23">
        <v>1.8049644701335972E-2</v>
      </c>
      <c r="BO57" s="144" t="s">
        <v>336</v>
      </c>
      <c r="BP57" s="144">
        <v>289</v>
      </c>
      <c r="BQ57" s="144" t="s">
        <v>336</v>
      </c>
      <c r="BR57" s="23">
        <v>5.8117624888868125E-2</v>
      </c>
      <c r="BS57" s="144" t="s">
        <v>336</v>
      </c>
      <c r="BT57" s="144">
        <v>180</v>
      </c>
      <c r="BU57" s="144" t="s">
        <v>336</v>
      </c>
      <c r="BV57" s="23">
        <v>6.626540480408584E-2</v>
      </c>
      <c r="BW57" s="144" t="s">
        <v>336</v>
      </c>
      <c r="BX57" s="144">
        <v>282</v>
      </c>
      <c r="BY57" s="144" t="s">
        <v>336</v>
      </c>
      <c r="BZ57" s="23">
        <v>0.11237773481719029</v>
      </c>
      <c r="CA57" s="144" t="s">
        <v>336</v>
      </c>
      <c r="CB57" s="144">
        <v>240</v>
      </c>
      <c r="CC57" s="144" t="s">
        <v>336</v>
      </c>
      <c r="CD57" s="144" t="s">
        <v>336</v>
      </c>
      <c r="CE57" s="23">
        <v>6.7097776291024758E-2</v>
      </c>
      <c r="CF57" s="144" t="s">
        <v>336</v>
      </c>
      <c r="CG57" s="144">
        <v>172</v>
      </c>
    </row>
    <row r="58" spans="1:85" x14ac:dyDescent="0.25">
      <c r="A58" s="144" t="s">
        <v>327</v>
      </c>
      <c r="B58" s="23">
        <v>0.12377674386667872</v>
      </c>
      <c r="C58" s="144" t="s">
        <v>327</v>
      </c>
      <c r="D58" s="144">
        <v>310</v>
      </c>
      <c r="E58" s="144" t="s">
        <v>327</v>
      </c>
      <c r="F58" s="23">
        <v>3.2239058195931015E-2</v>
      </c>
      <c r="G58" s="144" t="s">
        <v>327</v>
      </c>
      <c r="H58" s="144">
        <v>312</v>
      </c>
      <c r="I58" s="144" t="s">
        <v>327</v>
      </c>
      <c r="J58" s="23">
        <v>0.21082300623445693</v>
      </c>
      <c r="K58" s="144" t="s">
        <v>327</v>
      </c>
      <c r="L58" s="144">
        <v>230</v>
      </c>
      <c r="M58" s="144" t="s">
        <v>327</v>
      </c>
      <c r="N58" s="23">
        <v>-82</v>
      </c>
      <c r="O58" s="144" t="s">
        <v>327</v>
      </c>
      <c r="P58" s="23">
        <v>78</v>
      </c>
      <c r="Q58" s="144" t="s">
        <v>327</v>
      </c>
      <c r="R58" s="23">
        <v>6.2392031514490096E-5</v>
      </c>
      <c r="S58" s="144" t="s">
        <v>327</v>
      </c>
      <c r="T58" s="144">
        <v>320</v>
      </c>
      <c r="U58" s="144" t="s">
        <v>327</v>
      </c>
      <c r="V58" s="23">
        <v>0.21185488666077565</v>
      </c>
      <c r="W58" s="144" t="s">
        <v>327</v>
      </c>
      <c r="X58" s="144">
        <v>104</v>
      </c>
      <c r="Y58" s="144" t="s">
        <v>327</v>
      </c>
      <c r="Z58" s="23">
        <v>2.0201340791251585E-3</v>
      </c>
      <c r="AA58" s="144" t="s">
        <v>327</v>
      </c>
      <c r="AB58" s="144">
        <v>223</v>
      </c>
      <c r="AC58" s="144" t="s">
        <v>327</v>
      </c>
      <c r="AD58" s="23">
        <v>1.4153501031735859E-3</v>
      </c>
      <c r="AE58" s="144" t="s">
        <v>327</v>
      </c>
      <c r="AF58" s="144">
        <v>316</v>
      </c>
      <c r="AG58" s="144" t="s">
        <v>327</v>
      </c>
      <c r="AH58" s="23">
        <v>7.014852312759802E-2</v>
      </c>
      <c r="AI58" s="144" t="s">
        <v>327</v>
      </c>
      <c r="AJ58" s="144">
        <v>212</v>
      </c>
      <c r="AK58" s="144" t="s">
        <v>327</v>
      </c>
      <c r="AL58" s="23">
        <v>1.02200698979632E-2</v>
      </c>
      <c r="AM58" s="144" t="s">
        <v>327</v>
      </c>
      <c r="AN58" s="144">
        <v>315</v>
      </c>
      <c r="AO58" s="144" t="s">
        <v>327</v>
      </c>
      <c r="AP58" s="23">
        <v>2.8001300975962526E-2</v>
      </c>
      <c r="AQ58" s="144" t="s">
        <v>327</v>
      </c>
      <c r="AR58" s="144">
        <v>181</v>
      </c>
      <c r="AS58" s="144" t="s">
        <v>327</v>
      </c>
      <c r="AT58" s="23">
        <v>6.9401865060270476E-2</v>
      </c>
      <c r="AU58" s="144" t="s">
        <v>327</v>
      </c>
      <c r="AV58" s="144">
        <v>240</v>
      </c>
      <c r="AW58" s="144" t="s">
        <v>327</v>
      </c>
      <c r="AX58" s="23">
        <v>5.1742112189100707E-2</v>
      </c>
      <c r="AY58" s="144" t="s">
        <v>327</v>
      </c>
      <c r="AZ58" s="144">
        <v>222</v>
      </c>
      <c r="BA58" s="144" t="s">
        <v>327</v>
      </c>
      <c r="BB58" s="23">
        <v>2.2281877871195947E-2</v>
      </c>
      <c r="BC58" s="144" t="s">
        <v>327</v>
      </c>
      <c r="BD58" s="144">
        <v>253</v>
      </c>
      <c r="BE58" s="144" t="s">
        <v>327</v>
      </c>
      <c r="BF58" s="23">
        <v>0.16754864939098851</v>
      </c>
      <c r="BG58" s="144" t="s">
        <v>327</v>
      </c>
      <c r="BH58" s="144">
        <v>228</v>
      </c>
      <c r="BI58" s="144" t="s">
        <v>327</v>
      </c>
      <c r="BJ58" s="23">
        <v>5.5344583665655957E-2</v>
      </c>
      <c r="BK58" s="144" t="s">
        <v>327</v>
      </c>
      <c r="BL58" s="144">
        <v>279</v>
      </c>
      <c r="BM58" s="144" t="s">
        <v>327</v>
      </c>
      <c r="BN58" s="23">
        <v>1.9574689799456375E-2</v>
      </c>
      <c r="BO58" s="144" t="s">
        <v>327</v>
      </c>
      <c r="BP58" s="144">
        <v>285</v>
      </c>
      <c r="BQ58" s="144" t="s">
        <v>327</v>
      </c>
      <c r="BR58" s="23">
        <v>3.1042203866093163E-2</v>
      </c>
      <c r="BS58" s="144" t="s">
        <v>327</v>
      </c>
      <c r="BT58" s="144">
        <v>285</v>
      </c>
      <c r="BU58" s="144" t="s">
        <v>327</v>
      </c>
      <c r="BV58" s="23">
        <v>4.4008330149343675E-2</v>
      </c>
      <c r="BW58" s="144" t="s">
        <v>327</v>
      </c>
      <c r="BX58" s="144">
        <v>311</v>
      </c>
      <c r="BY58" s="144" t="s">
        <v>327</v>
      </c>
      <c r="BZ58" s="23">
        <v>0.11460790324368889</v>
      </c>
      <c r="CA58" s="144" t="s">
        <v>327</v>
      </c>
      <c r="CB58" s="144">
        <v>232</v>
      </c>
      <c r="CC58" s="144" t="s">
        <v>327</v>
      </c>
      <c r="CD58" s="144" t="s">
        <v>327</v>
      </c>
      <c r="CE58" s="23">
        <v>8.820123587049146E-2</v>
      </c>
      <c r="CF58" s="144" t="s">
        <v>327</v>
      </c>
      <c r="CG58" s="144">
        <v>135</v>
      </c>
    </row>
    <row r="59" spans="1:85" x14ac:dyDescent="0.25">
      <c r="A59" s="144" t="s">
        <v>149</v>
      </c>
      <c r="B59" s="23">
        <v>0.22763457675455273</v>
      </c>
      <c r="C59" s="144" t="s">
        <v>149</v>
      </c>
      <c r="D59" s="144">
        <v>143</v>
      </c>
      <c r="E59" s="144" t="s">
        <v>149</v>
      </c>
      <c r="F59" s="23">
        <v>5.5312950074183347E-2</v>
      </c>
      <c r="G59" s="144" t="s">
        <v>149</v>
      </c>
      <c r="H59" s="144">
        <v>266</v>
      </c>
      <c r="I59" s="144" t="s">
        <v>149</v>
      </c>
      <c r="J59" s="23">
        <v>0.40253531345967608</v>
      </c>
      <c r="K59" s="144" t="s">
        <v>149</v>
      </c>
      <c r="L59" s="144">
        <v>56</v>
      </c>
      <c r="M59" s="144" t="s">
        <v>149</v>
      </c>
      <c r="N59" s="23">
        <v>-210</v>
      </c>
      <c r="O59" s="144" t="s">
        <v>149</v>
      </c>
      <c r="P59" s="23">
        <v>7</v>
      </c>
      <c r="Q59" s="144" t="s">
        <v>149</v>
      </c>
      <c r="R59" s="23">
        <v>1.4687877199011867E-4</v>
      </c>
      <c r="S59" s="144" t="s">
        <v>149</v>
      </c>
      <c r="T59" s="144">
        <v>304</v>
      </c>
      <c r="U59" s="144" t="s">
        <v>149</v>
      </c>
      <c r="V59" s="23">
        <v>0.41152124433649645</v>
      </c>
      <c r="W59" s="144" t="s">
        <v>149</v>
      </c>
      <c r="X59" s="144">
        <v>35</v>
      </c>
      <c r="Y59" s="144" t="s">
        <v>149</v>
      </c>
      <c r="Z59" s="23">
        <v>3.9497214759754646E-3</v>
      </c>
      <c r="AA59" s="144" t="s">
        <v>149</v>
      </c>
      <c r="AB59" s="144">
        <v>122</v>
      </c>
      <c r="AC59" s="144" t="s">
        <v>149</v>
      </c>
      <c r="AD59" s="23">
        <v>1.9812293921452483E-3</v>
      </c>
      <c r="AE59" s="144" t="s">
        <v>149</v>
      </c>
      <c r="AF59" s="144">
        <v>311</v>
      </c>
      <c r="AG59" s="144" t="s">
        <v>149</v>
      </c>
      <c r="AH59" s="23">
        <v>9.667836057908602E-2</v>
      </c>
      <c r="AI59" s="144" t="s">
        <v>149</v>
      </c>
      <c r="AJ59" s="144">
        <v>131</v>
      </c>
      <c r="AK59" s="144" t="s">
        <v>149</v>
      </c>
      <c r="AL59" s="23">
        <v>1.4115069347829967E-2</v>
      </c>
      <c r="AM59" s="144" t="s">
        <v>149</v>
      </c>
      <c r="AN59" s="144">
        <v>275</v>
      </c>
      <c r="AO59" s="144" t="s">
        <v>149</v>
      </c>
      <c r="AP59" s="23">
        <v>4.1211970118962139E-2</v>
      </c>
      <c r="AQ59" s="144" t="s">
        <v>149</v>
      </c>
      <c r="AR59" s="144">
        <v>143</v>
      </c>
      <c r="AS59" s="144" t="s">
        <v>149</v>
      </c>
      <c r="AT59" s="23">
        <v>0.19814607683669844</v>
      </c>
      <c r="AU59" s="144" t="s">
        <v>149</v>
      </c>
      <c r="AV59" s="144">
        <v>20</v>
      </c>
      <c r="AW59" s="144" t="s">
        <v>149</v>
      </c>
      <c r="AX59" s="23">
        <v>0.109999264345138</v>
      </c>
      <c r="AY59" s="144" t="s">
        <v>149</v>
      </c>
      <c r="AZ59" s="144">
        <v>95</v>
      </c>
      <c r="BA59" s="144" t="s">
        <v>149</v>
      </c>
      <c r="BB59" s="23">
        <v>1.7308274703038366E-2</v>
      </c>
      <c r="BC59" s="144" t="s">
        <v>149</v>
      </c>
      <c r="BD59" s="144">
        <v>266</v>
      </c>
      <c r="BE59" s="144" t="s">
        <v>149</v>
      </c>
      <c r="BF59" s="23">
        <v>0.29836484450599327</v>
      </c>
      <c r="BG59" s="144" t="s">
        <v>149</v>
      </c>
      <c r="BH59" s="144">
        <v>84</v>
      </c>
      <c r="BI59" s="144" t="s">
        <v>149</v>
      </c>
      <c r="BJ59" s="23">
        <v>7.8148741946474962E-2</v>
      </c>
      <c r="BK59" s="144" t="s">
        <v>149</v>
      </c>
      <c r="BL59" s="144">
        <v>225</v>
      </c>
      <c r="BM59" s="144" t="s">
        <v>149</v>
      </c>
      <c r="BN59" s="23">
        <v>6.1743034928402926E-2</v>
      </c>
      <c r="BO59" s="144" t="s">
        <v>149</v>
      </c>
      <c r="BP59" s="144">
        <v>162</v>
      </c>
      <c r="BQ59" s="144" t="s">
        <v>149</v>
      </c>
      <c r="BR59" s="23">
        <v>7.7400402955775216E-2</v>
      </c>
      <c r="BS59" s="144" t="s">
        <v>149</v>
      </c>
      <c r="BT59" s="144">
        <v>113</v>
      </c>
      <c r="BU59" s="144" t="s">
        <v>149</v>
      </c>
      <c r="BV59" s="23">
        <v>0.12094720410660784</v>
      </c>
      <c r="BW59" s="144" t="s">
        <v>149</v>
      </c>
      <c r="BX59" s="144">
        <v>154</v>
      </c>
      <c r="BY59" s="144" t="s">
        <v>149</v>
      </c>
      <c r="BZ59" s="23">
        <v>0.16589252648525421</v>
      </c>
      <c r="CA59" s="144" t="s">
        <v>149</v>
      </c>
      <c r="CB59" s="144">
        <v>146</v>
      </c>
      <c r="CC59" s="144" t="s">
        <v>149</v>
      </c>
      <c r="CD59" s="144" t="s">
        <v>149</v>
      </c>
      <c r="CE59" s="23">
        <v>0.18936673281541053</v>
      </c>
      <c r="CF59" s="144" t="s">
        <v>149</v>
      </c>
      <c r="CG59" s="144">
        <v>54</v>
      </c>
    </row>
    <row r="60" spans="1:85" x14ac:dyDescent="0.25">
      <c r="A60" s="144" t="s">
        <v>144</v>
      </c>
      <c r="B60" s="23">
        <v>0.20891174879910815</v>
      </c>
      <c r="C60" s="144" t="s">
        <v>144</v>
      </c>
      <c r="D60" s="144">
        <v>174</v>
      </c>
      <c r="E60" s="144" t="s">
        <v>144</v>
      </c>
      <c r="F60" s="23">
        <v>0.12480293481350464</v>
      </c>
      <c r="G60" s="144" t="s">
        <v>144</v>
      </c>
      <c r="H60" s="144">
        <v>109</v>
      </c>
      <c r="I60" s="144" t="s">
        <v>144</v>
      </c>
      <c r="J60" s="23">
        <v>0.24163454095944559</v>
      </c>
      <c r="K60" s="144" t="s">
        <v>144</v>
      </c>
      <c r="L60" s="144">
        <v>188</v>
      </c>
      <c r="M60" s="144" t="s">
        <v>144</v>
      </c>
      <c r="N60" s="23">
        <v>79</v>
      </c>
      <c r="O60" s="144" t="s">
        <v>144</v>
      </c>
      <c r="P60" s="23">
        <v>242</v>
      </c>
      <c r="Q60" s="144" t="s">
        <v>144</v>
      </c>
      <c r="R60" s="23">
        <v>7.8778294068358387E-4</v>
      </c>
      <c r="S60" s="144" t="s">
        <v>144</v>
      </c>
      <c r="T60" s="144">
        <v>218</v>
      </c>
      <c r="U60" s="144" t="s">
        <v>144</v>
      </c>
      <c r="V60" s="23">
        <v>0.15810336521351534</v>
      </c>
      <c r="W60" s="144" t="s">
        <v>144</v>
      </c>
      <c r="X60" s="144">
        <v>143</v>
      </c>
      <c r="Y60" s="144" t="s">
        <v>144</v>
      </c>
      <c r="Z60" s="23">
        <v>2.2485869386226678E-3</v>
      </c>
      <c r="AA60" s="144" t="s">
        <v>144</v>
      </c>
      <c r="AB60" s="144">
        <v>209</v>
      </c>
      <c r="AC60" s="144" t="s">
        <v>144</v>
      </c>
      <c r="AD60" s="23">
        <v>3.9848427487105084E-2</v>
      </c>
      <c r="AE60" s="144" t="s">
        <v>144</v>
      </c>
      <c r="AF60" s="144">
        <v>46</v>
      </c>
      <c r="AG60" s="144" t="s">
        <v>144</v>
      </c>
      <c r="AH60" s="23">
        <v>3.7463525873680875E-2</v>
      </c>
      <c r="AI60" s="144" t="s">
        <v>144</v>
      </c>
      <c r="AJ60" s="144">
        <v>321</v>
      </c>
      <c r="AK60" s="144" t="s">
        <v>144</v>
      </c>
      <c r="AL60" s="23">
        <v>4.355045944735772E-2</v>
      </c>
      <c r="AM60" s="144" t="s">
        <v>144</v>
      </c>
      <c r="AN60" s="144">
        <v>66</v>
      </c>
      <c r="AO60" s="144" t="s">
        <v>144</v>
      </c>
      <c r="AP60" s="23">
        <v>8.6059639596967469E-2</v>
      </c>
      <c r="AQ60" s="144" t="s">
        <v>144</v>
      </c>
      <c r="AR60" s="144">
        <v>78</v>
      </c>
      <c r="AS60" s="144" t="s">
        <v>144</v>
      </c>
      <c r="AT60" s="23">
        <v>0.20065882071128976</v>
      </c>
      <c r="AU60" s="144" t="s">
        <v>144</v>
      </c>
      <c r="AV60" s="144">
        <v>19</v>
      </c>
      <c r="AW60" s="144" t="s">
        <v>144</v>
      </c>
      <c r="AX60" s="23">
        <v>0.154568017254747</v>
      </c>
      <c r="AY60" s="144" t="s">
        <v>144</v>
      </c>
      <c r="AZ60" s="144">
        <v>47</v>
      </c>
      <c r="BA60" s="144" t="s">
        <v>144</v>
      </c>
      <c r="BB60" s="23">
        <v>0.13629552419708443</v>
      </c>
      <c r="BC60" s="144" t="s">
        <v>144</v>
      </c>
      <c r="BD60" s="144">
        <v>63</v>
      </c>
      <c r="BE60" s="144" t="s">
        <v>144</v>
      </c>
      <c r="BF60" s="23">
        <v>0.2713725231607837</v>
      </c>
      <c r="BG60" s="144" t="s">
        <v>144</v>
      </c>
      <c r="BH60" s="144">
        <v>115</v>
      </c>
      <c r="BI60" s="144" t="s">
        <v>144</v>
      </c>
      <c r="BJ60" s="23">
        <v>0.18105051734047273</v>
      </c>
      <c r="BK60" s="144" t="s">
        <v>144</v>
      </c>
      <c r="BL60" s="144">
        <v>66</v>
      </c>
      <c r="BM60" s="144" t="s">
        <v>144</v>
      </c>
      <c r="BN60" s="23">
        <v>1.316103470132542E-2</v>
      </c>
      <c r="BO60" s="144" t="s">
        <v>144</v>
      </c>
      <c r="BP60" s="144">
        <v>301</v>
      </c>
      <c r="BQ60" s="144" t="s">
        <v>144</v>
      </c>
      <c r="BR60" s="23">
        <v>6.1313464923950317E-2</v>
      </c>
      <c r="BS60" s="144" t="s">
        <v>144</v>
      </c>
      <c r="BT60" s="144">
        <v>164</v>
      </c>
      <c r="BU60" s="144" t="s">
        <v>144</v>
      </c>
      <c r="BV60" s="23">
        <v>6.4809444767725558E-2</v>
      </c>
      <c r="BW60" s="144" t="s">
        <v>144</v>
      </c>
      <c r="BX60" s="144">
        <v>286</v>
      </c>
      <c r="BY60" s="144" t="s">
        <v>144</v>
      </c>
      <c r="BZ60" s="23">
        <v>9.8569033597518854E-2</v>
      </c>
      <c r="CA60" s="144" t="s">
        <v>144</v>
      </c>
      <c r="CB60" s="144">
        <v>273</v>
      </c>
      <c r="CC60" s="144" t="s">
        <v>144</v>
      </c>
      <c r="CD60" s="144" t="s">
        <v>144</v>
      </c>
      <c r="CE60" s="23">
        <v>3.5346139285884294E-2</v>
      </c>
      <c r="CF60" s="144" t="s">
        <v>144</v>
      </c>
      <c r="CG60" s="144">
        <v>262</v>
      </c>
    </row>
    <row r="61" spans="1:85" x14ac:dyDescent="0.25">
      <c r="A61" s="144" t="s">
        <v>51</v>
      </c>
      <c r="B61" s="23">
        <v>0.38137750065087367</v>
      </c>
      <c r="C61" s="144" t="s">
        <v>51</v>
      </c>
      <c r="D61" s="144">
        <v>44</v>
      </c>
      <c r="E61" s="144" t="s">
        <v>51</v>
      </c>
      <c r="F61" s="23">
        <v>0.12127051258153829</v>
      </c>
      <c r="G61" s="144" t="s">
        <v>51</v>
      </c>
      <c r="H61" s="144">
        <v>112</v>
      </c>
      <c r="I61" s="144" t="s">
        <v>51</v>
      </c>
      <c r="J61" s="23">
        <v>0.59389201970658101</v>
      </c>
      <c r="K61" s="144" t="s">
        <v>51</v>
      </c>
      <c r="L61" s="144">
        <v>15</v>
      </c>
      <c r="M61" s="144" t="s">
        <v>51</v>
      </c>
      <c r="N61" s="23">
        <v>-97</v>
      </c>
      <c r="O61" s="144" t="s">
        <v>51</v>
      </c>
      <c r="P61" s="23">
        <v>68</v>
      </c>
      <c r="Q61" s="144" t="s">
        <v>51</v>
      </c>
      <c r="R61" s="23">
        <v>2.9301166171186417E-3</v>
      </c>
      <c r="S61" s="144" t="s">
        <v>51</v>
      </c>
      <c r="T61" s="144">
        <v>84</v>
      </c>
      <c r="U61" s="144" t="s">
        <v>51</v>
      </c>
      <c r="V61" s="23">
        <v>0.62560837868051755</v>
      </c>
      <c r="W61" s="144" t="s">
        <v>51</v>
      </c>
      <c r="X61" s="144">
        <v>13</v>
      </c>
      <c r="Y61" s="144" t="s">
        <v>51</v>
      </c>
      <c r="Z61" s="23">
        <v>8.7105128790667345E-3</v>
      </c>
      <c r="AA61" s="144" t="s">
        <v>51</v>
      </c>
      <c r="AB61" s="144">
        <v>40</v>
      </c>
      <c r="AC61" s="144" t="s">
        <v>51</v>
      </c>
      <c r="AD61" s="23">
        <v>9.1682395105059742E-3</v>
      </c>
      <c r="AE61" s="144" t="s">
        <v>51</v>
      </c>
      <c r="AF61" s="144">
        <v>177</v>
      </c>
      <c r="AG61" s="144" t="s">
        <v>51</v>
      </c>
      <c r="AH61" s="23">
        <v>0.39310415356552442</v>
      </c>
      <c r="AI61" s="144" t="s">
        <v>51</v>
      </c>
      <c r="AJ61" s="144">
        <v>8</v>
      </c>
      <c r="AK61" s="144" t="s">
        <v>51</v>
      </c>
      <c r="AL61" s="23">
        <v>5.8477219602107472E-2</v>
      </c>
      <c r="AM61" s="144" t="s">
        <v>51</v>
      </c>
      <c r="AN61" s="144">
        <v>46</v>
      </c>
      <c r="AO61" s="144" t="s">
        <v>51</v>
      </c>
      <c r="AP61" s="23">
        <v>1.3043096693975405E-2</v>
      </c>
      <c r="AQ61" s="144" t="s">
        <v>51</v>
      </c>
      <c r="AR61" s="144">
        <v>230</v>
      </c>
      <c r="AS61" s="144" t="s">
        <v>51</v>
      </c>
      <c r="AT61" s="23">
        <v>0.12032796121779842</v>
      </c>
      <c r="AU61" s="144" t="s">
        <v>51</v>
      </c>
      <c r="AV61" s="144">
        <v>84</v>
      </c>
      <c r="AW61" s="144" t="s">
        <v>51</v>
      </c>
      <c r="AX61" s="23">
        <v>5.5126728986400572E-2</v>
      </c>
      <c r="AY61" s="144" t="s">
        <v>51</v>
      </c>
      <c r="AZ61" s="144">
        <v>211</v>
      </c>
      <c r="BA61" s="144" t="s">
        <v>51</v>
      </c>
      <c r="BB61" s="23">
        <v>0.12231962118490364</v>
      </c>
      <c r="BC61" s="144" t="s">
        <v>51</v>
      </c>
      <c r="BD61" s="144">
        <v>73</v>
      </c>
      <c r="BE61" s="144" t="s">
        <v>51</v>
      </c>
      <c r="BF61" s="23">
        <v>0.18454178492746284</v>
      </c>
      <c r="BG61" s="144" t="s">
        <v>51</v>
      </c>
      <c r="BH61" s="144">
        <v>208</v>
      </c>
      <c r="BI61" s="144" t="s">
        <v>51</v>
      </c>
      <c r="BJ61" s="23">
        <v>0.1501532916529584</v>
      </c>
      <c r="BK61" s="144" t="s">
        <v>51</v>
      </c>
      <c r="BL61" s="144">
        <v>97</v>
      </c>
      <c r="BM61" s="144" t="s">
        <v>51</v>
      </c>
      <c r="BN61" s="23">
        <v>0.12087511721193496</v>
      </c>
      <c r="BO61" s="144" t="s">
        <v>51</v>
      </c>
      <c r="BP61" s="144">
        <v>77</v>
      </c>
      <c r="BQ61" s="144" t="s">
        <v>51</v>
      </c>
      <c r="BR61" s="23">
        <v>0.29623067952431276</v>
      </c>
      <c r="BS61" s="144" t="s">
        <v>51</v>
      </c>
      <c r="BT61" s="144">
        <v>4</v>
      </c>
      <c r="BU61" s="144" t="s">
        <v>51</v>
      </c>
      <c r="BV61" s="23">
        <v>0.3627991643609908</v>
      </c>
      <c r="BW61" s="144" t="s">
        <v>51</v>
      </c>
      <c r="BX61" s="144">
        <v>15</v>
      </c>
      <c r="BY61" s="144" t="s">
        <v>51</v>
      </c>
      <c r="BZ61" s="23">
        <v>0.20519317009071966</v>
      </c>
      <c r="CA61" s="144" t="s">
        <v>51</v>
      </c>
      <c r="CB61" s="144">
        <v>87</v>
      </c>
      <c r="CC61" s="144" t="s">
        <v>51</v>
      </c>
      <c r="CD61" s="144" t="s">
        <v>51</v>
      </c>
      <c r="CE61" s="23">
        <v>0.29565920439945365</v>
      </c>
      <c r="CF61" s="144" t="s">
        <v>51</v>
      </c>
      <c r="CG61" s="144">
        <v>29</v>
      </c>
    </row>
    <row r="62" spans="1:85" x14ac:dyDescent="0.25">
      <c r="A62" s="144" t="s">
        <v>159</v>
      </c>
      <c r="B62" s="23">
        <v>0.24053700747427201</v>
      </c>
      <c r="C62" s="144" t="s">
        <v>159</v>
      </c>
      <c r="D62" s="144">
        <v>129</v>
      </c>
      <c r="E62" s="144" t="s">
        <v>159</v>
      </c>
      <c r="F62" s="23">
        <v>0.14726441091371059</v>
      </c>
      <c r="G62" s="144" t="s">
        <v>159</v>
      </c>
      <c r="H62" s="144">
        <v>78</v>
      </c>
      <c r="I62" s="144" t="s">
        <v>159</v>
      </c>
      <c r="J62" s="23">
        <v>0.3360192890456829</v>
      </c>
      <c r="K62" s="144" t="s">
        <v>159</v>
      </c>
      <c r="L62" s="144">
        <v>86</v>
      </c>
      <c r="M62" s="144" t="s">
        <v>159</v>
      </c>
      <c r="N62" s="23">
        <v>8</v>
      </c>
      <c r="O62" s="144" t="s">
        <v>159</v>
      </c>
      <c r="P62" s="23">
        <v>182</v>
      </c>
      <c r="Q62" s="144" t="s">
        <v>159</v>
      </c>
      <c r="R62" s="23">
        <v>1.899423723757958E-3</v>
      </c>
      <c r="S62" s="144" t="s">
        <v>159</v>
      </c>
      <c r="T62" s="144">
        <v>116</v>
      </c>
      <c r="U62" s="144" t="s">
        <v>159</v>
      </c>
      <c r="V62" s="23">
        <v>0.3168245227606114</v>
      </c>
      <c r="W62" s="144" t="s">
        <v>159</v>
      </c>
      <c r="X62" s="144">
        <v>54</v>
      </c>
      <c r="Y62" s="144" t="s">
        <v>159</v>
      </c>
      <c r="Z62" s="23">
        <v>4.8266435454901759E-3</v>
      </c>
      <c r="AA62" s="144" t="s">
        <v>159</v>
      </c>
      <c r="AB62" s="144">
        <v>99</v>
      </c>
      <c r="AC62" s="144" t="s">
        <v>159</v>
      </c>
      <c r="AD62" s="23">
        <v>1.1523242641489255E-2</v>
      </c>
      <c r="AE62" s="144" t="s">
        <v>159</v>
      </c>
      <c r="AF62" s="144">
        <v>148</v>
      </c>
      <c r="AG62" s="144" t="s">
        <v>159</v>
      </c>
      <c r="AH62" s="23">
        <v>0.12679595601674398</v>
      </c>
      <c r="AI62" s="144" t="s">
        <v>159</v>
      </c>
      <c r="AJ62" s="144">
        <v>78</v>
      </c>
      <c r="AK62" s="144" t="s">
        <v>159</v>
      </c>
      <c r="AL62" s="23">
        <v>2.7208711411794768E-2</v>
      </c>
      <c r="AM62" s="144" t="s">
        <v>159</v>
      </c>
      <c r="AN62" s="144">
        <v>124</v>
      </c>
      <c r="AO62" s="144" t="s">
        <v>159</v>
      </c>
      <c r="AP62" s="23">
        <v>0</v>
      </c>
      <c r="AQ62" s="144" t="s">
        <v>159</v>
      </c>
      <c r="AR62" s="144">
        <v>253</v>
      </c>
      <c r="AS62" s="144" t="s">
        <v>159</v>
      </c>
      <c r="AT62" s="23">
        <v>0.15423405638282583</v>
      </c>
      <c r="AU62" s="144" t="s">
        <v>159</v>
      </c>
      <c r="AV62" s="144">
        <v>44</v>
      </c>
      <c r="AW62" s="144" t="s">
        <v>159</v>
      </c>
      <c r="AX62" s="23">
        <v>5.4376203248256372E-2</v>
      </c>
      <c r="AY62" s="144" t="s">
        <v>159</v>
      </c>
      <c r="AZ62" s="144">
        <v>216</v>
      </c>
      <c r="BA62" s="144" t="s">
        <v>159</v>
      </c>
      <c r="BB62" s="23">
        <v>0.23694893033333075</v>
      </c>
      <c r="BC62" s="144" t="s">
        <v>159</v>
      </c>
      <c r="BD62" s="144">
        <v>23</v>
      </c>
      <c r="BE62" s="144" t="s">
        <v>159</v>
      </c>
      <c r="BF62" s="23">
        <v>0.36051907598529959</v>
      </c>
      <c r="BG62" s="144" t="s">
        <v>159</v>
      </c>
      <c r="BH62" s="144">
        <v>57</v>
      </c>
      <c r="BI62" s="144" t="s">
        <v>159</v>
      </c>
      <c r="BJ62" s="23">
        <v>0.29150125818535516</v>
      </c>
      <c r="BK62" s="144" t="s">
        <v>159</v>
      </c>
      <c r="BL62" s="144">
        <v>22</v>
      </c>
      <c r="BM62" s="144" t="s">
        <v>159</v>
      </c>
      <c r="BN62" s="23">
        <v>7.5481492279195234E-2</v>
      </c>
      <c r="BO62" s="144" t="s">
        <v>159</v>
      </c>
      <c r="BP62" s="144">
        <v>136</v>
      </c>
      <c r="BQ62" s="144" t="s">
        <v>159</v>
      </c>
      <c r="BR62" s="23">
        <v>8.7420361831965887E-2</v>
      </c>
      <c r="BS62" s="144" t="s">
        <v>159</v>
      </c>
      <c r="BT62" s="144">
        <v>86</v>
      </c>
      <c r="BU62" s="144" t="s">
        <v>159</v>
      </c>
      <c r="BV62" s="23">
        <v>0.14158672866991176</v>
      </c>
      <c r="BW62" s="144" t="s">
        <v>159</v>
      </c>
      <c r="BX62" s="144">
        <v>119</v>
      </c>
      <c r="BY62" s="144" t="s">
        <v>159</v>
      </c>
      <c r="BZ62" s="23">
        <v>9.6575965699552582E-2</v>
      </c>
      <c r="CA62" s="144" t="s">
        <v>159</v>
      </c>
      <c r="CB62" s="144">
        <v>277</v>
      </c>
      <c r="CC62" s="144" t="s">
        <v>159</v>
      </c>
      <c r="CD62" s="144" t="s">
        <v>159</v>
      </c>
      <c r="CE62" s="23">
        <v>5.7485310516078733E-2</v>
      </c>
      <c r="CF62" s="144" t="s">
        <v>159</v>
      </c>
      <c r="CG62" s="144">
        <v>189</v>
      </c>
    </row>
    <row r="63" spans="1:85" x14ac:dyDescent="0.25">
      <c r="A63" s="144" t="s">
        <v>153</v>
      </c>
      <c r="B63" s="23">
        <v>0.22652610283947563</v>
      </c>
      <c r="C63" s="144" t="s">
        <v>153</v>
      </c>
      <c r="D63" s="144">
        <v>146</v>
      </c>
      <c r="E63" s="144" t="s">
        <v>153</v>
      </c>
      <c r="F63" s="23">
        <v>0.11130224818799551</v>
      </c>
      <c r="G63" s="144" t="s">
        <v>153</v>
      </c>
      <c r="H63" s="144">
        <v>136</v>
      </c>
      <c r="I63" s="144" t="s">
        <v>153</v>
      </c>
      <c r="J63" s="23">
        <v>0.27660600063356866</v>
      </c>
      <c r="K63" s="144" t="s">
        <v>153</v>
      </c>
      <c r="L63" s="144">
        <v>142</v>
      </c>
      <c r="M63" s="144" t="s">
        <v>153</v>
      </c>
      <c r="N63" s="23">
        <v>6</v>
      </c>
      <c r="O63" s="144" t="s">
        <v>153</v>
      </c>
      <c r="P63" s="23">
        <v>178</v>
      </c>
      <c r="Q63" s="144" t="s">
        <v>153</v>
      </c>
      <c r="R63" s="23">
        <v>1.0498222503789163E-3</v>
      </c>
      <c r="S63" s="144" t="s">
        <v>153</v>
      </c>
      <c r="T63" s="144">
        <v>187</v>
      </c>
      <c r="U63" s="144" t="s">
        <v>153</v>
      </c>
      <c r="V63" s="23">
        <v>5.3810459616732836E-2</v>
      </c>
      <c r="W63" s="144" t="s">
        <v>153</v>
      </c>
      <c r="X63" s="144">
        <v>280</v>
      </c>
      <c r="Y63" s="144" t="s">
        <v>153</v>
      </c>
      <c r="Z63" s="23">
        <v>1.5467720343260267E-3</v>
      </c>
      <c r="AA63" s="144" t="s">
        <v>153</v>
      </c>
      <c r="AB63" s="144">
        <v>259</v>
      </c>
      <c r="AC63" s="144" t="s">
        <v>153</v>
      </c>
      <c r="AD63" s="23">
        <v>6.7199200524820238E-3</v>
      </c>
      <c r="AE63" s="144" t="s">
        <v>153</v>
      </c>
      <c r="AF63" s="144">
        <v>224</v>
      </c>
      <c r="AG63" s="144" t="s">
        <v>153</v>
      </c>
      <c r="AH63" s="23">
        <v>6.5097487388873942E-2</v>
      </c>
      <c r="AI63" s="144" t="s">
        <v>153</v>
      </c>
      <c r="AJ63" s="144">
        <v>236</v>
      </c>
      <c r="AK63" s="144" t="s">
        <v>153</v>
      </c>
      <c r="AL63" s="23">
        <v>1.4752327454984495E-2</v>
      </c>
      <c r="AM63" s="144" t="s">
        <v>153</v>
      </c>
      <c r="AN63" s="144">
        <v>269</v>
      </c>
      <c r="AO63" s="144" t="s">
        <v>153</v>
      </c>
      <c r="AP63" s="23">
        <v>5.5374956274984906E-2</v>
      </c>
      <c r="AQ63" s="144" t="s">
        <v>153</v>
      </c>
      <c r="AR63" s="144">
        <v>118</v>
      </c>
      <c r="AS63" s="144" t="s">
        <v>153</v>
      </c>
      <c r="AT63" s="23">
        <v>0.10048843992709804</v>
      </c>
      <c r="AU63" s="144" t="s">
        <v>153</v>
      </c>
      <c r="AV63" s="144">
        <v>132</v>
      </c>
      <c r="AW63" s="144" t="s">
        <v>153</v>
      </c>
      <c r="AX63" s="23">
        <v>8.9364579480877546E-2</v>
      </c>
      <c r="AY63" s="144" t="s">
        <v>153</v>
      </c>
      <c r="AZ63" s="144">
        <v>129</v>
      </c>
      <c r="BA63" s="144" t="s">
        <v>153</v>
      </c>
      <c r="BB63" s="23">
        <v>0.17380696800849049</v>
      </c>
      <c r="BC63" s="144" t="s">
        <v>153</v>
      </c>
      <c r="BD63" s="144">
        <v>41</v>
      </c>
      <c r="BE63" s="144" t="s">
        <v>153</v>
      </c>
      <c r="BF63" s="23">
        <v>0.49091697251142968</v>
      </c>
      <c r="BG63" s="144" t="s">
        <v>153</v>
      </c>
      <c r="BH63" s="144">
        <v>21</v>
      </c>
      <c r="BI63" s="144" t="s">
        <v>153</v>
      </c>
      <c r="BJ63" s="23">
        <v>0.26115528242597702</v>
      </c>
      <c r="BK63" s="144" t="s">
        <v>153</v>
      </c>
      <c r="BL63" s="144">
        <v>26</v>
      </c>
      <c r="BM63" s="144" t="s">
        <v>153</v>
      </c>
      <c r="BN63" s="23">
        <v>9.3276697258185409E-3</v>
      </c>
      <c r="BO63" s="144" t="s">
        <v>153</v>
      </c>
      <c r="BP63" s="144">
        <v>312</v>
      </c>
      <c r="BQ63" s="144" t="s">
        <v>153</v>
      </c>
      <c r="BR63" s="23">
        <v>9.0121516684339167E-2</v>
      </c>
      <c r="BS63" s="144" t="s">
        <v>153</v>
      </c>
      <c r="BT63" s="144">
        <v>78</v>
      </c>
      <c r="BU63" s="144" t="s">
        <v>153</v>
      </c>
      <c r="BV63" s="23">
        <v>8.6573776265974359E-2</v>
      </c>
      <c r="BW63" s="144" t="s">
        <v>153</v>
      </c>
      <c r="BX63" s="144">
        <v>226</v>
      </c>
      <c r="BY63" s="144" t="s">
        <v>153</v>
      </c>
      <c r="BZ63" s="23">
        <v>0.114130111102277</v>
      </c>
      <c r="CA63" s="144" t="s">
        <v>153</v>
      </c>
      <c r="CB63" s="144">
        <v>234</v>
      </c>
      <c r="CC63" s="144" t="s">
        <v>153</v>
      </c>
      <c r="CD63" s="144" t="s">
        <v>153</v>
      </c>
      <c r="CE63" s="23">
        <v>7.3137721030649541E-2</v>
      </c>
      <c r="CF63" s="144" t="s">
        <v>153</v>
      </c>
      <c r="CG63" s="144">
        <v>155</v>
      </c>
    </row>
    <row r="64" spans="1:85" x14ac:dyDescent="0.25">
      <c r="A64" s="144" t="s">
        <v>141</v>
      </c>
      <c r="B64" s="23">
        <v>0.28044138327025542</v>
      </c>
      <c r="C64" s="144" t="s">
        <v>141</v>
      </c>
      <c r="D64" s="144">
        <v>96</v>
      </c>
      <c r="E64" s="144" t="s">
        <v>141</v>
      </c>
      <c r="F64" s="23">
        <v>0.11235031721998717</v>
      </c>
      <c r="G64" s="144" t="s">
        <v>141</v>
      </c>
      <c r="H64" s="144">
        <v>133</v>
      </c>
      <c r="I64" s="144" t="s">
        <v>141</v>
      </c>
      <c r="J64" s="23">
        <v>0.28284869369489896</v>
      </c>
      <c r="K64" s="144" t="s">
        <v>141</v>
      </c>
      <c r="L64" s="144">
        <v>135</v>
      </c>
      <c r="M64" s="144" t="s">
        <v>141</v>
      </c>
      <c r="N64" s="23">
        <v>2</v>
      </c>
      <c r="O64" s="144" t="s">
        <v>141</v>
      </c>
      <c r="P64" s="23">
        <v>172</v>
      </c>
      <c r="Q64" s="144" t="s">
        <v>141</v>
      </c>
      <c r="R64" s="23">
        <v>1.1451869601933853E-2</v>
      </c>
      <c r="S64" s="144" t="s">
        <v>141</v>
      </c>
      <c r="T64" s="144">
        <v>19</v>
      </c>
      <c r="U64" s="144" t="s">
        <v>141</v>
      </c>
      <c r="V64" s="23">
        <v>0.12758937201649609</v>
      </c>
      <c r="W64" s="144" t="s">
        <v>141</v>
      </c>
      <c r="X64" s="144">
        <v>176</v>
      </c>
      <c r="Y64" s="144" t="s">
        <v>141</v>
      </c>
      <c r="Z64" s="23">
        <v>1.2627491040295702E-2</v>
      </c>
      <c r="AA64" s="144" t="s">
        <v>141</v>
      </c>
      <c r="AB64" s="144">
        <v>24</v>
      </c>
      <c r="AC64" s="144" t="s">
        <v>141</v>
      </c>
      <c r="AD64" s="23">
        <v>3.6093774114280303E-2</v>
      </c>
      <c r="AE64" s="144" t="s">
        <v>141</v>
      </c>
      <c r="AF64" s="144">
        <v>51</v>
      </c>
      <c r="AG64" s="144" t="s">
        <v>141</v>
      </c>
      <c r="AH64" s="23">
        <v>5.3725126409682078E-2</v>
      </c>
      <c r="AI64" s="144" t="s">
        <v>141</v>
      </c>
      <c r="AJ64" s="144">
        <v>285</v>
      </c>
      <c r="AK64" s="144" t="s">
        <v>141</v>
      </c>
      <c r="AL64" s="23">
        <v>4.1941348244184419E-2</v>
      </c>
      <c r="AM64" s="144" t="s">
        <v>141</v>
      </c>
      <c r="AN64" s="144">
        <v>71</v>
      </c>
      <c r="AO64" s="144" t="s">
        <v>141</v>
      </c>
      <c r="AP64" s="23">
        <v>0</v>
      </c>
      <c r="AQ64" s="144" t="s">
        <v>141</v>
      </c>
      <c r="AR64" s="144">
        <v>253</v>
      </c>
      <c r="AS64" s="144" t="s">
        <v>141</v>
      </c>
      <c r="AT64" s="23">
        <v>7.4937559447366922E-2</v>
      </c>
      <c r="AU64" s="144" t="s">
        <v>141</v>
      </c>
      <c r="AV64" s="144">
        <v>218</v>
      </c>
      <c r="AW64" s="144" t="s">
        <v>141</v>
      </c>
      <c r="AX64" s="23">
        <v>2.6419715975855348E-2</v>
      </c>
      <c r="AY64" s="144" t="s">
        <v>141</v>
      </c>
      <c r="AZ64" s="144">
        <v>299</v>
      </c>
      <c r="BA64" s="144" t="s">
        <v>141</v>
      </c>
      <c r="BB64" s="23">
        <v>2.7313192062918667E-3</v>
      </c>
      <c r="BC64" s="144" t="s">
        <v>141</v>
      </c>
      <c r="BD64" s="144">
        <v>320</v>
      </c>
      <c r="BE64" s="144" t="s">
        <v>141</v>
      </c>
      <c r="BF64" s="23">
        <v>0.19504906558831578</v>
      </c>
      <c r="BG64" s="144" t="s">
        <v>141</v>
      </c>
      <c r="BH64" s="144">
        <v>196</v>
      </c>
      <c r="BI64" s="144" t="s">
        <v>141</v>
      </c>
      <c r="BJ64" s="23">
        <v>4.3257768084146622E-2</v>
      </c>
      <c r="BK64" s="144" t="s">
        <v>141</v>
      </c>
      <c r="BL64" s="144">
        <v>309</v>
      </c>
      <c r="BM64" s="144" t="s">
        <v>141</v>
      </c>
      <c r="BN64" s="23">
        <v>0.19832144375714272</v>
      </c>
      <c r="BO64" s="144" t="s">
        <v>141</v>
      </c>
      <c r="BP64" s="144">
        <v>32</v>
      </c>
      <c r="BQ64" s="144" t="s">
        <v>141</v>
      </c>
      <c r="BR64" s="23">
        <v>6.5280469525699408E-2</v>
      </c>
      <c r="BS64" s="144" t="s">
        <v>141</v>
      </c>
      <c r="BT64" s="144">
        <v>153</v>
      </c>
      <c r="BU64" s="144" t="s">
        <v>141</v>
      </c>
      <c r="BV64" s="23">
        <v>0.22882624216203765</v>
      </c>
      <c r="BW64" s="144" t="s">
        <v>141</v>
      </c>
      <c r="BX64" s="144">
        <v>46</v>
      </c>
      <c r="BY64" s="144" t="s">
        <v>141</v>
      </c>
      <c r="BZ64" s="23">
        <v>0.24284308205238234</v>
      </c>
      <c r="CA64" s="144" t="s">
        <v>141</v>
      </c>
      <c r="CB64" s="144">
        <v>60</v>
      </c>
      <c r="CC64" s="144" t="s">
        <v>141</v>
      </c>
      <c r="CD64" s="144" t="s">
        <v>141</v>
      </c>
      <c r="CE64" s="23">
        <v>0.25056939649411786</v>
      </c>
      <c r="CF64" s="144" t="s">
        <v>141</v>
      </c>
      <c r="CG64" s="144">
        <v>38</v>
      </c>
    </row>
    <row r="65" spans="1:85" x14ac:dyDescent="0.25">
      <c r="A65" s="144" t="s">
        <v>17</v>
      </c>
      <c r="B65" s="23">
        <v>1</v>
      </c>
      <c r="C65" s="144" t="s">
        <v>17</v>
      </c>
      <c r="D65" s="144">
        <v>1</v>
      </c>
      <c r="E65" s="144" t="s">
        <v>17</v>
      </c>
      <c r="F65" s="23">
        <v>1</v>
      </c>
      <c r="G65" s="144" t="s">
        <v>17</v>
      </c>
      <c r="H65" s="144">
        <v>1</v>
      </c>
      <c r="I65" s="144" t="s">
        <v>17</v>
      </c>
      <c r="J65" s="23">
        <v>0.30733070319783307</v>
      </c>
      <c r="K65" s="144" t="s">
        <v>17</v>
      </c>
      <c r="L65" s="144">
        <v>110</v>
      </c>
      <c r="M65" s="144" t="s">
        <v>17</v>
      </c>
      <c r="N65" s="23">
        <v>109</v>
      </c>
      <c r="O65" s="144" t="s">
        <v>17</v>
      </c>
      <c r="P65" s="23">
        <v>269</v>
      </c>
      <c r="Q65" s="144" t="s">
        <v>17</v>
      </c>
      <c r="R65" s="23">
        <v>1</v>
      </c>
      <c r="S65" s="144" t="s">
        <v>17</v>
      </c>
      <c r="T65" s="144">
        <v>1</v>
      </c>
      <c r="U65" s="144" t="s">
        <v>17</v>
      </c>
      <c r="V65" s="23">
        <v>3.2485321374085406E-2</v>
      </c>
      <c r="W65" s="144" t="s">
        <v>17</v>
      </c>
      <c r="X65" s="144">
        <v>317</v>
      </c>
      <c r="Y65" s="144" t="s">
        <v>17</v>
      </c>
      <c r="Z65" s="23">
        <v>1</v>
      </c>
      <c r="AA65" s="144" t="s">
        <v>17</v>
      </c>
      <c r="AB65" s="144">
        <v>1</v>
      </c>
      <c r="AC65" s="144" t="s">
        <v>17</v>
      </c>
      <c r="AD65" s="23">
        <v>1</v>
      </c>
      <c r="AE65" s="144" t="s">
        <v>17</v>
      </c>
      <c r="AF65" s="144">
        <v>1</v>
      </c>
      <c r="AG65" s="144" t="s">
        <v>17</v>
      </c>
      <c r="AH65" s="23">
        <v>0.11313125803982987</v>
      </c>
      <c r="AI65" s="144" t="s">
        <v>17</v>
      </c>
      <c r="AJ65" s="144">
        <v>104</v>
      </c>
      <c r="AK65" s="144" t="s">
        <v>17</v>
      </c>
      <c r="AL65" s="23">
        <v>0.98867223134399551</v>
      </c>
      <c r="AM65" s="144" t="s">
        <v>17</v>
      </c>
      <c r="AN65" s="144">
        <v>2</v>
      </c>
      <c r="AO65" s="144" t="s">
        <v>17</v>
      </c>
      <c r="AP65" s="23">
        <v>0</v>
      </c>
      <c r="AQ65" s="144" t="s">
        <v>17</v>
      </c>
      <c r="AR65" s="144">
        <v>253</v>
      </c>
      <c r="AS65" s="144" t="s">
        <v>17</v>
      </c>
      <c r="AT65" s="23">
        <v>0.11482634511144246</v>
      </c>
      <c r="AU65" s="144" t="s">
        <v>17</v>
      </c>
      <c r="AV65" s="144">
        <v>99</v>
      </c>
      <c r="AW65" s="144" t="s">
        <v>17</v>
      </c>
      <c r="AX65" s="23">
        <v>4.0482762539399066E-2</v>
      </c>
      <c r="AY65" s="144" t="s">
        <v>17</v>
      </c>
      <c r="AZ65" s="144">
        <v>254</v>
      </c>
      <c r="BA65" s="144" t="s">
        <v>17</v>
      </c>
      <c r="BB65" s="23">
        <v>0.21270765255501173</v>
      </c>
      <c r="BC65" s="144" t="s">
        <v>17</v>
      </c>
      <c r="BD65" s="144">
        <v>30</v>
      </c>
      <c r="BE65" s="144" t="s">
        <v>17</v>
      </c>
      <c r="BF65" s="23">
        <v>0.34000573696516456</v>
      </c>
      <c r="BG65" s="144" t="s">
        <v>17</v>
      </c>
      <c r="BH65" s="144">
        <v>62</v>
      </c>
      <c r="BI65" s="144" t="s">
        <v>17</v>
      </c>
      <c r="BJ65" s="23">
        <v>0.26510034091837309</v>
      </c>
      <c r="BK65" s="144" t="s">
        <v>17</v>
      </c>
      <c r="BL65" s="144">
        <v>25</v>
      </c>
      <c r="BM65" s="144" t="s">
        <v>17</v>
      </c>
      <c r="BN65" s="23">
        <v>0</v>
      </c>
      <c r="BO65" s="144" t="s">
        <v>17</v>
      </c>
      <c r="BP65" s="144">
        <v>324</v>
      </c>
      <c r="BQ65" s="144" t="s">
        <v>17</v>
      </c>
      <c r="BR65" s="23">
        <v>3.1720183781225909E-2</v>
      </c>
      <c r="BS65" s="144" t="s">
        <v>17</v>
      </c>
      <c r="BT65" s="144">
        <v>284</v>
      </c>
      <c r="BU65" s="144" t="s">
        <v>17</v>
      </c>
      <c r="BV65" s="23">
        <v>2.7624562815442795E-2</v>
      </c>
      <c r="BW65" s="144" t="s">
        <v>17</v>
      </c>
      <c r="BX65" s="144">
        <v>324</v>
      </c>
      <c r="BY65" s="144" t="s">
        <v>17</v>
      </c>
      <c r="BZ65" s="23">
        <v>0.26559551203021647</v>
      </c>
      <c r="CA65" s="144" t="s">
        <v>17</v>
      </c>
      <c r="CB65" s="144">
        <v>52</v>
      </c>
      <c r="CC65" s="144" t="s">
        <v>17</v>
      </c>
      <c r="CD65" s="144" t="s">
        <v>17</v>
      </c>
      <c r="CE65" s="23">
        <v>0.19964989685410212</v>
      </c>
      <c r="CF65" s="144" t="s">
        <v>17</v>
      </c>
      <c r="CG65" s="144">
        <v>51</v>
      </c>
    </row>
    <row r="66" spans="1:85" x14ac:dyDescent="0.25">
      <c r="A66" s="144" t="s">
        <v>255</v>
      </c>
      <c r="B66" s="23">
        <v>0.24970058962681388</v>
      </c>
      <c r="C66" s="144" t="s">
        <v>255</v>
      </c>
      <c r="D66" s="144">
        <v>122</v>
      </c>
      <c r="E66" s="144" t="s">
        <v>255</v>
      </c>
      <c r="F66" s="23">
        <v>0.12960236208975098</v>
      </c>
      <c r="G66" s="144" t="s">
        <v>255</v>
      </c>
      <c r="H66" s="144">
        <v>99</v>
      </c>
      <c r="I66" s="144" t="s">
        <v>255</v>
      </c>
      <c r="J66" s="23">
        <v>0.35073694765057128</v>
      </c>
      <c r="K66" s="144" t="s">
        <v>255</v>
      </c>
      <c r="L66" s="144">
        <v>76</v>
      </c>
      <c r="M66" s="144" t="s">
        <v>255</v>
      </c>
      <c r="N66" s="23">
        <v>-23</v>
      </c>
      <c r="O66" s="144" t="s">
        <v>255</v>
      </c>
      <c r="P66" s="23">
        <v>135</v>
      </c>
      <c r="Q66" s="144" t="s">
        <v>255</v>
      </c>
      <c r="R66" s="23">
        <v>9.3057602700848834E-4</v>
      </c>
      <c r="S66" s="144" t="s">
        <v>255</v>
      </c>
      <c r="T66" s="144">
        <v>205</v>
      </c>
      <c r="U66" s="144" t="s">
        <v>255</v>
      </c>
      <c r="V66" s="23">
        <v>0.36278413681953142</v>
      </c>
      <c r="W66" s="144" t="s">
        <v>255</v>
      </c>
      <c r="X66" s="144">
        <v>45</v>
      </c>
      <c r="Y66" s="144" t="s">
        <v>255</v>
      </c>
      <c r="Z66" s="23">
        <v>4.2828016082293377E-3</v>
      </c>
      <c r="AA66" s="144" t="s">
        <v>255</v>
      </c>
      <c r="AB66" s="144">
        <v>108</v>
      </c>
      <c r="AC66" s="144" t="s">
        <v>255</v>
      </c>
      <c r="AD66" s="23">
        <v>1.4004547408908823E-2</v>
      </c>
      <c r="AE66" s="144" t="s">
        <v>255</v>
      </c>
      <c r="AF66" s="144">
        <v>129</v>
      </c>
      <c r="AG66" s="144" t="s">
        <v>255</v>
      </c>
      <c r="AH66" s="23">
        <v>0.15008867530498982</v>
      </c>
      <c r="AI66" s="144" t="s">
        <v>255</v>
      </c>
      <c r="AJ66" s="144">
        <v>53</v>
      </c>
      <c r="AK66" s="144" t="s">
        <v>255</v>
      </c>
      <c r="AL66" s="23">
        <v>3.2562149201111112E-2</v>
      </c>
      <c r="AM66" s="144" t="s">
        <v>255</v>
      </c>
      <c r="AN66" s="144">
        <v>99</v>
      </c>
      <c r="AO66" s="144" t="s">
        <v>255</v>
      </c>
      <c r="AP66" s="23">
        <v>6.9926747057983935E-2</v>
      </c>
      <c r="AQ66" s="144" t="s">
        <v>255</v>
      </c>
      <c r="AR66" s="144">
        <v>95</v>
      </c>
      <c r="AS66" s="144" t="s">
        <v>255</v>
      </c>
      <c r="AT66" s="23">
        <v>0.14480160599510933</v>
      </c>
      <c r="AU66" s="144" t="s">
        <v>255</v>
      </c>
      <c r="AV66" s="144">
        <v>52</v>
      </c>
      <c r="AW66" s="144" t="s">
        <v>255</v>
      </c>
      <c r="AX66" s="23">
        <v>0.11916131587337885</v>
      </c>
      <c r="AY66" s="144" t="s">
        <v>255</v>
      </c>
      <c r="AZ66" s="144">
        <v>82</v>
      </c>
      <c r="BA66" s="144" t="s">
        <v>255</v>
      </c>
      <c r="BB66" s="23">
        <v>4.7237274233846653E-2</v>
      </c>
      <c r="BC66" s="144" t="s">
        <v>255</v>
      </c>
      <c r="BD66" s="144">
        <v>173</v>
      </c>
      <c r="BE66" s="144" t="s">
        <v>255</v>
      </c>
      <c r="BF66" s="23">
        <v>0.25022881676414421</v>
      </c>
      <c r="BG66" s="144" t="s">
        <v>255</v>
      </c>
      <c r="BH66" s="144">
        <v>130</v>
      </c>
      <c r="BI66" s="144" t="s">
        <v>255</v>
      </c>
      <c r="BJ66" s="23">
        <v>9.5390102913403774E-2</v>
      </c>
      <c r="BK66" s="144" t="s">
        <v>255</v>
      </c>
      <c r="BL66" s="144">
        <v>172</v>
      </c>
      <c r="BM66" s="144" t="s">
        <v>255</v>
      </c>
      <c r="BN66" s="23">
        <v>0.15467299365744969</v>
      </c>
      <c r="BO66" s="144" t="s">
        <v>255</v>
      </c>
      <c r="BP66" s="144">
        <v>48</v>
      </c>
      <c r="BQ66" s="144" t="s">
        <v>255</v>
      </c>
      <c r="BR66" s="23">
        <v>8.2172648300352646E-2</v>
      </c>
      <c r="BS66" s="144" t="s">
        <v>255</v>
      </c>
      <c r="BT66" s="144">
        <v>98</v>
      </c>
      <c r="BU66" s="144" t="s">
        <v>255</v>
      </c>
      <c r="BV66" s="23">
        <v>0.2056875608283954</v>
      </c>
      <c r="BW66" s="144" t="s">
        <v>255</v>
      </c>
      <c r="BX66" s="144">
        <v>59</v>
      </c>
      <c r="BY66" s="144" t="s">
        <v>255</v>
      </c>
      <c r="BZ66" s="23">
        <v>0.1420698589487055</v>
      </c>
      <c r="CA66" s="144" t="s">
        <v>255</v>
      </c>
      <c r="CB66" s="144">
        <v>175</v>
      </c>
      <c r="CC66" s="144" t="s">
        <v>255</v>
      </c>
      <c r="CD66" s="144" t="s">
        <v>255</v>
      </c>
      <c r="CE66" s="23">
        <v>0.12026321605433256</v>
      </c>
      <c r="CF66" s="144" t="s">
        <v>255</v>
      </c>
      <c r="CG66" s="144">
        <v>102</v>
      </c>
    </row>
    <row r="67" spans="1:85" x14ac:dyDescent="0.25">
      <c r="A67" s="144" t="s">
        <v>197</v>
      </c>
      <c r="B67" s="23">
        <v>0.35055130112828098</v>
      </c>
      <c r="C67" s="144" t="s">
        <v>197</v>
      </c>
      <c r="D67" s="144">
        <v>53</v>
      </c>
      <c r="E67" s="144" t="s">
        <v>197</v>
      </c>
      <c r="F67" s="23">
        <v>0.15237745140651432</v>
      </c>
      <c r="G67" s="144" t="s">
        <v>197</v>
      </c>
      <c r="H67" s="144">
        <v>71</v>
      </c>
      <c r="I67" s="144" t="s">
        <v>197</v>
      </c>
      <c r="J67" s="23">
        <v>0.38302693373646868</v>
      </c>
      <c r="K67" s="144" t="s">
        <v>197</v>
      </c>
      <c r="L67" s="144">
        <v>61</v>
      </c>
      <c r="M67" s="144" t="s">
        <v>197</v>
      </c>
      <c r="N67" s="23">
        <v>-10</v>
      </c>
      <c r="O67" s="144" t="s">
        <v>197</v>
      </c>
      <c r="P67" s="23">
        <v>151</v>
      </c>
      <c r="Q67" s="144" t="s">
        <v>197</v>
      </c>
      <c r="R67" s="23">
        <v>3.6050059340787984E-3</v>
      </c>
      <c r="S67" s="144" t="s">
        <v>197</v>
      </c>
      <c r="T67" s="144">
        <v>67</v>
      </c>
      <c r="U67" s="144" t="s">
        <v>197</v>
      </c>
      <c r="V67" s="23">
        <v>0.25864039675820172</v>
      </c>
      <c r="W67" s="144" t="s">
        <v>197</v>
      </c>
      <c r="X67" s="144">
        <v>74</v>
      </c>
      <c r="Y67" s="144" t="s">
        <v>197</v>
      </c>
      <c r="Z67" s="23">
        <v>5.9940315512158225E-3</v>
      </c>
      <c r="AA67" s="144" t="s">
        <v>197</v>
      </c>
      <c r="AB67" s="144">
        <v>72</v>
      </c>
      <c r="AC67" s="144" t="s">
        <v>197</v>
      </c>
      <c r="AD67" s="23">
        <v>4.1704899337837737E-3</v>
      </c>
      <c r="AE67" s="144" t="s">
        <v>197</v>
      </c>
      <c r="AF67" s="144">
        <v>271</v>
      </c>
      <c r="AG67" s="144" t="s">
        <v>197</v>
      </c>
      <c r="AH67" s="23">
        <v>0.12205614802538153</v>
      </c>
      <c r="AI67" s="144" t="s">
        <v>197</v>
      </c>
      <c r="AJ67" s="144">
        <v>84</v>
      </c>
      <c r="AK67" s="144" t="s">
        <v>197</v>
      </c>
      <c r="AL67" s="23">
        <v>1.9446719662187056E-2</v>
      </c>
      <c r="AM67" s="144" t="s">
        <v>197</v>
      </c>
      <c r="AN67" s="144">
        <v>197</v>
      </c>
      <c r="AO67" s="144" t="s">
        <v>197</v>
      </c>
      <c r="AP67" s="23">
        <v>0.13736289863516107</v>
      </c>
      <c r="AQ67" s="144" t="s">
        <v>197</v>
      </c>
      <c r="AR67" s="144">
        <v>35</v>
      </c>
      <c r="AS67" s="144" t="s">
        <v>197</v>
      </c>
      <c r="AT67" s="23">
        <v>9.5363255717013859E-2</v>
      </c>
      <c r="AU67" s="144" t="s">
        <v>197</v>
      </c>
      <c r="AV67" s="144">
        <v>147</v>
      </c>
      <c r="AW67" s="144" t="s">
        <v>197</v>
      </c>
      <c r="AX67" s="23">
        <v>0.16741618376461853</v>
      </c>
      <c r="AY67" s="144" t="s">
        <v>197</v>
      </c>
      <c r="AZ67" s="144">
        <v>37</v>
      </c>
      <c r="BA67" s="144" t="s">
        <v>197</v>
      </c>
      <c r="BB67" s="23">
        <v>0.12096909728848723</v>
      </c>
      <c r="BC67" s="144" t="s">
        <v>197</v>
      </c>
      <c r="BD67" s="144">
        <v>75</v>
      </c>
      <c r="BE67" s="144" t="s">
        <v>197</v>
      </c>
      <c r="BF67" s="23">
        <v>0.28225325414075492</v>
      </c>
      <c r="BG67" s="144" t="s">
        <v>197</v>
      </c>
      <c r="BH67" s="144">
        <v>96</v>
      </c>
      <c r="BI67" s="144" t="s">
        <v>197</v>
      </c>
      <c r="BJ67" s="23">
        <v>0.16934347224872826</v>
      </c>
      <c r="BK67" s="144" t="s">
        <v>197</v>
      </c>
      <c r="BL67" s="144">
        <v>79</v>
      </c>
      <c r="BM67" s="144" t="s">
        <v>197</v>
      </c>
      <c r="BN67" s="23">
        <v>7.1059261012512823E-2</v>
      </c>
      <c r="BO67" s="144" t="s">
        <v>197</v>
      </c>
      <c r="BP67" s="144">
        <v>147</v>
      </c>
      <c r="BQ67" s="144" t="s">
        <v>197</v>
      </c>
      <c r="BR67" s="23">
        <v>7.5690670004337698E-2</v>
      </c>
      <c r="BS67" s="144" t="s">
        <v>197</v>
      </c>
      <c r="BT67" s="144">
        <v>116</v>
      </c>
      <c r="BU67" s="144" t="s">
        <v>197</v>
      </c>
      <c r="BV67" s="23">
        <v>0.12753680019281544</v>
      </c>
      <c r="BW67" s="144" t="s">
        <v>197</v>
      </c>
      <c r="BX67" s="144">
        <v>142</v>
      </c>
      <c r="BY67" s="144" t="s">
        <v>197</v>
      </c>
      <c r="BZ67" s="23">
        <v>0.32447988938560063</v>
      </c>
      <c r="CA67" s="144" t="s">
        <v>197</v>
      </c>
      <c r="CB67" s="144">
        <v>29</v>
      </c>
      <c r="CC67" s="144" t="s">
        <v>197</v>
      </c>
      <c r="CD67" s="144" t="s">
        <v>197</v>
      </c>
      <c r="CE67" s="23">
        <v>0.20922619313858995</v>
      </c>
      <c r="CF67" s="144" t="s">
        <v>197</v>
      </c>
      <c r="CG67" s="144">
        <v>47</v>
      </c>
    </row>
    <row r="68" spans="1:85" x14ac:dyDescent="0.25">
      <c r="A68" s="144" t="s">
        <v>281</v>
      </c>
      <c r="B68" s="23">
        <v>0.13995891120682963</v>
      </c>
      <c r="C68" s="144" t="s">
        <v>281</v>
      </c>
      <c r="D68" s="144">
        <v>293</v>
      </c>
      <c r="E68" s="144" t="s">
        <v>281</v>
      </c>
      <c r="F68" s="23">
        <v>8.161434063633001E-2</v>
      </c>
      <c r="G68" s="144" t="s">
        <v>281</v>
      </c>
      <c r="H68" s="144">
        <v>195</v>
      </c>
      <c r="I68" s="144" t="s">
        <v>281</v>
      </c>
      <c r="J68" s="23">
        <v>0.1537840876524563</v>
      </c>
      <c r="K68" s="144" t="s">
        <v>281</v>
      </c>
      <c r="L68" s="144">
        <v>298</v>
      </c>
      <c r="M68" s="144" t="s">
        <v>281</v>
      </c>
      <c r="N68" s="23">
        <v>103</v>
      </c>
      <c r="O68" s="144" t="s">
        <v>281</v>
      </c>
      <c r="P68" s="23">
        <v>264</v>
      </c>
      <c r="Q68" s="144" t="s">
        <v>281</v>
      </c>
      <c r="R68" s="23">
        <v>3.1363646659782036E-3</v>
      </c>
      <c r="S68" s="144" t="s">
        <v>281</v>
      </c>
      <c r="T68" s="144">
        <v>79</v>
      </c>
      <c r="U68" s="144" t="s">
        <v>281</v>
      </c>
      <c r="V68" s="23">
        <v>7.7347462829017971E-2</v>
      </c>
      <c r="W68" s="144" t="s">
        <v>281</v>
      </c>
      <c r="X68" s="144">
        <v>253</v>
      </c>
      <c r="Y68" s="144" t="s">
        <v>281</v>
      </c>
      <c r="Z68" s="23">
        <v>3.850194605453083E-3</v>
      </c>
      <c r="AA68" s="144" t="s">
        <v>281</v>
      </c>
      <c r="AB68" s="144">
        <v>127</v>
      </c>
      <c r="AC68" s="144" t="s">
        <v>281</v>
      </c>
      <c r="AD68" s="23">
        <v>2.1519713068187587E-3</v>
      </c>
      <c r="AE68" s="144" t="s">
        <v>281</v>
      </c>
      <c r="AF68" s="144">
        <v>307</v>
      </c>
      <c r="AG68" s="144" t="s">
        <v>281</v>
      </c>
      <c r="AH68" s="23">
        <v>3.5790829115019976E-2</v>
      </c>
      <c r="AI68" s="144" t="s">
        <v>281</v>
      </c>
      <c r="AJ68" s="144">
        <v>322</v>
      </c>
      <c r="AK68" s="144" t="s">
        <v>281</v>
      </c>
      <c r="AL68" s="23">
        <v>6.6076877826115139E-3</v>
      </c>
      <c r="AM68" s="144" t="s">
        <v>281</v>
      </c>
      <c r="AN68" s="144">
        <v>325</v>
      </c>
      <c r="AO68" s="144" t="s">
        <v>281</v>
      </c>
      <c r="AP68" s="23">
        <v>0</v>
      </c>
      <c r="AQ68" s="144" t="s">
        <v>281</v>
      </c>
      <c r="AR68" s="144">
        <v>253</v>
      </c>
      <c r="AS68" s="144" t="s">
        <v>281</v>
      </c>
      <c r="AT68" s="23">
        <v>8.3148673620637867E-2</v>
      </c>
      <c r="AU68" s="144" t="s">
        <v>281</v>
      </c>
      <c r="AV68" s="144">
        <v>190</v>
      </c>
      <c r="AW68" s="144" t="s">
        <v>281</v>
      </c>
      <c r="AX68" s="23">
        <v>2.9314596806015093E-2</v>
      </c>
      <c r="AY68" s="144" t="s">
        <v>281</v>
      </c>
      <c r="AZ68" s="144">
        <v>293</v>
      </c>
      <c r="BA68" s="144" t="s">
        <v>281</v>
      </c>
      <c r="BB68" s="23">
        <v>0.14711282476438611</v>
      </c>
      <c r="BC68" s="144" t="s">
        <v>281</v>
      </c>
      <c r="BD68" s="144">
        <v>56</v>
      </c>
      <c r="BE68" s="144" t="s">
        <v>281</v>
      </c>
      <c r="BF68" s="23">
        <v>0.19539022519279317</v>
      </c>
      <c r="BG68" s="144" t="s">
        <v>281</v>
      </c>
      <c r="BH68" s="144">
        <v>195</v>
      </c>
      <c r="BI68" s="144" t="s">
        <v>281</v>
      </c>
      <c r="BJ68" s="23">
        <v>0.17503768012888177</v>
      </c>
      <c r="BK68" s="144" t="s">
        <v>281</v>
      </c>
      <c r="BL68" s="144">
        <v>72</v>
      </c>
      <c r="BM68" s="144" t="s">
        <v>281</v>
      </c>
      <c r="BN68" s="23">
        <v>2.8187515347055832E-2</v>
      </c>
      <c r="BO68" s="144" t="s">
        <v>281</v>
      </c>
      <c r="BP68" s="144">
        <v>263</v>
      </c>
      <c r="BQ68" s="144" t="s">
        <v>281</v>
      </c>
      <c r="BR68" s="23">
        <v>4.9097246315640282E-2</v>
      </c>
      <c r="BS68" s="144" t="s">
        <v>281</v>
      </c>
      <c r="BT68" s="144">
        <v>211</v>
      </c>
      <c r="BU68" s="144" t="s">
        <v>281</v>
      </c>
      <c r="BV68" s="23">
        <v>6.7200775039877814E-2</v>
      </c>
      <c r="BW68" s="144" t="s">
        <v>281</v>
      </c>
      <c r="BX68" s="144">
        <v>280</v>
      </c>
      <c r="BY68" s="144" t="s">
        <v>281</v>
      </c>
      <c r="BZ68" s="23">
        <v>7.9560140916297359E-2</v>
      </c>
      <c r="CA68" s="144" t="s">
        <v>281</v>
      </c>
      <c r="CB68" s="144">
        <v>306</v>
      </c>
      <c r="CC68" s="144" t="s">
        <v>281</v>
      </c>
      <c r="CD68" s="144" t="s">
        <v>281</v>
      </c>
      <c r="CE68" s="23">
        <v>2.8796530930600073E-2</v>
      </c>
      <c r="CF68" s="144" t="s">
        <v>281</v>
      </c>
      <c r="CG68" s="144">
        <v>277</v>
      </c>
    </row>
    <row r="69" spans="1:85" x14ac:dyDescent="0.25">
      <c r="A69" s="144" t="s">
        <v>102</v>
      </c>
      <c r="B69" s="23">
        <v>0.34029977364494934</v>
      </c>
      <c r="C69" s="144" t="s">
        <v>102</v>
      </c>
      <c r="D69" s="144">
        <v>64</v>
      </c>
      <c r="E69" s="144" t="s">
        <v>102</v>
      </c>
      <c r="F69" s="23">
        <v>4.3689646809456646E-2</v>
      </c>
      <c r="G69" s="144" t="s">
        <v>102</v>
      </c>
      <c r="H69" s="144">
        <v>295</v>
      </c>
      <c r="I69" s="144" t="s">
        <v>102</v>
      </c>
      <c r="J69" s="23">
        <v>0.51515845902686486</v>
      </c>
      <c r="K69" s="144" t="s">
        <v>102</v>
      </c>
      <c r="L69" s="144">
        <v>28</v>
      </c>
      <c r="M69" s="144" t="s">
        <v>102</v>
      </c>
      <c r="N69" s="23">
        <v>-267</v>
      </c>
      <c r="O69" s="144" t="s">
        <v>102</v>
      </c>
      <c r="P69" s="23">
        <v>1</v>
      </c>
      <c r="Q69" s="144" t="s">
        <v>102</v>
      </c>
      <c r="R69" s="23">
        <v>1.244979256253746E-4</v>
      </c>
      <c r="S69" s="144" t="s">
        <v>102</v>
      </c>
      <c r="T69" s="144">
        <v>309</v>
      </c>
      <c r="U69" s="144" t="s">
        <v>102</v>
      </c>
      <c r="V69" s="23">
        <v>0.25844915946307462</v>
      </c>
      <c r="W69" s="144" t="s">
        <v>102</v>
      </c>
      <c r="X69" s="144">
        <v>75</v>
      </c>
      <c r="Y69" s="144" t="s">
        <v>102</v>
      </c>
      <c r="Z69" s="23">
        <v>2.5128011528704379E-3</v>
      </c>
      <c r="AA69" s="144" t="s">
        <v>102</v>
      </c>
      <c r="AB69" s="144">
        <v>190</v>
      </c>
      <c r="AC69" s="144" t="s">
        <v>102</v>
      </c>
      <c r="AD69" s="23">
        <v>1.342896823776239E-3</v>
      </c>
      <c r="AE69" s="144" t="s">
        <v>102</v>
      </c>
      <c r="AF69" s="144">
        <v>318</v>
      </c>
      <c r="AG69" s="144" t="s">
        <v>102</v>
      </c>
      <c r="AH69" s="23">
        <v>0.29418773680935462</v>
      </c>
      <c r="AI69" s="144" t="s">
        <v>102</v>
      </c>
      <c r="AJ69" s="144">
        <v>13</v>
      </c>
      <c r="AK69" s="144" t="s">
        <v>102</v>
      </c>
      <c r="AL69" s="23">
        <v>3.8385497903784316E-2</v>
      </c>
      <c r="AM69" s="144" t="s">
        <v>102</v>
      </c>
      <c r="AN69" s="144">
        <v>81</v>
      </c>
      <c r="AO69" s="144" t="s">
        <v>102</v>
      </c>
      <c r="AP69" s="23">
        <v>1.2306895024530419E-2</v>
      </c>
      <c r="AQ69" s="144" t="s">
        <v>102</v>
      </c>
      <c r="AR69" s="144">
        <v>233</v>
      </c>
      <c r="AS69" s="144" t="s">
        <v>102</v>
      </c>
      <c r="AT69" s="23">
        <v>0.10537059203454296</v>
      </c>
      <c r="AU69" s="144" t="s">
        <v>102</v>
      </c>
      <c r="AV69" s="144">
        <v>118</v>
      </c>
      <c r="AW69" s="144" t="s">
        <v>102</v>
      </c>
      <c r="AX69" s="23">
        <v>4.9136332031631286E-2</v>
      </c>
      <c r="AY69" s="144" t="s">
        <v>102</v>
      </c>
      <c r="AZ69" s="144">
        <v>229</v>
      </c>
      <c r="BA69" s="144" t="s">
        <v>102</v>
      </c>
      <c r="BB69" s="23">
        <v>7.9141014721134609E-3</v>
      </c>
      <c r="BC69" s="144" t="s">
        <v>102</v>
      </c>
      <c r="BD69" s="144">
        <v>302</v>
      </c>
      <c r="BE69" s="144" t="s">
        <v>102</v>
      </c>
      <c r="BF69" s="23">
        <v>0.259359750346288</v>
      </c>
      <c r="BG69" s="144" t="s">
        <v>102</v>
      </c>
      <c r="BH69" s="144">
        <v>123</v>
      </c>
      <c r="BI69" s="144" t="s">
        <v>102</v>
      </c>
      <c r="BJ69" s="23">
        <v>6.142687888007857E-2</v>
      </c>
      <c r="BK69" s="144" t="s">
        <v>102</v>
      </c>
      <c r="BL69" s="144">
        <v>261</v>
      </c>
      <c r="BM69" s="144" t="s">
        <v>102</v>
      </c>
      <c r="BN69" s="23">
        <v>7.498402458666488E-2</v>
      </c>
      <c r="BO69" s="144" t="s">
        <v>102</v>
      </c>
      <c r="BP69" s="144">
        <v>138</v>
      </c>
      <c r="BQ69" s="144" t="s">
        <v>102</v>
      </c>
      <c r="BR69" s="23">
        <v>6.5004083718384231E-2</v>
      </c>
      <c r="BS69" s="144" t="s">
        <v>102</v>
      </c>
      <c r="BT69" s="144">
        <v>154</v>
      </c>
      <c r="BU69" s="144" t="s">
        <v>102</v>
      </c>
      <c r="BV69" s="23">
        <v>0.12163339785571257</v>
      </c>
      <c r="BW69" s="144" t="s">
        <v>102</v>
      </c>
      <c r="BX69" s="144">
        <v>152</v>
      </c>
      <c r="BY69" s="144" t="s">
        <v>102</v>
      </c>
      <c r="BZ69" s="23">
        <v>0.24384323358619403</v>
      </c>
      <c r="CA69" s="144" t="s">
        <v>102</v>
      </c>
      <c r="CB69" s="144">
        <v>57</v>
      </c>
      <c r="CC69" s="144" t="s">
        <v>102</v>
      </c>
      <c r="CD69" s="144" t="s">
        <v>102</v>
      </c>
      <c r="CE69" s="23">
        <v>0.61330954691461981</v>
      </c>
      <c r="CF69" s="144" t="s">
        <v>102</v>
      </c>
      <c r="CG69" s="144">
        <v>11</v>
      </c>
    </row>
    <row r="70" spans="1:85" x14ac:dyDescent="0.25">
      <c r="A70" s="144" t="s">
        <v>140</v>
      </c>
      <c r="B70" s="23">
        <v>0.36509728080672582</v>
      </c>
      <c r="C70" s="144" t="s">
        <v>140</v>
      </c>
      <c r="D70" s="144">
        <v>48</v>
      </c>
      <c r="E70" s="144" t="s">
        <v>140</v>
      </c>
      <c r="F70" s="23">
        <v>8.4531486896779237E-2</v>
      </c>
      <c r="G70" s="144" t="s">
        <v>140</v>
      </c>
      <c r="H70" s="144">
        <v>190</v>
      </c>
      <c r="I70" s="144" t="s">
        <v>140</v>
      </c>
      <c r="J70" s="23">
        <v>0.5495867620171252</v>
      </c>
      <c r="K70" s="144" t="s">
        <v>140</v>
      </c>
      <c r="L70" s="144">
        <v>19</v>
      </c>
      <c r="M70" s="144" t="s">
        <v>140</v>
      </c>
      <c r="N70" s="23">
        <v>-171</v>
      </c>
      <c r="O70" s="144" t="s">
        <v>140</v>
      </c>
      <c r="P70" s="23">
        <v>26</v>
      </c>
      <c r="Q70" s="144" t="s">
        <v>140</v>
      </c>
      <c r="R70" s="23">
        <v>6.1961561292973892E-3</v>
      </c>
      <c r="S70" s="144" t="s">
        <v>140</v>
      </c>
      <c r="T70" s="144">
        <v>43</v>
      </c>
      <c r="U70" s="144" t="s">
        <v>140</v>
      </c>
      <c r="V70" s="23">
        <v>0.39936131176763906</v>
      </c>
      <c r="W70" s="144" t="s">
        <v>140</v>
      </c>
      <c r="X70" s="144">
        <v>38</v>
      </c>
      <c r="Y70" s="144" t="s">
        <v>140</v>
      </c>
      <c r="Z70" s="23">
        <v>9.8848123525437995E-3</v>
      </c>
      <c r="AA70" s="144" t="s">
        <v>140</v>
      </c>
      <c r="AB70" s="144">
        <v>33</v>
      </c>
      <c r="AC70" s="144" t="s">
        <v>140</v>
      </c>
      <c r="AD70" s="23">
        <v>4.6623491948105745E-3</v>
      </c>
      <c r="AE70" s="144" t="s">
        <v>140</v>
      </c>
      <c r="AF70" s="144">
        <v>260</v>
      </c>
      <c r="AG70" s="144" t="s">
        <v>140</v>
      </c>
      <c r="AH70" s="23">
        <v>0.18399770283699099</v>
      </c>
      <c r="AI70" s="144" t="s">
        <v>140</v>
      </c>
      <c r="AJ70" s="144">
        <v>37</v>
      </c>
      <c r="AK70" s="144" t="s">
        <v>140</v>
      </c>
      <c r="AL70" s="23">
        <v>2.7732589446794007E-2</v>
      </c>
      <c r="AM70" s="144" t="s">
        <v>140</v>
      </c>
      <c r="AN70" s="144">
        <v>119</v>
      </c>
      <c r="AO70" s="144" t="s">
        <v>140</v>
      </c>
      <c r="AP70" s="23">
        <v>2.3791700646691713E-2</v>
      </c>
      <c r="AQ70" s="144" t="s">
        <v>140</v>
      </c>
      <c r="AR70" s="144">
        <v>195</v>
      </c>
      <c r="AS70" s="144" t="s">
        <v>140</v>
      </c>
      <c r="AT70" s="23">
        <v>0.11012725437905459</v>
      </c>
      <c r="AU70" s="144" t="s">
        <v>140</v>
      </c>
      <c r="AV70" s="144">
        <v>109</v>
      </c>
      <c r="AW70" s="144" t="s">
        <v>140</v>
      </c>
      <c r="AX70" s="23">
        <v>6.1999841712740478E-2</v>
      </c>
      <c r="AY70" s="144" t="s">
        <v>140</v>
      </c>
      <c r="AZ70" s="144">
        <v>188</v>
      </c>
      <c r="BA70" s="144" t="s">
        <v>140</v>
      </c>
      <c r="BB70" s="23">
        <v>8.786805516328984E-2</v>
      </c>
      <c r="BC70" s="144" t="s">
        <v>140</v>
      </c>
      <c r="BD70" s="144">
        <v>107</v>
      </c>
      <c r="BE70" s="144" t="s">
        <v>140</v>
      </c>
      <c r="BF70" s="23">
        <v>0.50052894989952701</v>
      </c>
      <c r="BG70" s="144" t="s">
        <v>140</v>
      </c>
      <c r="BH70" s="144">
        <v>19</v>
      </c>
      <c r="BI70" s="144" t="s">
        <v>140</v>
      </c>
      <c r="BJ70" s="23">
        <v>0.18476849427966538</v>
      </c>
      <c r="BK70" s="144" t="s">
        <v>140</v>
      </c>
      <c r="BL70" s="144">
        <v>60</v>
      </c>
      <c r="BM70" s="144" t="s">
        <v>140</v>
      </c>
      <c r="BN70" s="23">
        <v>6.4525206804267612E-2</v>
      </c>
      <c r="BO70" s="144" t="s">
        <v>140</v>
      </c>
      <c r="BP70" s="144">
        <v>159</v>
      </c>
      <c r="BQ70" s="144" t="s">
        <v>140</v>
      </c>
      <c r="BR70" s="23">
        <v>8.8470212930580203E-2</v>
      </c>
      <c r="BS70" s="144" t="s">
        <v>140</v>
      </c>
      <c r="BT70" s="144">
        <v>83</v>
      </c>
      <c r="BU70" s="144" t="s">
        <v>140</v>
      </c>
      <c r="BV70" s="23">
        <v>0.13300027396874398</v>
      </c>
      <c r="BW70" s="144" t="s">
        <v>140</v>
      </c>
      <c r="BX70" s="144">
        <v>132</v>
      </c>
      <c r="BY70" s="144" t="s">
        <v>140</v>
      </c>
      <c r="BZ70" s="23">
        <v>0.36771592909442902</v>
      </c>
      <c r="CA70" s="144" t="s">
        <v>140</v>
      </c>
      <c r="CB70" s="144">
        <v>21</v>
      </c>
      <c r="CC70" s="144" t="s">
        <v>140</v>
      </c>
      <c r="CD70" s="144" t="s">
        <v>140</v>
      </c>
      <c r="CE70" s="23">
        <v>0.31225907749721787</v>
      </c>
      <c r="CF70" s="144" t="s">
        <v>140</v>
      </c>
      <c r="CG70" s="144">
        <v>28</v>
      </c>
    </row>
    <row r="71" spans="1:85" x14ac:dyDescent="0.25">
      <c r="A71" s="144" t="s">
        <v>192</v>
      </c>
      <c r="B71" s="23">
        <v>0.19204640855412186</v>
      </c>
      <c r="C71" s="144" t="s">
        <v>192</v>
      </c>
      <c r="D71" s="144">
        <v>197</v>
      </c>
      <c r="E71" s="144" t="s">
        <v>192</v>
      </c>
      <c r="F71" s="23">
        <v>8.9283040893784499E-2</v>
      </c>
      <c r="G71" s="144" t="s">
        <v>192</v>
      </c>
      <c r="H71" s="144">
        <v>173</v>
      </c>
      <c r="I71" s="144" t="s">
        <v>192</v>
      </c>
      <c r="J71" s="23">
        <v>0.255668280727538</v>
      </c>
      <c r="K71" s="144" t="s">
        <v>192</v>
      </c>
      <c r="L71" s="144">
        <v>169</v>
      </c>
      <c r="M71" s="144" t="s">
        <v>192</v>
      </c>
      <c r="N71" s="23">
        <v>-4</v>
      </c>
      <c r="O71" s="144" t="s">
        <v>192</v>
      </c>
      <c r="P71" s="23">
        <v>159</v>
      </c>
      <c r="Q71" s="144" t="s">
        <v>192</v>
      </c>
      <c r="R71" s="23">
        <v>3.5057230449143255E-5</v>
      </c>
      <c r="S71" s="144" t="s">
        <v>192</v>
      </c>
      <c r="T71" s="144">
        <v>324</v>
      </c>
      <c r="U71" s="144" t="s">
        <v>192</v>
      </c>
      <c r="V71" s="23">
        <v>0.13432765296185545</v>
      </c>
      <c r="W71" s="144" t="s">
        <v>192</v>
      </c>
      <c r="X71" s="144">
        <v>166</v>
      </c>
      <c r="Y71" s="144" t="s">
        <v>192</v>
      </c>
      <c r="Z71" s="23">
        <v>1.2763747420411699E-3</v>
      </c>
      <c r="AA71" s="144" t="s">
        <v>192</v>
      </c>
      <c r="AB71" s="144">
        <v>274</v>
      </c>
      <c r="AC71" s="144" t="s">
        <v>192</v>
      </c>
      <c r="AD71" s="23">
        <v>1.1009567859047152E-3</v>
      </c>
      <c r="AE71" s="144" t="s">
        <v>192</v>
      </c>
      <c r="AF71" s="144">
        <v>321</v>
      </c>
      <c r="AG71" s="144" t="s">
        <v>192</v>
      </c>
      <c r="AH71" s="23">
        <v>0.21044062902317845</v>
      </c>
      <c r="AI71" s="144" t="s">
        <v>192</v>
      </c>
      <c r="AJ71" s="144">
        <v>28</v>
      </c>
      <c r="AK71" s="144" t="s">
        <v>192</v>
      </c>
      <c r="AL71" s="23">
        <v>2.7594963531858172E-2</v>
      </c>
      <c r="AM71" s="144" t="s">
        <v>192</v>
      </c>
      <c r="AN71" s="144">
        <v>120</v>
      </c>
      <c r="AO71" s="144" t="s">
        <v>192</v>
      </c>
      <c r="AP71" s="23">
        <v>2.0538763814564333E-3</v>
      </c>
      <c r="AQ71" s="144" t="s">
        <v>192</v>
      </c>
      <c r="AR71" s="144">
        <v>249</v>
      </c>
      <c r="AS71" s="144" t="s">
        <v>192</v>
      </c>
      <c r="AT71" s="23">
        <v>8.0167135305426393E-2</v>
      </c>
      <c r="AU71" s="144" t="s">
        <v>192</v>
      </c>
      <c r="AV71" s="144">
        <v>196</v>
      </c>
      <c r="AW71" s="144" t="s">
        <v>192</v>
      </c>
      <c r="AX71" s="23">
        <v>3.0263968732985126E-2</v>
      </c>
      <c r="AY71" s="144" t="s">
        <v>192</v>
      </c>
      <c r="AZ71" s="144">
        <v>290</v>
      </c>
      <c r="BA71" s="144" t="s">
        <v>192</v>
      </c>
      <c r="BB71" s="23">
        <v>5.453152156268468E-3</v>
      </c>
      <c r="BC71" s="144" t="s">
        <v>192</v>
      </c>
      <c r="BD71" s="144">
        <v>316</v>
      </c>
      <c r="BE71" s="144" t="s">
        <v>192</v>
      </c>
      <c r="BF71" s="23">
        <v>0.19918353529766281</v>
      </c>
      <c r="BG71" s="144" t="s">
        <v>192</v>
      </c>
      <c r="BH71" s="144">
        <v>192</v>
      </c>
      <c r="BI71" s="144" t="s">
        <v>192</v>
      </c>
      <c r="BJ71" s="23">
        <v>4.6604819640508957E-2</v>
      </c>
      <c r="BK71" s="144" t="s">
        <v>192</v>
      </c>
      <c r="BL71" s="144">
        <v>299</v>
      </c>
      <c r="BM71" s="144" t="s">
        <v>192</v>
      </c>
      <c r="BN71" s="23">
        <v>0.18891422527498025</v>
      </c>
      <c r="BO71" s="144" t="s">
        <v>192</v>
      </c>
      <c r="BP71" s="144">
        <v>36</v>
      </c>
      <c r="BQ71" s="144" t="s">
        <v>192</v>
      </c>
      <c r="BR71" s="23">
        <v>0.10086551648584505</v>
      </c>
      <c r="BS71" s="144" t="s">
        <v>192</v>
      </c>
      <c r="BT71" s="144">
        <v>62</v>
      </c>
      <c r="BU71" s="144" t="s">
        <v>192</v>
      </c>
      <c r="BV71" s="23">
        <v>0.25165917062881488</v>
      </c>
      <c r="BW71" s="144" t="s">
        <v>192</v>
      </c>
      <c r="BX71" s="144">
        <v>38</v>
      </c>
      <c r="BY71" s="144" t="s">
        <v>192</v>
      </c>
      <c r="BZ71" s="23">
        <v>0.11932431793127299</v>
      </c>
      <c r="CA71" s="144" t="s">
        <v>192</v>
      </c>
      <c r="CB71" s="144">
        <v>224</v>
      </c>
      <c r="CC71" s="144" t="s">
        <v>192</v>
      </c>
      <c r="CD71" s="144" t="s">
        <v>192</v>
      </c>
      <c r="CE71" s="23">
        <v>6.8629662315149775E-2</v>
      </c>
      <c r="CF71" s="144" t="s">
        <v>192</v>
      </c>
      <c r="CG71" s="144">
        <v>167</v>
      </c>
    </row>
    <row r="72" spans="1:85" x14ac:dyDescent="0.25">
      <c r="A72" s="144" t="s">
        <v>205</v>
      </c>
      <c r="B72" s="23">
        <v>0.19767590421970707</v>
      </c>
      <c r="C72" s="144" t="s">
        <v>205</v>
      </c>
      <c r="D72" s="144">
        <v>185</v>
      </c>
      <c r="E72" s="144" t="s">
        <v>205</v>
      </c>
      <c r="F72" s="23">
        <v>7.6742899256350874E-2</v>
      </c>
      <c r="G72" s="144" t="s">
        <v>205</v>
      </c>
      <c r="H72" s="144">
        <v>205</v>
      </c>
      <c r="I72" s="144" t="s">
        <v>205</v>
      </c>
      <c r="J72" s="23">
        <v>0.27808859285452386</v>
      </c>
      <c r="K72" s="144" t="s">
        <v>205</v>
      </c>
      <c r="L72" s="144">
        <v>141</v>
      </c>
      <c r="M72" s="144" t="s">
        <v>205</v>
      </c>
      <c r="N72" s="23">
        <v>-64</v>
      </c>
      <c r="O72" s="144" t="s">
        <v>205</v>
      </c>
      <c r="P72" s="23">
        <v>87</v>
      </c>
      <c r="Q72" s="144" t="s">
        <v>205</v>
      </c>
      <c r="R72" s="23">
        <v>3.3384166251688866E-4</v>
      </c>
      <c r="S72" s="144" t="s">
        <v>205</v>
      </c>
      <c r="T72" s="144">
        <v>273</v>
      </c>
      <c r="U72" s="144" t="s">
        <v>205</v>
      </c>
      <c r="V72" s="23">
        <v>0.15281834312007314</v>
      </c>
      <c r="W72" s="144" t="s">
        <v>205</v>
      </c>
      <c r="X72" s="144">
        <v>145</v>
      </c>
      <c r="Y72" s="144" t="s">
        <v>205</v>
      </c>
      <c r="Z72" s="23">
        <v>1.7459427999888366E-3</v>
      </c>
      <c r="AA72" s="144" t="s">
        <v>205</v>
      </c>
      <c r="AB72" s="144">
        <v>246</v>
      </c>
      <c r="AC72" s="144" t="s">
        <v>205</v>
      </c>
      <c r="AD72" s="23">
        <v>2.0614531719289311E-2</v>
      </c>
      <c r="AE72" s="144" t="s">
        <v>205</v>
      </c>
      <c r="AF72" s="144">
        <v>85</v>
      </c>
      <c r="AG72" s="144" t="s">
        <v>205</v>
      </c>
      <c r="AH72" s="23">
        <v>0.20267836166025607</v>
      </c>
      <c r="AI72" s="144" t="s">
        <v>205</v>
      </c>
      <c r="AJ72" s="144">
        <v>31</v>
      </c>
      <c r="AK72" s="144" t="s">
        <v>205</v>
      </c>
      <c r="AL72" s="23">
        <v>4.5630975153072142E-2</v>
      </c>
      <c r="AM72" s="144" t="s">
        <v>205</v>
      </c>
      <c r="AN72" s="144">
        <v>61</v>
      </c>
      <c r="AO72" s="144" t="s">
        <v>205</v>
      </c>
      <c r="AP72" s="23">
        <v>2.1996914587752586E-2</v>
      </c>
      <c r="AQ72" s="144" t="s">
        <v>205</v>
      </c>
      <c r="AR72" s="144">
        <v>201</v>
      </c>
      <c r="AS72" s="144" t="s">
        <v>205</v>
      </c>
      <c r="AT72" s="23">
        <v>6.5820268146782213E-2</v>
      </c>
      <c r="AU72" s="144" t="s">
        <v>205</v>
      </c>
      <c r="AV72" s="144">
        <v>255</v>
      </c>
      <c r="AW72" s="144" t="s">
        <v>205</v>
      </c>
      <c r="AX72" s="23">
        <v>4.4630959072526052E-2</v>
      </c>
      <c r="AY72" s="144" t="s">
        <v>205</v>
      </c>
      <c r="AZ72" s="144">
        <v>245</v>
      </c>
      <c r="BA72" s="144" t="s">
        <v>205</v>
      </c>
      <c r="BB72" s="23">
        <v>2.6806471100640213E-2</v>
      </c>
      <c r="BC72" s="144" t="s">
        <v>205</v>
      </c>
      <c r="BD72" s="144">
        <v>233</v>
      </c>
      <c r="BE72" s="144" t="s">
        <v>205</v>
      </c>
      <c r="BF72" s="23">
        <v>0.27182773031402185</v>
      </c>
      <c r="BG72" s="144" t="s">
        <v>205</v>
      </c>
      <c r="BH72" s="144">
        <v>112</v>
      </c>
      <c r="BI72" s="144" t="s">
        <v>205</v>
      </c>
      <c r="BJ72" s="23">
        <v>8.1266862912156096E-2</v>
      </c>
      <c r="BK72" s="144" t="s">
        <v>205</v>
      </c>
      <c r="BL72" s="144">
        <v>215</v>
      </c>
      <c r="BM72" s="144" t="s">
        <v>205</v>
      </c>
      <c r="BN72" s="23">
        <v>0.10005784139358689</v>
      </c>
      <c r="BO72" s="144" t="s">
        <v>205</v>
      </c>
      <c r="BP72" s="144">
        <v>95</v>
      </c>
      <c r="BQ72" s="144" t="s">
        <v>205</v>
      </c>
      <c r="BR72" s="23">
        <v>2.4316932996051182E-2</v>
      </c>
      <c r="BS72" s="144" t="s">
        <v>205</v>
      </c>
      <c r="BT72" s="144">
        <v>311</v>
      </c>
      <c r="BU72" s="144" t="s">
        <v>205</v>
      </c>
      <c r="BV72" s="23">
        <v>0.10794243856853954</v>
      </c>
      <c r="BW72" s="144" t="s">
        <v>205</v>
      </c>
      <c r="BX72" s="144">
        <v>179</v>
      </c>
      <c r="BY72" s="144" t="s">
        <v>205</v>
      </c>
      <c r="BZ72" s="23">
        <v>0.2186548327754107</v>
      </c>
      <c r="CA72" s="144" t="s">
        <v>205</v>
      </c>
      <c r="CB72" s="144">
        <v>74</v>
      </c>
      <c r="CC72" s="144" t="s">
        <v>205</v>
      </c>
      <c r="CD72" s="144" t="s">
        <v>205</v>
      </c>
      <c r="CE72" s="23">
        <v>5.6880268837933998E-2</v>
      </c>
      <c r="CF72" s="144" t="s">
        <v>205</v>
      </c>
      <c r="CG72" s="144">
        <v>191</v>
      </c>
    </row>
    <row r="73" spans="1:85" x14ac:dyDescent="0.25">
      <c r="A73" s="144" t="s">
        <v>139</v>
      </c>
      <c r="B73" s="23">
        <v>0.45168602522715123</v>
      </c>
      <c r="C73" s="144" t="s">
        <v>139</v>
      </c>
      <c r="D73" s="144">
        <v>31</v>
      </c>
      <c r="E73" s="144" t="s">
        <v>139</v>
      </c>
      <c r="F73" s="23">
        <v>0.15685317971744786</v>
      </c>
      <c r="G73" s="144" t="s">
        <v>139</v>
      </c>
      <c r="H73" s="144">
        <v>70</v>
      </c>
      <c r="I73" s="144" t="s">
        <v>139</v>
      </c>
      <c r="J73" s="23">
        <v>0.54900876111907904</v>
      </c>
      <c r="K73" s="144" t="s">
        <v>139</v>
      </c>
      <c r="L73" s="144">
        <v>20</v>
      </c>
      <c r="M73" s="144" t="s">
        <v>139</v>
      </c>
      <c r="N73" s="23">
        <v>-50</v>
      </c>
      <c r="O73" s="144" t="s">
        <v>139</v>
      </c>
      <c r="P73" s="23">
        <v>104</v>
      </c>
      <c r="Q73" s="144" t="s">
        <v>139</v>
      </c>
      <c r="R73" s="23">
        <v>2.3549933363253106E-3</v>
      </c>
      <c r="S73" s="144" t="s">
        <v>139</v>
      </c>
      <c r="T73" s="144">
        <v>97</v>
      </c>
      <c r="U73" s="144" t="s">
        <v>139</v>
      </c>
      <c r="V73" s="23">
        <v>0.45075596482231045</v>
      </c>
      <c r="W73" s="144" t="s">
        <v>139</v>
      </c>
      <c r="X73" s="144">
        <v>27</v>
      </c>
      <c r="Y73" s="144" t="s">
        <v>139</v>
      </c>
      <c r="Z73" s="23">
        <v>6.5197430293249354E-3</v>
      </c>
      <c r="AA73" s="144" t="s">
        <v>139</v>
      </c>
      <c r="AB73" s="144">
        <v>65</v>
      </c>
      <c r="AC73" s="144" t="s">
        <v>139</v>
      </c>
      <c r="AD73" s="23">
        <v>5.0329750384274577E-3</v>
      </c>
      <c r="AE73" s="144" t="s">
        <v>139</v>
      </c>
      <c r="AF73" s="144">
        <v>253</v>
      </c>
      <c r="AG73" s="144" t="s">
        <v>139</v>
      </c>
      <c r="AH73" s="23">
        <v>9.7586700626116588E-2</v>
      </c>
      <c r="AI73" s="144" t="s">
        <v>139</v>
      </c>
      <c r="AJ73" s="144">
        <v>129</v>
      </c>
      <c r="AK73" s="144" t="s">
        <v>139</v>
      </c>
      <c r="AL73" s="23">
        <v>1.7203212956672227E-2</v>
      </c>
      <c r="AM73" s="144" t="s">
        <v>139</v>
      </c>
      <c r="AN73" s="144">
        <v>235</v>
      </c>
      <c r="AO73" s="144" t="s">
        <v>139</v>
      </c>
      <c r="AP73" s="23">
        <v>0.10568027910045429</v>
      </c>
      <c r="AQ73" s="144" t="s">
        <v>139</v>
      </c>
      <c r="AR73" s="144">
        <v>56</v>
      </c>
      <c r="AS73" s="144" t="s">
        <v>139</v>
      </c>
      <c r="AT73" s="23">
        <v>0.17421007908574612</v>
      </c>
      <c r="AU73" s="144" t="s">
        <v>139</v>
      </c>
      <c r="AV73" s="144">
        <v>28</v>
      </c>
      <c r="AW73" s="144" t="s">
        <v>139</v>
      </c>
      <c r="AX73" s="23">
        <v>0.16435438908977276</v>
      </c>
      <c r="AY73" s="144" t="s">
        <v>139</v>
      </c>
      <c r="AZ73" s="144">
        <v>41</v>
      </c>
      <c r="BA73" s="144" t="s">
        <v>139</v>
      </c>
      <c r="BB73" s="23">
        <v>0.13754523025456489</v>
      </c>
      <c r="BC73" s="144" t="s">
        <v>139</v>
      </c>
      <c r="BD73" s="144">
        <v>61</v>
      </c>
      <c r="BE73" s="144" t="s">
        <v>139</v>
      </c>
      <c r="BF73" s="23">
        <v>0.27864052820123913</v>
      </c>
      <c r="BG73" s="144" t="s">
        <v>139</v>
      </c>
      <c r="BH73" s="144">
        <v>101</v>
      </c>
      <c r="BI73" s="144" t="s">
        <v>139</v>
      </c>
      <c r="BJ73" s="23">
        <v>0.18370957987303996</v>
      </c>
      <c r="BK73" s="144" t="s">
        <v>139</v>
      </c>
      <c r="BL73" s="144">
        <v>62</v>
      </c>
      <c r="BM73" s="144" t="s">
        <v>139</v>
      </c>
      <c r="BN73" s="23">
        <v>9.6456753358611508E-2</v>
      </c>
      <c r="BO73" s="144" t="s">
        <v>139</v>
      </c>
      <c r="BP73" s="144">
        <v>101</v>
      </c>
      <c r="BQ73" s="144" t="s">
        <v>139</v>
      </c>
      <c r="BR73" s="23">
        <v>0.13778007086458657</v>
      </c>
      <c r="BS73" s="144" t="s">
        <v>139</v>
      </c>
      <c r="BT73" s="144">
        <v>30</v>
      </c>
      <c r="BU73" s="144" t="s">
        <v>139</v>
      </c>
      <c r="BV73" s="23">
        <v>0.20363284855876065</v>
      </c>
      <c r="BW73" s="144" t="s">
        <v>139</v>
      </c>
      <c r="BX73" s="144">
        <v>62</v>
      </c>
      <c r="BY73" s="144" t="s">
        <v>139</v>
      </c>
      <c r="BZ73" s="23">
        <v>0.31743191889043804</v>
      </c>
      <c r="CA73" s="144" t="s">
        <v>139</v>
      </c>
      <c r="CB73" s="144">
        <v>32</v>
      </c>
      <c r="CC73" s="144" t="s">
        <v>139</v>
      </c>
      <c r="CD73" s="144" t="s">
        <v>139</v>
      </c>
      <c r="CE73" s="23">
        <v>0.50399125448498905</v>
      </c>
      <c r="CF73" s="144" t="s">
        <v>139</v>
      </c>
      <c r="CG73" s="144">
        <v>18</v>
      </c>
    </row>
    <row r="74" spans="1:85" x14ac:dyDescent="0.25">
      <c r="A74" s="144" t="s">
        <v>74</v>
      </c>
      <c r="B74" s="23">
        <v>0.18814609118227685</v>
      </c>
      <c r="C74" s="144" t="s">
        <v>74</v>
      </c>
      <c r="D74" s="144">
        <v>205</v>
      </c>
      <c r="E74" s="144" t="s">
        <v>74</v>
      </c>
      <c r="F74" s="23">
        <v>6.5916787320437778E-2</v>
      </c>
      <c r="G74" s="144" t="s">
        <v>74</v>
      </c>
      <c r="H74" s="144">
        <v>229</v>
      </c>
      <c r="I74" s="144" t="s">
        <v>74</v>
      </c>
      <c r="J74" s="23">
        <v>0.30192497009901309</v>
      </c>
      <c r="K74" s="144" t="s">
        <v>74</v>
      </c>
      <c r="L74" s="144">
        <v>113</v>
      </c>
      <c r="M74" s="144" t="s">
        <v>74</v>
      </c>
      <c r="N74" s="23">
        <v>-116</v>
      </c>
      <c r="O74" s="144" t="s">
        <v>74</v>
      </c>
      <c r="P74" s="23">
        <v>53</v>
      </c>
      <c r="Q74" s="144" t="s">
        <v>74</v>
      </c>
      <c r="R74" s="23">
        <v>1.8296362125615987E-3</v>
      </c>
      <c r="S74" s="144" t="s">
        <v>74</v>
      </c>
      <c r="T74" s="144">
        <v>118</v>
      </c>
      <c r="U74" s="144" t="s">
        <v>74</v>
      </c>
      <c r="V74" s="23">
        <v>5.2221895144750514E-2</v>
      </c>
      <c r="W74" s="144" t="s">
        <v>74</v>
      </c>
      <c r="X74" s="144">
        <v>283</v>
      </c>
      <c r="Y74" s="144" t="s">
        <v>74</v>
      </c>
      <c r="Z74" s="23">
        <v>2.3116719000973729E-3</v>
      </c>
      <c r="AA74" s="144" t="s">
        <v>74</v>
      </c>
      <c r="AB74" s="144">
        <v>202</v>
      </c>
      <c r="AC74" s="144" t="s">
        <v>74</v>
      </c>
      <c r="AD74" s="23">
        <v>1.3607968902090773E-2</v>
      </c>
      <c r="AE74" s="144" t="s">
        <v>74</v>
      </c>
      <c r="AF74" s="144">
        <v>132</v>
      </c>
      <c r="AG74" s="144" t="s">
        <v>74</v>
      </c>
      <c r="AH74" s="23">
        <v>0.11964456825486389</v>
      </c>
      <c r="AI74" s="144" t="s">
        <v>74</v>
      </c>
      <c r="AJ74" s="144">
        <v>87</v>
      </c>
      <c r="AK74" s="144" t="s">
        <v>74</v>
      </c>
      <c r="AL74" s="23">
        <v>2.8338797041336426E-2</v>
      </c>
      <c r="AM74" s="144" t="s">
        <v>74</v>
      </c>
      <c r="AN74" s="144">
        <v>115</v>
      </c>
      <c r="AO74" s="144" t="s">
        <v>74</v>
      </c>
      <c r="AP74" s="23">
        <v>0</v>
      </c>
      <c r="AQ74" s="144" t="s">
        <v>74</v>
      </c>
      <c r="AR74" s="144">
        <v>253</v>
      </c>
      <c r="AS74" s="144" t="s">
        <v>74</v>
      </c>
      <c r="AT74" s="23">
        <v>9.2383394981325639E-2</v>
      </c>
      <c r="AU74" s="144" t="s">
        <v>74</v>
      </c>
      <c r="AV74" s="144">
        <v>163</v>
      </c>
      <c r="AW74" s="144" t="s">
        <v>74</v>
      </c>
      <c r="AX74" s="23">
        <v>3.2570356898347648E-2</v>
      </c>
      <c r="AY74" s="144" t="s">
        <v>74</v>
      </c>
      <c r="AZ74" s="144">
        <v>281</v>
      </c>
      <c r="BA74" s="144" t="s">
        <v>74</v>
      </c>
      <c r="BB74" s="23">
        <v>0.11288731342333425</v>
      </c>
      <c r="BC74" s="144" t="s">
        <v>74</v>
      </c>
      <c r="BD74" s="144">
        <v>83</v>
      </c>
      <c r="BE74" s="144" t="s">
        <v>74</v>
      </c>
      <c r="BF74" s="23">
        <v>0.57634462460060465</v>
      </c>
      <c r="BG74" s="144" t="s">
        <v>74</v>
      </c>
      <c r="BH74" s="144">
        <v>7</v>
      </c>
      <c r="BI74" s="144" t="s">
        <v>74</v>
      </c>
      <c r="BJ74" s="23">
        <v>0.22343755825670872</v>
      </c>
      <c r="BK74" s="144" t="s">
        <v>74</v>
      </c>
      <c r="BL74" s="144">
        <v>42</v>
      </c>
      <c r="BM74" s="144" t="s">
        <v>74</v>
      </c>
      <c r="BN74" s="23">
        <v>1.7529661197787226E-2</v>
      </c>
      <c r="BO74" s="144" t="s">
        <v>74</v>
      </c>
      <c r="BP74" s="144">
        <v>292</v>
      </c>
      <c r="BQ74" s="144" t="s">
        <v>74</v>
      </c>
      <c r="BR74" s="23">
        <v>9.9074331350436542E-2</v>
      </c>
      <c r="BS74" s="144" t="s">
        <v>74</v>
      </c>
      <c r="BT74" s="144">
        <v>66</v>
      </c>
      <c r="BU74" s="144" t="s">
        <v>74</v>
      </c>
      <c r="BV74" s="23">
        <v>0.10148299233130377</v>
      </c>
      <c r="BW74" s="144" t="s">
        <v>74</v>
      </c>
      <c r="BX74" s="144">
        <v>193</v>
      </c>
      <c r="BY74" s="144" t="s">
        <v>74</v>
      </c>
      <c r="BZ74" s="23">
        <v>9.4287344903887821E-2</v>
      </c>
      <c r="CA74" s="144" t="s">
        <v>74</v>
      </c>
      <c r="CB74" s="144">
        <v>280</v>
      </c>
      <c r="CC74" s="144" t="s">
        <v>74</v>
      </c>
      <c r="CD74" s="144" t="s">
        <v>74</v>
      </c>
      <c r="CE74" s="23">
        <v>4.4155342233657399E-2</v>
      </c>
      <c r="CF74" s="144" t="s">
        <v>74</v>
      </c>
      <c r="CG74" s="144">
        <v>234</v>
      </c>
    </row>
    <row r="75" spans="1:85" x14ac:dyDescent="0.25">
      <c r="A75" s="144" t="s">
        <v>302</v>
      </c>
      <c r="B75" s="23">
        <v>0.15896953408185543</v>
      </c>
      <c r="C75" s="144" t="s">
        <v>302</v>
      </c>
      <c r="D75" s="144">
        <v>271</v>
      </c>
      <c r="E75" s="144" t="s">
        <v>302</v>
      </c>
      <c r="F75" s="23">
        <v>6.1231567120560625E-2</v>
      </c>
      <c r="G75" s="144" t="s">
        <v>302</v>
      </c>
      <c r="H75" s="144">
        <v>249</v>
      </c>
      <c r="I75" s="144" t="s">
        <v>302</v>
      </c>
      <c r="J75" s="23">
        <v>0.19508278402946458</v>
      </c>
      <c r="K75" s="144" t="s">
        <v>302</v>
      </c>
      <c r="L75" s="144">
        <v>259</v>
      </c>
      <c r="M75" s="144" t="s">
        <v>302</v>
      </c>
      <c r="N75" s="23">
        <v>10</v>
      </c>
      <c r="O75" s="144" t="s">
        <v>302</v>
      </c>
      <c r="P75" s="23">
        <v>186</v>
      </c>
      <c r="Q75" s="144" t="s">
        <v>302</v>
      </c>
      <c r="R75" s="23">
        <v>2.3172081154608487E-4</v>
      </c>
      <c r="S75" s="144" t="s">
        <v>302</v>
      </c>
      <c r="T75" s="144">
        <v>289</v>
      </c>
      <c r="U75" s="144" t="s">
        <v>302</v>
      </c>
      <c r="V75" s="23">
        <v>3.301263835347161E-2</v>
      </c>
      <c r="W75" s="144" t="s">
        <v>302</v>
      </c>
      <c r="X75" s="144">
        <v>315</v>
      </c>
      <c r="Y75" s="144" t="s">
        <v>302</v>
      </c>
      <c r="Z75" s="23">
        <v>5.3672256278529081E-4</v>
      </c>
      <c r="AA75" s="144" t="s">
        <v>302</v>
      </c>
      <c r="AB75" s="144">
        <v>323</v>
      </c>
      <c r="AC75" s="144" t="s">
        <v>302</v>
      </c>
      <c r="AD75" s="23">
        <v>1.2316347121123394E-2</v>
      </c>
      <c r="AE75" s="144" t="s">
        <v>302</v>
      </c>
      <c r="AF75" s="144">
        <v>144</v>
      </c>
      <c r="AG75" s="144" t="s">
        <v>302</v>
      </c>
      <c r="AH75" s="23">
        <v>3.1600317873553732E-2</v>
      </c>
      <c r="AI75" s="144" t="s">
        <v>302</v>
      </c>
      <c r="AJ75" s="144">
        <v>325</v>
      </c>
      <c r="AK75" s="144" t="s">
        <v>302</v>
      </c>
      <c r="AL75" s="23">
        <v>1.5983862073511913E-2</v>
      </c>
      <c r="AM75" s="144" t="s">
        <v>302</v>
      </c>
      <c r="AN75" s="144">
        <v>256</v>
      </c>
      <c r="AO75" s="144" t="s">
        <v>302</v>
      </c>
      <c r="AP75" s="23">
        <v>0</v>
      </c>
      <c r="AQ75" s="144" t="s">
        <v>302</v>
      </c>
      <c r="AR75" s="144">
        <v>253</v>
      </c>
      <c r="AS75" s="144" t="s">
        <v>302</v>
      </c>
      <c r="AT75" s="23">
        <v>8.5783220582301326E-2</v>
      </c>
      <c r="AU75" s="144" t="s">
        <v>302</v>
      </c>
      <c r="AV75" s="144">
        <v>181</v>
      </c>
      <c r="AW75" s="144" t="s">
        <v>302</v>
      </c>
      <c r="AX75" s="23">
        <v>3.024342319114828E-2</v>
      </c>
      <c r="AY75" s="144" t="s">
        <v>302</v>
      </c>
      <c r="AZ75" s="144">
        <v>291</v>
      </c>
      <c r="BA75" s="144" t="s">
        <v>302</v>
      </c>
      <c r="BB75" s="23">
        <v>1.6434296407120477E-2</v>
      </c>
      <c r="BC75" s="144" t="s">
        <v>302</v>
      </c>
      <c r="BD75" s="144">
        <v>270</v>
      </c>
      <c r="BE75" s="144" t="s">
        <v>302</v>
      </c>
      <c r="BF75" s="23">
        <v>0.31212114339094382</v>
      </c>
      <c r="BG75" s="144" t="s">
        <v>302</v>
      </c>
      <c r="BH75" s="144">
        <v>74</v>
      </c>
      <c r="BI75" s="144" t="s">
        <v>302</v>
      </c>
      <c r="BJ75" s="23">
        <v>8.0226608158504437E-2</v>
      </c>
      <c r="BK75" s="144" t="s">
        <v>302</v>
      </c>
      <c r="BL75" s="144">
        <v>220</v>
      </c>
      <c r="BM75" s="144" t="s">
        <v>302</v>
      </c>
      <c r="BN75" s="23">
        <v>0.1065051928058104</v>
      </c>
      <c r="BO75" s="144" t="s">
        <v>302</v>
      </c>
      <c r="BP75" s="144">
        <v>87</v>
      </c>
      <c r="BQ75" s="144" t="s">
        <v>302</v>
      </c>
      <c r="BR75" s="23">
        <v>3.6859759286578794E-2</v>
      </c>
      <c r="BS75" s="144" t="s">
        <v>302</v>
      </c>
      <c r="BT75" s="144">
        <v>257</v>
      </c>
      <c r="BU75" s="144" t="s">
        <v>302</v>
      </c>
      <c r="BV75" s="23">
        <v>0.12445659647517475</v>
      </c>
      <c r="BW75" s="144" t="s">
        <v>302</v>
      </c>
      <c r="BX75" s="144">
        <v>148</v>
      </c>
      <c r="BY75" s="144" t="s">
        <v>302</v>
      </c>
      <c r="BZ75" s="23">
        <v>0.14867791369126351</v>
      </c>
      <c r="CA75" s="144" t="s">
        <v>302</v>
      </c>
      <c r="CB75" s="144">
        <v>165</v>
      </c>
      <c r="CC75" s="144" t="s">
        <v>302</v>
      </c>
      <c r="CD75" s="144" t="s">
        <v>302</v>
      </c>
      <c r="CE75" s="23">
        <v>4.8545202333669137E-2</v>
      </c>
      <c r="CF75" s="144" t="s">
        <v>302</v>
      </c>
      <c r="CG75" s="144">
        <v>221</v>
      </c>
    </row>
    <row r="76" spans="1:85" x14ac:dyDescent="0.25">
      <c r="A76" s="144" t="s">
        <v>277</v>
      </c>
      <c r="B76" s="23">
        <v>0.22439468977144209</v>
      </c>
      <c r="C76" s="144" t="s">
        <v>277</v>
      </c>
      <c r="D76" s="144">
        <v>150</v>
      </c>
      <c r="E76" s="144" t="s">
        <v>277</v>
      </c>
      <c r="F76" s="23">
        <v>9.8946802268830167E-2</v>
      </c>
      <c r="G76" s="144" t="s">
        <v>277</v>
      </c>
      <c r="H76" s="144">
        <v>155</v>
      </c>
      <c r="I76" s="144" t="s">
        <v>277</v>
      </c>
      <c r="J76" s="23">
        <v>0.26272736119518852</v>
      </c>
      <c r="K76" s="144" t="s">
        <v>277</v>
      </c>
      <c r="L76" s="144">
        <v>158</v>
      </c>
      <c r="M76" s="144" t="s">
        <v>277</v>
      </c>
      <c r="N76" s="23">
        <v>3</v>
      </c>
      <c r="O76" s="144" t="s">
        <v>277</v>
      </c>
      <c r="P76" s="23">
        <v>173</v>
      </c>
      <c r="Q76" s="144" t="s">
        <v>277</v>
      </c>
      <c r="R76" s="23">
        <v>1.4479092043805672E-3</v>
      </c>
      <c r="S76" s="144" t="s">
        <v>277</v>
      </c>
      <c r="T76" s="144">
        <v>141</v>
      </c>
      <c r="U76" s="144" t="s">
        <v>277</v>
      </c>
      <c r="V76" s="23">
        <v>6.4517379079629705E-2</v>
      </c>
      <c r="W76" s="144" t="s">
        <v>277</v>
      </c>
      <c r="X76" s="144">
        <v>271</v>
      </c>
      <c r="Y76" s="144" t="s">
        <v>277</v>
      </c>
      <c r="Z76" s="23">
        <v>2.0436826197999087E-3</v>
      </c>
      <c r="AA76" s="144" t="s">
        <v>277</v>
      </c>
      <c r="AB76" s="144">
        <v>221</v>
      </c>
      <c r="AC76" s="144" t="s">
        <v>277</v>
      </c>
      <c r="AD76" s="23">
        <v>1.2172499154803148E-2</v>
      </c>
      <c r="AE76" s="144" t="s">
        <v>277</v>
      </c>
      <c r="AF76" s="144">
        <v>145</v>
      </c>
      <c r="AG76" s="144" t="s">
        <v>277</v>
      </c>
      <c r="AH76" s="23">
        <v>7.3165985471818989E-2</v>
      </c>
      <c r="AI76" s="144" t="s">
        <v>277</v>
      </c>
      <c r="AJ76" s="144">
        <v>200</v>
      </c>
      <c r="AK76" s="144" t="s">
        <v>277</v>
      </c>
      <c r="AL76" s="23">
        <v>2.1082283465007231E-2</v>
      </c>
      <c r="AM76" s="144" t="s">
        <v>277</v>
      </c>
      <c r="AN76" s="144">
        <v>177</v>
      </c>
      <c r="AO76" s="144" t="s">
        <v>277</v>
      </c>
      <c r="AP76" s="23">
        <v>9.5220282640582729E-2</v>
      </c>
      <c r="AQ76" s="144" t="s">
        <v>277</v>
      </c>
      <c r="AR76" s="144">
        <v>68</v>
      </c>
      <c r="AS76" s="144" t="s">
        <v>277</v>
      </c>
      <c r="AT76" s="23">
        <v>0.13195414518437348</v>
      </c>
      <c r="AU76" s="144" t="s">
        <v>277</v>
      </c>
      <c r="AV76" s="144">
        <v>68</v>
      </c>
      <c r="AW76" s="144" t="s">
        <v>277</v>
      </c>
      <c r="AX76" s="23">
        <v>0.13926846376416249</v>
      </c>
      <c r="AY76" s="144" t="s">
        <v>277</v>
      </c>
      <c r="AZ76" s="144">
        <v>58</v>
      </c>
      <c r="BA76" s="144" t="s">
        <v>277</v>
      </c>
      <c r="BB76" s="23">
        <v>3.0322462937661703E-2</v>
      </c>
      <c r="BC76" s="144" t="s">
        <v>277</v>
      </c>
      <c r="BD76" s="144">
        <v>224</v>
      </c>
      <c r="BE76" s="144" t="s">
        <v>277</v>
      </c>
      <c r="BF76" s="23">
        <v>0.36982181850144119</v>
      </c>
      <c r="BG76" s="144" t="s">
        <v>277</v>
      </c>
      <c r="BH76" s="144">
        <v>54</v>
      </c>
      <c r="BI76" s="144" t="s">
        <v>277</v>
      </c>
      <c r="BJ76" s="23">
        <v>0.1049554759145394</v>
      </c>
      <c r="BK76" s="144" t="s">
        <v>277</v>
      </c>
      <c r="BL76" s="144">
        <v>154</v>
      </c>
      <c r="BM76" s="144" t="s">
        <v>277</v>
      </c>
      <c r="BN76" s="23">
        <v>7.9777192638659955E-2</v>
      </c>
      <c r="BO76" s="144" t="s">
        <v>277</v>
      </c>
      <c r="BP76" s="144">
        <v>125</v>
      </c>
      <c r="BQ76" s="144" t="s">
        <v>277</v>
      </c>
      <c r="BR76" s="23">
        <v>6.9479012761342593E-2</v>
      </c>
      <c r="BS76" s="144" t="s">
        <v>277</v>
      </c>
      <c r="BT76" s="144">
        <v>134</v>
      </c>
      <c r="BU76" s="144" t="s">
        <v>277</v>
      </c>
      <c r="BV76" s="23">
        <v>0.12968693626509209</v>
      </c>
      <c r="BW76" s="144" t="s">
        <v>277</v>
      </c>
      <c r="BX76" s="144">
        <v>136</v>
      </c>
      <c r="BY76" s="144" t="s">
        <v>277</v>
      </c>
      <c r="BZ76" s="23">
        <v>0.1819242090751936</v>
      </c>
      <c r="CA76" s="144" t="s">
        <v>277</v>
      </c>
      <c r="CB76" s="144">
        <v>122</v>
      </c>
      <c r="CC76" s="144" t="s">
        <v>277</v>
      </c>
      <c r="CD76" s="144" t="s">
        <v>277</v>
      </c>
      <c r="CE76" s="23">
        <v>4.7282412770388672E-2</v>
      </c>
      <c r="CF76" s="144" t="s">
        <v>277</v>
      </c>
      <c r="CG76" s="144">
        <v>224</v>
      </c>
    </row>
    <row r="77" spans="1:85" x14ac:dyDescent="0.25">
      <c r="A77" s="144" t="s">
        <v>340</v>
      </c>
      <c r="B77" s="23">
        <v>9.5856646925680175E-2</v>
      </c>
      <c r="C77" s="144" t="s">
        <v>340</v>
      </c>
      <c r="D77" s="144">
        <v>324</v>
      </c>
      <c r="E77" s="144" t="s">
        <v>340</v>
      </c>
      <c r="F77" s="23">
        <v>2.392039486208164E-2</v>
      </c>
      <c r="G77" s="144" t="s">
        <v>340</v>
      </c>
      <c r="H77" s="144">
        <v>320</v>
      </c>
      <c r="I77" s="144" t="s">
        <v>340</v>
      </c>
      <c r="J77" s="23">
        <v>0.1678830907479528</v>
      </c>
      <c r="K77" s="144" t="s">
        <v>340</v>
      </c>
      <c r="L77" s="144">
        <v>284</v>
      </c>
      <c r="M77" s="144" t="s">
        <v>340</v>
      </c>
      <c r="N77" s="23">
        <v>-36</v>
      </c>
      <c r="O77" s="144" t="s">
        <v>340</v>
      </c>
      <c r="P77" s="23">
        <v>123</v>
      </c>
      <c r="Q77" s="144" t="s">
        <v>340</v>
      </c>
      <c r="R77" s="23">
        <v>6.8226890686484784E-4</v>
      </c>
      <c r="S77" s="144" t="s">
        <v>340</v>
      </c>
      <c r="T77" s="144">
        <v>231</v>
      </c>
      <c r="U77" s="144" t="s">
        <v>340</v>
      </c>
      <c r="V77" s="23">
        <v>0.12764802491050389</v>
      </c>
      <c r="W77" s="144" t="s">
        <v>340</v>
      </c>
      <c r="X77" s="144">
        <v>175</v>
      </c>
      <c r="Y77" s="144" t="s">
        <v>340</v>
      </c>
      <c r="Z77" s="23">
        <v>1.8616653757153518E-3</v>
      </c>
      <c r="AA77" s="144" t="s">
        <v>340</v>
      </c>
      <c r="AB77" s="144">
        <v>236</v>
      </c>
      <c r="AC77" s="144" t="s">
        <v>340</v>
      </c>
      <c r="AD77" s="23">
        <v>5.7239426232766439E-3</v>
      </c>
      <c r="AE77" s="144" t="s">
        <v>340</v>
      </c>
      <c r="AF77" s="144">
        <v>238</v>
      </c>
      <c r="AG77" s="144" t="s">
        <v>340</v>
      </c>
      <c r="AH77" s="23">
        <v>6.62649052141394E-2</v>
      </c>
      <c r="AI77" s="144" t="s">
        <v>340</v>
      </c>
      <c r="AJ77" s="144">
        <v>230</v>
      </c>
      <c r="AK77" s="144" t="s">
        <v>340</v>
      </c>
      <c r="AL77" s="23">
        <v>1.3928964562918405E-2</v>
      </c>
      <c r="AM77" s="144" t="s">
        <v>340</v>
      </c>
      <c r="AN77" s="144">
        <v>277</v>
      </c>
      <c r="AO77" s="144" t="s">
        <v>340</v>
      </c>
      <c r="AP77" s="23">
        <v>2.8405154112334727E-2</v>
      </c>
      <c r="AQ77" s="144" t="s">
        <v>340</v>
      </c>
      <c r="AR77" s="144">
        <v>179</v>
      </c>
      <c r="AS77" s="144" t="s">
        <v>340</v>
      </c>
      <c r="AT77" s="23">
        <v>7.5828750986167689E-2</v>
      </c>
      <c r="AU77" s="144" t="s">
        <v>340</v>
      </c>
      <c r="AV77" s="144">
        <v>213</v>
      </c>
      <c r="AW77" s="144" t="s">
        <v>340</v>
      </c>
      <c r="AX77" s="23">
        <v>5.4401316047744758E-2</v>
      </c>
      <c r="AY77" s="144" t="s">
        <v>340</v>
      </c>
      <c r="AZ77" s="144">
        <v>215</v>
      </c>
      <c r="BA77" s="144" t="s">
        <v>340</v>
      </c>
      <c r="BB77" s="23">
        <v>8.0977965233210679E-3</v>
      </c>
      <c r="BC77" s="144" t="s">
        <v>340</v>
      </c>
      <c r="BD77" s="144">
        <v>301</v>
      </c>
      <c r="BE77" s="144" t="s">
        <v>340</v>
      </c>
      <c r="BF77" s="23">
        <v>0.17235757403677296</v>
      </c>
      <c r="BG77" s="144" t="s">
        <v>340</v>
      </c>
      <c r="BH77" s="144">
        <v>222</v>
      </c>
      <c r="BI77" s="144" t="s">
        <v>340</v>
      </c>
      <c r="BJ77" s="23">
        <v>4.3410579708720677E-2</v>
      </c>
      <c r="BK77" s="144" t="s">
        <v>340</v>
      </c>
      <c r="BL77" s="144">
        <v>308</v>
      </c>
      <c r="BM77" s="144" t="s">
        <v>340</v>
      </c>
      <c r="BN77" s="23">
        <v>1.0019678597668332E-2</v>
      </c>
      <c r="BO77" s="144" t="s">
        <v>340</v>
      </c>
      <c r="BP77" s="144">
        <v>308</v>
      </c>
      <c r="BQ77" s="144" t="s">
        <v>340</v>
      </c>
      <c r="BR77" s="23">
        <v>4.7174065894191396E-2</v>
      </c>
      <c r="BS77" s="144" t="s">
        <v>340</v>
      </c>
      <c r="BT77" s="144">
        <v>218</v>
      </c>
      <c r="BU77" s="144" t="s">
        <v>340</v>
      </c>
      <c r="BV77" s="23">
        <v>4.9771655661850572E-2</v>
      </c>
      <c r="BW77" s="144" t="s">
        <v>340</v>
      </c>
      <c r="BX77" s="144">
        <v>300</v>
      </c>
      <c r="BY77" s="144" t="s">
        <v>340</v>
      </c>
      <c r="BZ77" s="23">
        <v>7.1828333086714546E-2</v>
      </c>
      <c r="CA77" s="144" t="s">
        <v>340</v>
      </c>
      <c r="CB77" s="144">
        <v>315</v>
      </c>
      <c r="CC77" s="144" t="s">
        <v>340</v>
      </c>
      <c r="CD77" s="144" t="s">
        <v>340</v>
      </c>
      <c r="CE77" s="23">
        <v>3.8374073163175301E-2</v>
      </c>
      <c r="CF77" s="144" t="s">
        <v>340</v>
      </c>
      <c r="CG77" s="144">
        <v>256</v>
      </c>
    </row>
    <row r="78" spans="1:85" x14ac:dyDescent="0.25">
      <c r="A78" s="144" t="s">
        <v>298</v>
      </c>
      <c r="B78" s="23">
        <v>0.13845944886893813</v>
      </c>
      <c r="C78" s="144" t="s">
        <v>298</v>
      </c>
      <c r="D78" s="144">
        <v>294</v>
      </c>
      <c r="E78" s="144" t="s">
        <v>298</v>
      </c>
      <c r="F78" s="23">
        <v>7.3396829506571878E-2</v>
      </c>
      <c r="G78" s="144" t="s">
        <v>298</v>
      </c>
      <c r="H78" s="144">
        <v>215</v>
      </c>
      <c r="I78" s="144" t="s">
        <v>298</v>
      </c>
      <c r="J78" s="23">
        <v>0.14584828201768263</v>
      </c>
      <c r="K78" s="144" t="s">
        <v>298</v>
      </c>
      <c r="L78" s="144">
        <v>308</v>
      </c>
      <c r="M78" s="144" t="s">
        <v>298</v>
      </c>
      <c r="N78" s="23">
        <v>93</v>
      </c>
      <c r="O78" s="144" t="s">
        <v>298</v>
      </c>
      <c r="P78" s="23">
        <v>256</v>
      </c>
      <c r="Q78" s="144" t="s">
        <v>298</v>
      </c>
      <c r="R78" s="23">
        <v>1.5741225547710987E-3</v>
      </c>
      <c r="S78" s="144" t="s">
        <v>298</v>
      </c>
      <c r="T78" s="144">
        <v>133</v>
      </c>
      <c r="U78" s="144" t="s">
        <v>298</v>
      </c>
      <c r="V78" s="23">
        <v>8.2727627450595503E-2</v>
      </c>
      <c r="W78" s="144" t="s">
        <v>298</v>
      </c>
      <c r="X78" s="144">
        <v>239</v>
      </c>
      <c r="Y78" s="144" t="s">
        <v>298</v>
      </c>
      <c r="Z78" s="23">
        <v>2.33813982613591E-3</v>
      </c>
      <c r="AA78" s="144" t="s">
        <v>298</v>
      </c>
      <c r="AB78" s="144">
        <v>199</v>
      </c>
      <c r="AC78" s="144" t="s">
        <v>298</v>
      </c>
      <c r="AD78" s="23">
        <v>1.6716901542638978E-2</v>
      </c>
      <c r="AE78" s="144" t="s">
        <v>298</v>
      </c>
      <c r="AF78" s="144">
        <v>108</v>
      </c>
      <c r="AG78" s="144" t="s">
        <v>298</v>
      </c>
      <c r="AH78" s="23">
        <v>5.8581664210093774E-2</v>
      </c>
      <c r="AI78" s="144" t="s">
        <v>298</v>
      </c>
      <c r="AJ78" s="144">
        <v>263</v>
      </c>
      <c r="AK78" s="144" t="s">
        <v>298</v>
      </c>
      <c r="AL78" s="23">
        <v>2.3672327497770485E-2</v>
      </c>
      <c r="AM78" s="144" t="s">
        <v>298</v>
      </c>
      <c r="AN78" s="144">
        <v>150</v>
      </c>
      <c r="AO78" s="144" t="s">
        <v>298</v>
      </c>
      <c r="AP78" s="23">
        <v>0</v>
      </c>
      <c r="AQ78" s="144" t="s">
        <v>298</v>
      </c>
      <c r="AR78" s="144">
        <v>253</v>
      </c>
      <c r="AS78" s="144" t="s">
        <v>298</v>
      </c>
      <c r="AT78" s="23">
        <v>7.3614156009377998E-2</v>
      </c>
      <c r="AU78" s="144" t="s">
        <v>298</v>
      </c>
      <c r="AV78" s="144">
        <v>223</v>
      </c>
      <c r="AW78" s="144" t="s">
        <v>298</v>
      </c>
      <c r="AX78" s="23">
        <v>2.5953141627678249E-2</v>
      </c>
      <c r="AY78" s="144" t="s">
        <v>298</v>
      </c>
      <c r="AZ78" s="144">
        <v>300</v>
      </c>
      <c r="BA78" s="144" t="s">
        <v>298</v>
      </c>
      <c r="BB78" s="23">
        <v>0.11909911181654274</v>
      </c>
      <c r="BC78" s="144" t="s">
        <v>298</v>
      </c>
      <c r="BD78" s="144">
        <v>78</v>
      </c>
      <c r="BE78" s="144" t="s">
        <v>298</v>
      </c>
      <c r="BF78" s="23">
        <v>0.12477180669714184</v>
      </c>
      <c r="BG78" s="144" t="s">
        <v>298</v>
      </c>
      <c r="BH78" s="144">
        <v>305</v>
      </c>
      <c r="BI78" s="144" t="s">
        <v>298</v>
      </c>
      <c r="BJ78" s="23">
        <v>0.13472324718583084</v>
      </c>
      <c r="BK78" s="144" t="s">
        <v>298</v>
      </c>
      <c r="BL78" s="144">
        <v>118</v>
      </c>
      <c r="BM78" s="144" t="s">
        <v>298</v>
      </c>
      <c r="BN78" s="23">
        <v>2.5015590408514244E-2</v>
      </c>
      <c r="BO78" s="144" t="s">
        <v>298</v>
      </c>
      <c r="BP78" s="144">
        <v>271</v>
      </c>
      <c r="BQ78" s="144" t="s">
        <v>298</v>
      </c>
      <c r="BR78" s="23">
        <v>7.9025385980667912E-2</v>
      </c>
      <c r="BS78" s="144" t="s">
        <v>298</v>
      </c>
      <c r="BT78" s="144">
        <v>102</v>
      </c>
      <c r="BU78" s="144" t="s">
        <v>298</v>
      </c>
      <c r="BV78" s="23">
        <v>9.0514140114084471E-2</v>
      </c>
      <c r="BW78" s="144" t="s">
        <v>298</v>
      </c>
      <c r="BX78" s="144">
        <v>219</v>
      </c>
      <c r="BY78" s="144" t="s">
        <v>298</v>
      </c>
      <c r="BZ78" s="23">
        <v>9.4318395847095213E-2</v>
      </c>
      <c r="CA78" s="144" t="s">
        <v>298</v>
      </c>
      <c r="CB78" s="144">
        <v>279</v>
      </c>
      <c r="CC78" s="144" t="s">
        <v>298</v>
      </c>
      <c r="CD78" s="144" t="s">
        <v>298</v>
      </c>
      <c r="CE78" s="23">
        <v>7.7549553098355444E-3</v>
      </c>
      <c r="CF78" s="144" t="s">
        <v>298</v>
      </c>
      <c r="CG78" s="144">
        <v>320</v>
      </c>
    </row>
    <row r="79" spans="1:85" x14ac:dyDescent="0.25">
      <c r="A79" s="144" t="s">
        <v>194</v>
      </c>
      <c r="B79" s="23">
        <v>0.213324430802693</v>
      </c>
      <c r="C79" s="144" t="s">
        <v>194</v>
      </c>
      <c r="D79" s="144">
        <v>163</v>
      </c>
      <c r="E79" s="144" t="s">
        <v>194</v>
      </c>
      <c r="F79" s="23">
        <v>8.9590047355337807E-2</v>
      </c>
      <c r="G79" s="144" t="s">
        <v>194</v>
      </c>
      <c r="H79" s="144">
        <v>172</v>
      </c>
      <c r="I79" s="144" t="s">
        <v>194</v>
      </c>
      <c r="J79" s="23">
        <v>0.35337581781054339</v>
      </c>
      <c r="K79" s="144" t="s">
        <v>194</v>
      </c>
      <c r="L79" s="144">
        <v>74</v>
      </c>
      <c r="M79" s="144" t="s">
        <v>194</v>
      </c>
      <c r="N79" s="23">
        <v>-98</v>
      </c>
      <c r="O79" s="144" t="s">
        <v>194</v>
      </c>
      <c r="P79" s="23">
        <v>67</v>
      </c>
      <c r="Q79" s="144" t="s">
        <v>194</v>
      </c>
      <c r="R79" s="23">
        <v>3.4192120721941071E-3</v>
      </c>
      <c r="S79" s="144" t="s">
        <v>194</v>
      </c>
      <c r="T79" s="144">
        <v>71</v>
      </c>
      <c r="U79" s="144" t="s">
        <v>194</v>
      </c>
      <c r="V79" s="23">
        <v>0.43776813219962724</v>
      </c>
      <c r="W79" s="144" t="s">
        <v>194</v>
      </c>
      <c r="X79" s="144">
        <v>29</v>
      </c>
      <c r="Y79" s="144" t="s">
        <v>194</v>
      </c>
      <c r="Z79" s="23">
        <v>7.4636211282650741E-3</v>
      </c>
      <c r="AA79" s="144" t="s">
        <v>194</v>
      </c>
      <c r="AB79" s="144">
        <v>54</v>
      </c>
      <c r="AC79" s="144" t="s">
        <v>194</v>
      </c>
      <c r="AD79" s="23">
        <v>5.419218283584458E-3</v>
      </c>
      <c r="AE79" s="144" t="s">
        <v>194</v>
      </c>
      <c r="AF79" s="144">
        <v>247</v>
      </c>
      <c r="AG79" s="144" t="s">
        <v>194</v>
      </c>
      <c r="AH79" s="23">
        <v>5.5300883706691249E-2</v>
      </c>
      <c r="AI79" s="144" t="s">
        <v>194</v>
      </c>
      <c r="AJ79" s="144">
        <v>281</v>
      </c>
      <c r="AK79" s="144" t="s">
        <v>194</v>
      </c>
      <c r="AL79" s="23">
        <v>1.2250223352638819E-2</v>
      </c>
      <c r="AM79" s="144" t="s">
        <v>194</v>
      </c>
      <c r="AN79" s="144">
        <v>297</v>
      </c>
      <c r="AO79" s="144" t="s">
        <v>194</v>
      </c>
      <c r="AP79" s="23">
        <v>0.12852346193619385</v>
      </c>
      <c r="AQ79" s="144" t="s">
        <v>194</v>
      </c>
      <c r="AR79" s="144">
        <v>41</v>
      </c>
      <c r="AS79" s="144" t="s">
        <v>194</v>
      </c>
      <c r="AT79" s="23">
        <v>7.6312589062542707E-2</v>
      </c>
      <c r="AU79" s="144" t="s">
        <v>194</v>
      </c>
      <c r="AV79" s="144">
        <v>209</v>
      </c>
      <c r="AW79" s="144" t="s">
        <v>194</v>
      </c>
      <c r="AX79" s="23">
        <v>0.15208989383115104</v>
      </c>
      <c r="AY79" s="144" t="s">
        <v>194</v>
      </c>
      <c r="AZ79" s="144">
        <v>49</v>
      </c>
      <c r="BA79" s="144" t="s">
        <v>194</v>
      </c>
      <c r="BB79" s="23">
        <v>5.1557485730438078E-2</v>
      </c>
      <c r="BC79" s="144" t="s">
        <v>194</v>
      </c>
      <c r="BD79" s="144">
        <v>160</v>
      </c>
      <c r="BE79" s="144" t="s">
        <v>194</v>
      </c>
      <c r="BF79" s="23">
        <v>0.39228984299908209</v>
      </c>
      <c r="BG79" s="144" t="s">
        <v>194</v>
      </c>
      <c r="BH79" s="144">
        <v>47</v>
      </c>
      <c r="BI79" s="144" t="s">
        <v>194</v>
      </c>
      <c r="BJ79" s="23">
        <v>0.12902254689513887</v>
      </c>
      <c r="BK79" s="144" t="s">
        <v>194</v>
      </c>
      <c r="BL79" s="144">
        <v>123</v>
      </c>
      <c r="BM79" s="144" t="s">
        <v>194</v>
      </c>
      <c r="BN79" s="23">
        <v>9.3172053535113732E-3</v>
      </c>
      <c r="BO79" s="144" t="s">
        <v>194</v>
      </c>
      <c r="BP79" s="144">
        <v>313</v>
      </c>
      <c r="BQ79" s="144" t="s">
        <v>194</v>
      </c>
      <c r="BR79" s="23">
        <v>7.1439627219217108E-2</v>
      </c>
      <c r="BS79" s="144" t="s">
        <v>194</v>
      </c>
      <c r="BT79" s="144">
        <v>129</v>
      </c>
      <c r="BU79" s="144" t="s">
        <v>194</v>
      </c>
      <c r="BV79" s="23">
        <v>7.029496566554666E-2</v>
      </c>
      <c r="BW79" s="144" t="s">
        <v>194</v>
      </c>
      <c r="BX79" s="144">
        <v>274</v>
      </c>
      <c r="BY79" s="144" t="s">
        <v>194</v>
      </c>
      <c r="BZ79" s="23">
        <v>0.17029032253458312</v>
      </c>
      <c r="CA79" s="144" t="s">
        <v>194</v>
      </c>
      <c r="CB79" s="144">
        <v>136</v>
      </c>
      <c r="CC79" s="144" t="s">
        <v>194</v>
      </c>
      <c r="CD79" s="144" t="s">
        <v>194</v>
      </c>
      <c r="CE79" s="23">
        <v>5.8430418963735825E-2</v>
      </c>
      <c r="CF79" s="144" t="s">
        <v>194</v>
      </c>
      <c r="CG79" s="144">
        <v>187</v>
      </c>
    </row>
    <row r="80" spans="1:85" x14ac:dyDescent="0.25">
      <c r="A80" s="144" t="s">
        <v>311</v>
      </c>
      <c r="B80" s="23">
        <v>0.14464883938127487</v>
      </c>
      <c r="C80" s="144" t="s">
        <v>311</v>
      </c>
      <c r="D80" s="144">
        <v>288</v>
      </c>
      <c r="E80" s="144" t="s">
        <v>311</v>
      </c>
      <c r="F80" s="23">
        <v>4.4447173668504834E-2</v>
      </c>
      <c r="G80" s="144" t="s">
        <v>311</v>
      </c>
      <c r="H80" s="144">
        <v>293</v>
      </c>
      <c r="I80" s="144" t="s">
        <v>311</v>
      </c>
      <c r="J80" s="23">
        <v>0.20929069076161627</v>
      </c>
      <c r="K80" s="144" t="s">
        <v>311</v>
      </c>
      <c r="L80" s="144">
        <v>234</v>
      </c>
      <c r="M80" s="144" t="s">
        <v>311</v>
      </c>
      <c r="N80" s="23">
        <v>-59</v>
      </c>
      <c r="O80" s="144" t="s">
        <v>311</v>
      </c>
      <c r="P80" s="23">
        <v>92</v>
      </c>
      <c r="Q80" s="144" t="s">
        <v>311</v>
      </c>
      <c r="R80" s="23">
        <v>7.6905189758355987E-4</v>
      </c>
      <c r="S80" s="144" t="s">
        <v>311</v>
      </c>
      <c r="T80" s="144">
        <v>220</v>
      </c>
      <c r="U80" s="144" t="s">
        <v>311</v>
      </c>
      <c r="V80" s="23">
        <v>8.2394363560567785E-2</v>
      </c>
      <c r="W80" s="144" t="s">
        <v>311</v>
      </c>
      <c r="X80" s="144">
        <v>241</v>
      </c>
      <c r="Y80" s="144" t="s">
        <v>311</v>
      </c>
      <c r="Z80" s="23">
        <v>1.5302311428570005E-3</v>
      </c>
      <c r="AA80" s="144" t="s">
        <v>311</v>
      </c>
      <c r="AB80" s="144">
        <v>261</v>
      </c>
      <c r="AC80" s="144" t="s">
        <v>311</v>
      </c>
      <c r="AD80" s="23">
        <v>9.0795625970805961E-3</v>
      </c>
      <c r="AE80" s="144" t="s">
        <v>311</v>
      </c>
      <c r="AF80" s="144">
        <v>181</v>
      </c>
      <c r="AG80" s="144" t="s">
        <v>311</v>
      </c>
      <c r="AH80" s="23">
        <v>6.7395269371025662E-2</v>
      </c>
      <c r="AI80" s="144" t="s">
        <v>311</v>
      </c>
      <c r="AJ80" s="144">
        <v>227</v>
      </c>
      <c r="AK80" s="144" t="s">
        <v>311</v>
      </c>
      <c r="AL80" s="23">
        <v>1.7341189666177186E-2</v>
      </c>
      <c r="AM80" s="144" t="s">
        <v>311</v>
      </c>
      <c r="AN80" s="144">
        <v>234</v>
      </c>
      <c r="AO80" s="144" t="s">
        <v>311</v>
      </c>
      <c r="AP80" s="23">
        <v>3.0134238973372182E-2</v>
      </c>
      <c r="AQ80" s="144" t="s">
        <v>311</v>
      </c>
      <c r="AR80" s="144">
        <v>173</v>
      </c>
      <c r="AS80" s="144" t="s">
        <v>311</v>
      </c>
      <c r="AT80" s="23">
        <v>6.6291638200660682E-2</v>
      </c>
      <c r="AU80" s="144" t="s">
        <v>311</v>
      </c>
      <c r="AV80" s="144">
        <v>253</v>
      </c>
      <c r="AW80" s="144" t="s">
        <v>311</v>
      </c>
      <c r="AX80" s="23">
        <v>5.2723122344497365E-2</v>
      </c>
      <c r="AY80" s="144" t="s">
        <v>311</v>
      </c>
      <c r="AZ80" s="144">
        <v>218</v>
      </c>
      <c r="BA80" s="144" t="s">
        <v>311</v>
      </c>
      <c r="BB80" s="23">
        <v>1.4826343464809388E-2</v>
      </c>
      <c r="BC80" s="144" t="s">
        <v>311</v>
      </c>
      <c r="BD80" s="144">
        <v>276</v>
      </c>
      <c r="BE80" s="144" t="s">
        <v>311</v>
      </c>
      <c r="BF80" s="23">
        <v>0.2967076073517132</v>
      </c>
      <c r="BG80" s="144" t="s">
        <v>311</v>
      </c>
      <c r="BH80" s="144">
        <v>87</v>
      </c>
      <c r="BI80" s="144" t="s">
        <v>311</v>
      </c>
      <c r="BJ80" s="23">
        <v>7.5538288486045324E-2</v>
      </c>
      <c r="BK80" s="144" t="s">
        <v>311</v>
      </c>
      <c r="BL80" s="144">
        <v>231</v>
      </c>
      <c r="BM80" s="144" t="s">
        <v>311</v>
      </c>
      <c r="BN80" s="23">
        <v>4.3539404377896537E-2</v>
      </c>
      <c r="BO80" s="144" t="s">
        <v>311</v>
      </c>
      <c r="BP80" s="144">
        <v>209</v>
      </c>
      <c r="BQ80" s="144" t="s">
        <v>311</v>
      </c>
      <c r="BR80" s="23">
        <v>5.9136033688785498E-2</v>
      </c>
      <c r="BS80" s="144" t="s">
        <v>311</v>
      </c>
      <c r="BT80" s="144">
        <v>177</v>
      </c>
      <c r="BU80" s="144" t="s">
        <v>311</v>
      </c>
      <c r="BV80" s="23">
        <v>8.9255785628276546E-2</v>
      </c>
      <c r="BW80" s="144" t="s">
        <v>311</v>
      </c>
      <c r="BX80" s="144">
        <v>220</v>
      </c>
      <c r="BY80" s="144" t="s">
        <v>311</v>
      </c>
      <c r="BZ80" s="23">
        <v>0.12060079666178092</v>
      </c>
      <c r="CA80" s="144" t="s">
        <v>311</v>
      </c>
      <c r="CB80" s="144">
        <v>221</v>
      </c>
      <c r="CC80" s="144" t="s">
        <v>311</v>
      </c>
      <c r="CD80" s="144" t="s">
        <v>311</v>
      </c>
      <c r="CE80" s="23">
        <v>5.4807977367719161E-2</v>
      </c>
      <c r="CF80" s="144" t="s">
        <v>311</v>
      </c>
      <c r="CG80" s="144">
        <v>201</v>
      </c>
    </row>
    <row r="81" spans="1:85" x14ac:dyDescent="0.25">
      <c r="A81" s="144" t="s">
        <v>87</v>
      </c>
      <c r="B81" s="23">
        <v>0.51292240776870912</v>
      </c>
      <c r="C81" s="144" t="s">
        <v>87</v>
      </c>
      <c r="D81" s="144">
        <v>20</v>
      </c>
      <c r="E81" s="144" t="s">
        <v>87</v>
      </c>
      <c r="F81" s="23">
        <v>0.16105003151783162</v>
      </c>
      <c r="G81" s="144" t="s">
        <v>87</v>
      </c>
      <c r="H81" s="144">
        <v>65</v>
      </c>
      <c r="I81" s="144" t="s">
        <v>87</v>
      </c>
      <c r="J81" s="23">
        <v>0.60054323424733091</v>
      </c>
      <c r="K81" s="144" t="s">
        <v>87</v>
      </c>
      <c r="L81" s="144">
        <v>14</v>
      </c>
      <c r="M81" s="144" t="s">
        <v>87</v>
      </c>
      <c r="N81" s="23">
        <v>-51</v>
      </c>
      <c r="O81" s="144" t="s">
        <v>87</v>
      </c>
      <c r="P81" s="23">
        <v>102</v>
      </c>
      <c r="Q81" s="144" t="s">
        <v>87</v>
      </c>
      <c r="R81" s="23">
        <v>4.3673340993781945E-3</v>
      </c>
      <c r="S81" s="144" t="s">
        <v>87</v>
      </c>
      <c r="T81" s="144">
        <v>56</v>
      </c>
      <c r="U81" s="144" t="s">
        <v>87</v>
      </c>
      <c r="V81" s="23">
        <v>0.41984766377038191</v>
      </c>
      <c r="W81" s="144" t="s">
        <v>87</v>
      </c>
      <c r="X81" s="144">
        <v>30</v>
      </c>
      <c r="Y81" s="144" t="s">
        <v>87</v>
      </c>
      <c r="Z81" s="23">
        <v>8.2458546555978767E-3</v>
      </c>
      <c r="AA81" s="144" t="s">
        <v>87</v>
      </c>
      <c r="AB81" s="144">
        <v>44</v>
      </c>
      <c r="AC81" s="144" t="s">
        <v>87</v>
      </c>
      <c r="AD81" s="23">
        <v>8.0087838699435757E-3</v>
      </c>
      <c r="AE81" s="144" t="s">
        <v>87</v>
      </c>
      <c r="AF81" s="144">
        <v>203</v>
      </c>
      <c r="AG81" s="144" t="s">
        <v>87</v>
      </c>
      <c r="AH81" s="23">
        <v>0.21434959906640597</v>
      </c>
      <c r="AI81" s="144" t="s">
        <v>87</v>
      </c>
      <c r="AJ81" s="144">
        <v>27</v>
      </c>
      <c r="AK81" s="144" t="s">
        <v>87</v>
      </c>
      <c r="AL81" s="23">
        <v>3.4818701612232605E-2</v>
      </c>
      <c r="AM81" s="144" t="s">
        <v>87</v>
      </c>
      <c r="AN81" s="144">
        <v>90</v>
      </c>
      <c r="AO81" s="144" t="s">
        <v>87</v>
      </c>
      <c r="AP81" s="23">
        <v>7.301427986109256E-2</v>
      </c>
      <c r="AQ81" s="144" t="s">
        <v>87</v>
      </c>
      <c r="AR81" s="144">
        <v>90</v>
      </c>
      <c r="AS81" s="144" t="s">
        <v>87</v>
      </c>
      <c r="AT81" s="23">
        <v>0.13165766158914646</v>
      </c>
      <c r="AU81" s="144" t="s">
        <v>87</v>
      </c>
      <c r="AV81" s="144">
        <v>70</v>
      </c>
      <c r="AW81" s="144" t="s">
        <v>87</v>
      </c>
      <c r="AX81" s="23">
        <v>0.11753467643112117</v>
      </c>
      <c r="AY81" s="144" t="s">
        <v>87</v>
      </c>
      <c r="AZ81" s="144">
        <v>85</v>
      </c>
      <c r="BA81" s="144" t="s">
        <v>87</v>
      </c>
      <c r="BB81" s="23">
        <v>0.19885234718861566</v>
      </c>
      <c r="BC81" s="144" t="s">
        <v>87</v>
      </c>
      <c r="BD81" s="144">
        <v>33</v>
      </c>
      <c r="BE81" s="144" t="s">
        <v>87</v>
      </c>
      <c r="BF81" s="23">
        <v>0.2396279907776826</v>
      </c>
      <c r="BG81" s="144" t="s">
        <v>87</v>
      </c>
      <c r="BH81" s="144">
        <v>136</v>
      </c>
      <c r="BI81" s="144" t="s">
        <v>87</v>
      </c>
      <c r="BJ81" s="23">
        <v>0.23148173817301487</v>
      </c>
      <c r="BK81" s="144" t="s">
        <v>87</v>
      </c>
      <c r="BL81" s="144">
        <v>36</v>
      </c>
      <c r="BM81" s="144" t="s">
        <v>87</v>
      </c>
      <c r="BN81" s="23">
        <v>7.2113892164701834E-2</v>
      </c>
      <c r="BO81" s="144" t="s">
        <v>87</v>
      </c>
      <c r="BP81" s="144">
        <v>144</v>
      </c>
      <c r="BQ81" s="144" t="s">
        <v>87</v>
      </c>
      <c r="BR81" s="23">
        <v>0.1372230285036804</v>
      </c>
      <c r="BS81" s="144" t="s">
        <v>87</v>
      </c>
      <c r="BT81" s="144">
        <v>32</v>
      </c>
      <c r="BU81" s="144" t="s">
        <v>87</v>
      </c>
      <c r="BV81" s="23">
        <v>0.18203879780007456</v>
      </c>
      <c r="BW81" s="144" t="s">
        <v>87</v>
      </c>
      <c r="BX81" s="144">
        <v>78</v>
      </c>
      <c r="BY81" s="144" t="s">
        <v>87</v>
      </c>
      <c r="BZ81" s="23">
        <v>0.46055386203465348</v>
      </c>
      <c r="CA81" s="144" t="s">
        <v>87</v>
      </c>
      <c r="CB81" s="144">
        <v>9</v>
      </c>
      <c r="CC81" s="144" t="s">
        <v>87</v>
      </c>
      <c r="CD81" s="144" t="s">
        <v>87</v>
      </c>
      <c r="CE81" s="23">
        <v>0.54115563548316648</v>
      </c>
      <c r="CF81" s="144" t="s">
        <v>87</v>
      </c>
      <c r="CG81" s="144">
        <v>16</v>
      </c>
    </row>
    <row r="82" spans="1:85" x14ac:dyDescent="0.25">
      <c r="A82" s="144" t="s">
        <v>307</v>
      </c>
      <c r="B82" s="23">
        <v>0.11819648040835359</v>
      </c>
      <c r="C82" s="144" t="s">
        <v>307</v>
      </c>
      <c r="D82" s="144">
        <v>316</v>
      </c>
      <c r="E82" s="144" t="s">
        <v>307</v>
      </c>
      <c r="F82" s="23">
        <v>6.5273350167231098E-2</v>
      </c>
      <c r="G82" s="144" t="s">
        <v>307</v>
      </c>
      <c r="H82" s="144">
        <v>233</v>
      </c>
      <c r="I82" s="144" t="s">
        <v>307</v>
      </c>
      <c r="J82" s="23">
        <v>0.14973200262978795</v>
      </c>
      <c r="K82" s="144" t="s">
        <v>307</v>
      </c>
      <c r="L82" s="144">
        <v>303</v>
      </c>
      <c r="M82" s="144" t="s">
        <v>307</v>
      </c>
      <c r="N82" s="23">
        <v>70</v>
      </c>
      <c r="O82" s="144" t="s">
        <v>307</v>
      </c>
      <c r="P82" s="23">
        <v>235</v>
      </c>
      <c r="Q82" s="144" t="s">
        <v>307</v>
      </c>
      <c r="R82" s="23">
        <v>5.6196715220781934E-5</v>
      </c>
      <c r="S82" s="144" t="s">
        <v>307</v>
      </c>
      <c r="T82" s="144">
        <v>322</v>
      </c>
      <c r="U82" s="144" t="s">
        <v>307</v>
      </c>
      <c r="V82" s="23">
        <v>0.1144494067432484</v>
      </c>
      <c r="W82" s="144" t="s">
        <v>307</v>
      </c>
      <c r="X82" s="144">
        <v>193</v>
      </c>
      <c r="Y82" s="144" t="s">
        <v>307</v>
      </c>
      <c r="Z82" s="23">
        <v>1.1138120907569823E-3</v>
      </c>
      <c r="AA82" s="144" t="s">
        <v>307</v>
      </c>
      <c r="AB82" s="144">
        <v>286</v>
      </c>
      <c r="AC82" s="144" t="s">
        <v>307</v>
      </c>
      <c r="AD82" s="23">
        <v>3.4978134964847342E-3</v>
      </c>
      <c r="AE82" s="144" t="s">
        <v>307</v>
      </c>
      <c r="AF82" s="144">
        <v>281</v>
      </c>
      <c r="AG82" s="144" t="s">
        <v>307</v>
      </c>
      <c r="AH82" s="23">
        <v>8.2485641226845111E-2</v>
      </c>
      <c r="AI82" s="144" t="s">
        <v>307</v>
      </c>
      <c r="AJ82" s="144">
        <v>162</v>
      </c>
      <c r="AK82" s="144" t="s">
        <v>307</v>
      </c>
      <c r="AL82" s="23">
        <v>1.3804118736728904E-2</v>
      </c>
      <c r="AM82" s="144" t="s">
        <v>307</v>
      </c>
      <c r="AN82" s="144">
        <v>280</v>
      </c>
      <c r="AO82" s="144" t="s">
        <v>307</v>
      </c>
      <c r="AP82" s="23">
        <v>2.1246479999259382E-2</v>
      </c>
      <c r="AQ82" s="144" t="s">
        <v>307</v>
      </c>
      <c r="AR82" s="144">
        <v>206</v>
      </c>
      <c r="AS82" s="144" t="s">
        <v>307</v>
      </c>
      <c r="AT82" s="23">
        <v>2.3964998547074807E-2</v>
      </c>
      <c r="AU82" s="144" t="s">
        <v>307</v>
      </c>
      <c r="AV82" s="144">
        <v>323</v>
      </c>
      <c r="AW82" s="144" t="s">
        <v>307</v>
      </c>
      <c r="AX82" s="23">
        <v>2.9143671997587932E-2</v>
      </c>
      <c r="AY82" s="144" t="s">
        <v>307</v>
      </c>
      <c r="AZ82" s="144">
        <v>294</v>
      </c>
      <c r="BA82" s="144" t="s">
        <v>307</v>
      </c>
      <c r="BB82" s="23">
        <v>6.0607310882987639E-3</v>
      </c>
      <c r="BC82" s="144" t="s">
        <v>307</v>
      </c>
      <c r="BD82" s="144">
        <v>313</v>
      </c>
      <c r="BE82" s="144" t="s">
        <v>307</v>
      </c>
      <c r="BF82" s="23">
        <v>0.15037128262919852</v>
      </c>
      <c r="BG82" s="144" t="s">
        <v>307</v>
      </c>
      <c r="BH82" s="144">
        <v>264</v>
      </c>
      <c r="BI82" s="144" t="s">
        <v>307</v>
      </c>
      <c r="BJ82" s="23">
        <v>3.695707504740111E-2</v>
      </c>
      <c r="BK82" s="144" t="s">
        <v>307</v>
      </c>
      <c r="BL82" s="144">
        <v>320</v>
      </c>
      <c r="BM82" s="144" t="s">
        <v>307</v>
      </c>
      <c r="BN82" s="23">
        <v>0.11356962012367154</v>
      </c>
      <c r="BO82" s="144" t="s">
        <v>307</v>
      </c>
      <c r="BP82" s="144">
        <v>81</v>
      </c>
      <c r="BQ82" s="144" t="s">
        <v>307</v>
      </c>
      <c r="BR82" s="23">
        <v>4.79428082384597E-2</v>
      </c>
      <c r="BS82" s="144" t="s">
        <v>307</v>
      </c>
      <c r="BT82" s="144">
        <v>216</v>
      </c>
      <c r="BU82" s="144" t="s">
        <v>307</v>
      </c>
      <c r="BV82" s="23">
        <v>0.14023455726977241</v>
      </c>
      <c r="BW82" s="144" t="s">
        <v>307</v>
      </c>
      <c r="BX82" s="144">
        <v>120</v>
      </c>
      <c r="BY82" s="144" t="s">
        <v>307</v>
      </c>
      <c r="BZ82" s="23">
        <v>7.0031953273263767E-2</v>
      </c>
      <c r="CA82" s="144" t="s">
        <v>307</v>
      </c>
      <c r="CB82" s="144">
        <v>320</v>
      </c>
      <c r="CC82" s="144" t="s">
        <v>307</v>
      </c>
      <c r="CD82" s="144" t="s">
        <v>307</v>
      </c>
      <c r="CE82" s="23">
        <v>4.5415862344012292E-2</v>
      </c>
      <c r="CF82" s="144" t="s">
        <v>307</v>
      </c>
      <c r="CG82" s="144">
        <v>229</v>
      </c>
    </row>
    <row r="83" spans="1:85" x14ac:dyDescent="0.25">
      <c r="A83" s="144" t="s">
        <v>98</v>
      </c>
      <c r="B83" s="23">
        <v>0.24821983988794294</v>
      </c>
      <c r="C83" s="144" t="s">
        <v>98</v>
      </c>
      <c r="D83" s="144">
        <v>124</v>
      </c>
      <c r="E83" s="144" t="s">
        <v>98</v>
      </c>
      <c r="F83" s="23">
        <v>9.8294120071141827E-2</v>
      </c>
      <c r="G83" s="144" t="s">
        <v>98</v>
      </c>
      <c r="H83" s="144">
        <v>161</v>
      </c>
      <c r="I83" s="144" t="s">
        <v>98</v>
      </c>
      <c r="J83" s="23">
        <v>0.41309128941137269</v>
      </c>
      <c r="K83" s="144" t="s">
        <v>98</v>
      </c>
      <c r="L83" s="144">
        <v>50</v>
      </c>
      <c r="M83" s="144" t="s">
        <v>98</v>
      </c>
      <c r="N83" s="23">
        <v>-111</v>
      </c>
      <c r="O83" s="144" t="s">
        <v>98</v>
      </c>
      <c r="P83" s="23">
        <v>59</v>
      </c>
      <c r="Q83" s="144" t="s">
        <v>98</v>
      </c>
      <c r="R83" s="23">
        <v>3.3010640744248884E-3</v>
      </c>
      <c r="S83" s="144" t="s">
        <v>98</v>
      </c>
      <c r="T83" s="144">
        <v>73</v>
      </c>
      <c r="U83" s="144" t="s">
        <v>98</v>
      </c>
      <c r="V83" s="23">
        <v>0.41182605157597946</v>
      </c>
      <c r="W83" s="144" t="s">
        <v>98</v>
      </c>
      <c r="X83" s="144">
        <v>33</v>
      </c>
      <c r="Y83" s="144" t="s">
        <v>98</v>
      </c>
      <c r="Z83" s="23">
        <v>7.1057766349342808E-3</v>
      </c>
      <c r="AA83" s="144" t="s">
        <v>98</v>
      </c>
      <c r="AB83" s="144">
        <v>57</v>
      </c>
      <c r="AC83" s="144" t="s">
        <v>98</v>
      </c>
      <c r="AD83" s="23">
        <v>1.3332650137712255E-2</v>
      </c>
      <c r="AE83" s="144" t="s">
        <v>98</v>
      </c>
      <c r="AF83" s="144">
        <v>133</v>
      </c>
      <c r="AG83" s="144" t="s">
        <v>98</v>
      </c>
      <c r="AH83" s="23">
        <v>9.1377329438617025E-2</v>
      </c>
      <c r="AI83" s="144" t="s">
        <v>98</v>
      </c>
      <c r="AJ83" s="144">
        <v>139</v>
      </c>
      <c r="AK83" s="144" t="s">
        <v>98</v>
      </c>
      <c r="AL83" s="23">
        <v>2.4507956340046103E-2</v>
      </c>
      <c r="AM83" s="144" t="s">
        <v>98</v>
      </c>
      <c r="AN83" s="144">
        <v>145</v>
      </c>
      <c r="AO83" s="144" t="s">
        <v>98</v>
      </c>
      <c r="AP83" s="23">
        <v>5.0111916704119887E-2</v>
      </c>
      <c r="AQ83" s="144" t="s">
        <v>98</v>
      </c>
      <c r="AR83" s="144">
        <v>126</v>
      </c>
      <c r="AS83" s="144" t="s">
        <v>98</v>
      </c>
      <c r="AT83" s="23">
        <v>5.1427234915245874E-2</v>
      </c>
      <c r="AU83" s="144" t="s">
        <v>98</v>
      </c>
      <c r="AV83" s="144">
        <v>296</v>
      </c>
      <c r="AW83" s="144" t="s">
        <v>98</v>
      </c>
      <c r="AX83" s="23">
        <v>6.6941391865476194E-2</v>
      </c>
      <c r="AY83" s="144" t="s">
        <v>98</v>
      </c>
      <c r="AZ83" s="144">
        <v>171</v>
      </c>
      <c r="BA83" s="144" t="s">
        <v>98</v>
      </c>
      <c r="BB83" s="23">
        <v>4.9139156741871734E-2</v>
      </c>
      <c r="BC83" s="144" t="s">
        <v>98</v>
      </c>
      <c r="BD83" s="144">
        <v>167</v>
      </c>
      <c r="BE83" s="144" t="s">
        <v>98</v>
      </c>
      <c r="BF83" s="23">
        <v>0.5418381437915083</v>
      </c>
      <c r="BG83" s="144" t="s">
        <v>98</v>
      </c>
      <c r="BH83" s="144">
        <v>11</v>
      </c>
      <c r="BI83" s="144" t="s">
        <v>98</v>
      </c>
      <c r="BJ83" s="23">
        <v>0.1580727931188983</v>
      </c>
      <c r="BK83" s="144" t="s">
        <v>98</v>
      </c>
      <c r="BL83" s="144">
        <v>91</v>
      </c>
      <c r="BM83" s="144" t="s">
        <v>98</v>
      </c>
      <c r="BN83" s="23">
        <v>0.10161136402444793</v>
      </c>
      <c r="BO83" s="144" t="s">
        <v>98</v>
      </c>
      <c r="BP83" s="144">
        <v>92</v>
      </c>
      <c r="BQ83" s="144" t="s">
        <v>98</v>
      </c>
      <c r="BR83" s="23">
        <v>0.10513265725896635</v>
      </c>
      <c r="BS83" s="144" t="s">
        <v>98</v>
      </c>
      <c r="BT83" s="144">
        <v>60</v>
      </c>
      <c r="BU83" s="144" t="s">
        <v>98</v>
      </c>
      <c r="BV83" s="23">
        <v>0.17967060211346819</v>
      </c>
      <c r="BW83" s="144" t="s">
        <v>98</v>
      </c>
      <c r="BX83" s="144">
        <v>80</v>
      </c>
      <c r="BY83" s="144" t="s">
        <v>98</v>
      </c>
      <c r="BZ83" s="23">
        <v>0.1700828179661357</v>
      </c>
      <c r="CA83" s="144" t="s">
        <v>98</v>
      </c>
      <c r="CB83" s="144">
        <v>138</v>
      </c>
      <c r="CC83" s="144" t="s">
        <v>98</v>
      </c>
      <c r="CD83" s="144" t="s">
        <v>98</v>
      </c>
      <c r="CE83" s="23">
        <v>0.10337915621734232</v>
      </c>
      <c r="CF83" s="144" t="s">
        <v>98</v>
      </c>
      <c r="CG83" s="144">
        <v>119</v>
      </c>
    </row>
    <row r="84" spans="1:85" x14ac:dyDescent="0.25">
      <c r="A84" s="144" t="s">
        <v>143</v>
      </c>
      <c r="B84" s="23">
        <v>0.21191941496288724</v>
      </c>
      <c r="C84" s="144" t="s">
        <v>143</v>
      </c>
      <c r="D84" s="144">
        <v>166</v>
      </c>
      <c r="E84" s="144" t="s">
        <v>143</v>
      </c>
      <c r="F84" s="23">
        <v>0.14728735641540075</v>
      </c>
      <c r="G84" s="144" t="s">
        <v>143</v>
      </c>
      <c r="H84" s="144">
        <v>77</v>
      </c>
      <c r="I84" s="144" t="s">
        <v>143</v>
      </c>
      <c r="J84" s="23">
        <v>0.20690090599567937</v>
      </c>
      <c r="K84" s="144" t="s">
        <v>143</v>
      </c>
      <c r="L84" s="144">
        <v>239</v>
      </c>
      <c r="M84" s="144" t="s">
        <v>143</v>
      </c>
      <c r="N84" s="23">
        <v>162</v>
      </c>
      <c r="O84" s="144" t="s">
        <v>143</v>
      </c>
      <c r="P84" s="23">
        <v>298</v>
      </c>
      <c r="Q84" s="144" t="s">
        <v>143</v>
      </c>
      <c r="R84" s="23">
        <v>3.370628414723496E-4</v>
      </c>
      <c r="S84" s="144" t="s">
        <v>143</v>
      </c>
      <c r="T84" s="144">
        <v>271</v>
      </c>
      <c r="U84" s="144" t="s">
        <v>143</v>
      </c>
      <c r="V84" s="23">
        <v>7.0934910035308718E-2</v>
      </c>
      <c r="W84" s="144" t="s">
        <v>143</v>
      </c>
      <c r="X84" s="144">
        <v>264</v>
      </c>
      <c r="Y84" s="144" t="s">
        <v>143</v>
      </c>
      <c r="Z84" s="23">
        <v>9.9247443065439726E-4</v>
      </c>
      <c r="AA84" s="144" t="s">
        <v>143</v>
      </c>
      <c r="AB84" s="144">
        <v>301</v>
      </c>
      <c r="AC84" s="144" t="s">
        <v>143</v>
      </c>
      <c r="AD84" s="23">
        <v>1.7968392109117267E-2</v>
      </c>
      <c r="AE84" s="144" t="s">
        <v>143</v>
      </c>
      <c r="AF84" s="144">
        <v>100</v>
      </c>
      <c r="AG84" s="144" t="s">
        <v>143</v>
      </c>
      <c r="AH84" s="23">
        <v>7.6396400000364434E-2</v>
      </c>
      <c r="AI84" s="144" t="s">
        <v>143</v>
      </c>
      <c r="AJ84" s="144">
        <v>190</v>
      </c>
      <c r="AK84" s="144" t="s">
        <v>143</v>
      </c>
      <c r="AL84" s="23">
        <v>2.7137017776892664E-2</v>
      </c>
      <c r="AM84" s="144" t="s">
        <v>143</v>
      </c>
      <c r="AN84" s="144">
        <v>125</v>
      </c>
      <c r="AO84" s="144" t="s">
        <v>143</v>
      </c>
      <c r="AP84" s="23">
        <v>0.22873077689101365</v>
      </c>
      <c r="AQ84" s="144" t="s">
        <v>143</v>
      </c>
      <c r="AR84" s="144">
        <v>19</v>
      </c>
      <c r="AS84" s="144" t="s">
        <v>143</v>
      </c>
      <c r="AT84" s="23">
        <v>0.10552908451924364</v>
      </c>
      <c r="AU84" s="144" t="s">
        <v>143</v>
      </c>
      <c r="AV84" s="144">
        <v>117</v>
      </c>
      <c r="AW84" s="144" t="s">
        <v>143</v>
      </c>
      <c r="AX84" s="23">
        <v>0.25999504918772892</v>
      </c>
      <c r="AY84" s="144" t="s">
        <v>143</v>
      </c>
      <c r="AZ84" s="144">
        <v>21</v>
      </c>
      <c r="BA84" s="144" t="s">
        <v>143</v>
      </c>
      <c r="BB84" s="23">
        <v>2.1011886966416034E-2</v>
      </c>
      <c r="BC84" s="144" t="s">
        <v>143</v>
      </c>
      <c r="BD84" s="144">
        <v>254</v>
      </c>
      <c r="BE84" s="144" t="s">
        <v>143</v>
      </c>
      <c r="BF84" s="23">
        <v>0.30654142514175342</v>
      </c>
      <c r="BG84" s="144" t="s">
        <v>143</v>
      </c>
      <c r="BH84" s="144">
        <v>80</v>
      </c>
      <c r="BI84" s="144" t="s">
        <v>143</v>
      </c>
      <c r="BJ84" s="23">
        <v>8.3236218923976049E-2</v>
      </c>
      <c r="BK84" s="144" t="s">
        <v>143</v>
      </c>
      <c r="BL84" s="144">
        <v>208</v>
      </c>
      <c r="BM84" s="144" t="s">
        <v>143</v>
      </c>
      <c r="BN84" s="23">
        <v>5.785574185693549E-2</v>
      </c>
      <c r="BO84" s="144" t="s">
        <v>143</v>
      </c>
      <c r="BP84" s="144">
        <v>174</v>
      </c>
      <c r="BQ84" s="144" t="s">
        <v>143</v>
      </c>
      <c r="BR84" s="23">
        <v>2.6099343737785802E-2</v>
      </c>
      <c r="BS84" s="144" t="s">
        <v>143</v>
      </c>
      <c r="BT84" s="144">
        <v>306</v>
      </c>
      <c r="BU84" s="144" t="s">
        <v>143</v>
      </c>
      <c r="BV84" s="23">
        <v>7.2899124059954315E-2</v>
      </c>
      <c r="BW84" s="144" t="s">
        <v>143</v>
      </c>
      <c r="BX84" s="144">
        <v>265</v>
      </c>
      <c r="BY84" s="144" t="s">
        <v>143</v>
      </c>
      <c r="BZ84" s="23">
        <v>9.0250357480701315E-2</v>
      </c>
      <c r="CA84" s="144" t="s">
        <v>143</v>
      </c>
      <c r="CB84" s="144">
        <v>288</v>
      </c>
      <c r="CC84" s="144" t="s">
        <v>143</v>
      </c>
      <c r="CD84" s="144" t="s">
        <v>143</v>
      </c>
      <c r="CE84" s="23">
        <v>6.3048739113870253E-2</v>
      </c>
      <c r="CF84" s="144" t="s">
        <v>143</v>
      </c>
      <c r="CG84" s="144">
        <v>180</v>
      </c>
    </row>
    <row r="85" spans="1:85" x14ac:dyDescent="0.25">
      <c r="A85" s="144" t="s">
        <v>313</v>
      </c>
      <c r="B85" s="23">
        <v>0.13602072450877359</v>
      </c>
      <c r="C85" s="144" t="s">
        <v>313</v>
      </c>
      <c r="D85" s="144">
        <v>297</v>
      </c>
      <c r="E85" s="144" t="s">
        <v>313</v>
      </c>
      <c r="F85" s="23">
        <v>5.6652826639731903E-2</v>
      </c>
      <c r="G85" s="144" t="s">
        <v>313</v>
      </c>
      <c r="H85" s="144">
        <v>262</v>
      </c>
      <c r="I85" s="144" t="s">
        <v>313</v>
      </c>
      <c r="J85" s="23">
        <v>0.18505377488110888</v>
      </c>
      <c r="K85" s="144" t="s">
        <v>313</v>
      </c>
      <c r="L85" s="144">
        <v>271</v>
      </c>
      <c r="M85" s="144" t="s">
        <v>313</v>
      </c>
      <c r="N85" s="23">
        <v>9</v>
      </c>
      <c r="O85" s="144" t="s">
        <v>313</v>
      </c>
      <c r="P85" s="23">
        <v>185</v>
      </c>
      <c r="Q85" s="144" t="s">
        <v>313</v>
      </c>
      <c r="R85" s="23">
        <v>6.2083002119567483E-4</v>
      </c>
      <c r="S85" s="144" t="s">
        <v>313</v>
      </c>
      <c r="T85" s="144">
        <v>237</v>
      </c>
      <c r="U85" s="144" t="s">
        <v>313</v>
      </c>
      <c r="V85" s="23">
        <v>5.9829572128274396E-2</v>
      </c>
      <c r="W85" s="144" t="s">
        <v>313</v>
      </c>
      <c r="X85" s="144">
        <v>277</v>
      </c>
      <c r="Y85" s="144" t="s">
        <v>313</v>
      </c>
      <c r="Z85" s="23">
        <v>1.1735314842017566E-3</v>
      </c>
      <c r="AA85" s="144" t="s">
        <v>313</v>
      </c>
      <c r="AB85" s="144">
        <v>282</v>
      </c>
      <c r="AC85" s="144" t="s">
        <v>313</v>
      </c>
      <c r="AD85" s="23">
        <v>1.1038046253893029E-2</v>
      </c>
      <c r="AE85" s="144" t="s">
        <v>313</v>
      </c>
      <c r="AF85" s="144">
        <v>154</v>
      </c>
      <c r="AG85" s="144" t="s">
        <v>313</v>
      </c>
      <c r="AH85" s="23">
        <v>7.2054837794617937E-2</v>
      </c>
      <c r="AI85" s="144" t="s">
        <v>313</v>
      </c>
      <c r="AJ85" s="144">
        <v>203</v>
      </c>
      <c r="AK85" s="144" t="s">
        <v>313</v>
      </c>
      <c r="AL85" s="23">
        <v>1.98368167922451E-2</v>
      </c>
      <c r="AM85" s="144" t="s">
        <v>313</v>
      </c>
      <c r="AN85" s="144">
        <v>189</v>
      </c>
      <c r="AO85" s="144" t="s">
        <v>313</v>
      </c>
      <c r="AP85" s="23">
        <v>6.2532778226553537E-2</v>
      </c>
      <c r="AQ85" s="144" t="s">
        <v>313</v>
      </c>
      <c r="AR85" s="144">
        <v>104</v>
      </c>
      <c r="AS85" s="144" t="s">
        <v>313</v>
      </c>
      <c r="AT85" s="23">
        <v>5.1336850332684154E-2</v>
      </c>
      <c r="AU85" s="144" t="s">
        <v>313</v>
      </c>
      <c r="AV85" s="144">
        <v>297</v>
      </c>
      <c r="AW85" s="144" t="s">
        <v>313</v>
      </c>
      <c r="AX85" s="23">
        <v>7.9007788450054753E-2</v>
      </c>
      <c r="AY85" s="144" t="s">
        <v>313</v>
      </c>
      <c r="AZ85" s="144">
        <v>147</v>
      </c>
      <c r="BA85" s="144" t="s">
        <v>313</v>
      </c>
      <c r="BB85" s="23">
        <v>2.0263959812358102E-2</v>
      </c>
      <c r="BC85" s="144" t="s">
        <v>313</v>
      </c>
      <c r="BD85" s="144">
        <v>257</v>
      </c>
      <c r="BE85" s="144" t="s">
        <v>313</v>
      </c>
      <c r="BF85" s="23">
        <v>0.29575432320990758</v>
      </c>
      <c r="BG85" s="144" t="s">
        <v>313</v>
      </c>
      <c r="BH85" s="144">
        <v>88</v>
      </c>
      <c r="BI85" s="144" t="s">
        <v>313</v>
      </c>
      <c r="BJ85" s="23">
        <v>8.0299384240962696E-2</v>
      </c>
      <c r="BK85" s="144" t="s">
        <v>313</v>
      </c>
      <c r="BL85" s="144">
        <v>219</v>
      </c>
      <c r="BM85" s="144" t="s">
        <v>313</v>
      </c>
      <c r="BN85" s="23">
        <v>3.0900528730606867E-2</v>
      </c>
      <c r="BO85" s="144" t="s">
        <v>313</v>
      </c>
      <c r="BP85" s="144">
        <v>258</v>
      </c>
      <c r="BQ85" s="144" t="s">
        <v>313</v>
      </c>
      <c r="BR85" s="23">
        <v>2.6508327663096003E-2</v>
      </c>
      <c r="BS85" s="144" t="s">
        <v>313</v>
      </c>
      <c r="BT85" s="144">
        <v>303</v>
      </c>
      <c r="BU85" s="144" t="s">
        <v>313</v>
      </c>
      <c r="BV85" s="23">
        <v>4.98810658582216E-2</v>
      </c>
      <c r="BW85" s="144" t="s">
        <v>313</v>
      </c>
      <c r="BX85" s="144">
        <v>299</v>
      </c>
      <c r="BY85" s="144" t="s">
        <v>313</v>
      </c>
      <c r="BZ85" s="23">
        <v>0.10895858439089098</v>
      </c>
      <c r="CA85" s="144" t="s">
        <v>313</v>
      </c>
      <c r="CB85" s="144">
        <v>249</v>
      </c>
      <c r="CC85" s="144" t="s">
        <v>313</v>
      </c>
      <c r="CD85" s="144" t="s">
        <v>313</v>
      </c>
      <c r="CE85" s="23">
        <v>4.6346186596649727E-2</v>
      </c>
      <c r="CF85" s="144" t="s">
        <v>313</v>
      </c>
      <c r="CG85" s="144">
        <v>227</v>
      </c>
    </row>
    <row r="86" spans="1:85" x14ac:dyDescent="0.25">
      <c r="A86" s="144" t="s">
        <v>201</v>
      </c>
      <c r="B86" s="23">
        <v>0.24730322369060212</v>
      </c>
      <c r="C86" s="144" t="s">
        <v>201</v>
      </c>
      <c r="D86" s="144">
        <v>125</v>
      </c>
      <c r="E86" s="144" t="s">
        <v>201</v>
      </c>
      <c r="F86" s="23">
        <v>5.4556232786216623E-2</v>
      </c>
      <c r="G86" s="144" t="s">
        <v>201</v>
      </c>
      <c r="H86" s="144">
        <v>269</v>
      </c>
      <c r="I86" s="144" t="s">
        <v>201</v>
      </c>
      <c r="J86" s="23">
        <v>0.26387000617134082</v>
      </c>
      <c r="K86" s="144" t="s">
        <v>201</v>
      </c>
      <c r="L86" s="144">
        <v>156</v>
      </c>
      <c r="M86" s="144" t="s">
        <v>201</v>
      </c>
      <c r="N86" s="23">
        <v>-113</v>
      </c>
      <c r="O86" s="144" t="s">
        <v>201</v>
      </c>
      <c r="P86" s="23">
        <v>56</v>
      </c>
      <c r="Q86" s="144" t="s">
        <v>201</v>
      </c>
      <c r="R86" s="23">
        <v>3.1667677096941867E-3</v>
      </c>
      <c r="S86" s="144" t="s">
        <v>201</v>
      </c>
      <c r="T86" s="144">
        <v>78</v>
      </c>
      <c r="U86" s="144" t="s">
        <v>201</v>
      </c>
      <c r="V86" s="23">
        <v>0.13440484683421891</v>
      </c>
      <c r="W86" s="144" t="s">
        <v>201</v>
      </c>
      <c r="X86" s="144">
        <v>165</v>
      </c>
      <c r="Y86" s="144" t="s">
        <v>201</v>
      </c>
      <c r="Z86" s="23">
        <v>4.4078584390929258E-3</v>
      </c>
      <c r="AA86" s="144" t="s">
        <v>201</v>
      </c>
      <c r="AB86" s="144">
        <v>104</v>
      </c>
      <c r="AC86" s="144" t="s">
        <v>201</v>
      </c>
      <c r="AD86" s="23">
        <v>9.3753640619399208E-3</v>
      </c>
      <c r="AE86" s="144" t="s">
        <v>201</v>
      </c>
      <c r="AF86" s="144">
        <v>175</v>
      </c>
      <c r="AG86" s="144" t="s">
        <v>201</v>
      </c>
      <c r="AH86" s="23">
        <v>6.0709793969511414E-2</v>
      </c>
      <c r="AI86" s="144" t="s">
        <v>201</v>
      </c>
      <c r="AJ86" s="144">
        <v>254</v>
      </c>
      <c r="AK86" s="144" t="s">
        <v>201</v>
      </c>
      <c r="AL86" s="23">
        <v>1.6786841419857101E-2</v>
      </c>
      <c r="AM86" s="144" t="s">
        <v>201</v>
      </c>
      <c r="AN86" s="144">
        <v>244</v>
      </c>
      <c r="AO86" s="144" t="s">
        <v>201</v>
      </c>
      <c r="AP86" s="23">
        <v>2.1259183567247823E-2</v>
      </c>
      <c r="AQ86" s="144" t="s">
        <v>201</v>
      </c>
      <c r="AR86" s="144">
        <v>205</v>
      </c>
      <c r="AS86" s="144" t="s">
        <v>201</v>
      </c>
      <c r="AT86" s="23">
        <v>6.0534969724531859E-2</v>
      </c>
      <c r="AU86" s="144" t="s">
        <v>201</v>
      </c>
      <c r="AV86" s="144">
        <v>269</v>
      </c>
      <c r="AW86" s="144" t="s">
        <v>201</v>
      </c>
      <c r="AX86" s="23">
        <v>4.204902290881489E-2</v>
      </c>
      <c r="AY86" s="144" t="s">
        <v>201</v>
      </c>
      <c r="AZ86" s="144">
        <v>250</v>
      </c>
      <c r="BA86" s="144" t="s">
        <v>201</v>
      </c>
      <c r="BB86" s="23">
        <v>4.344732956211942E-2</v>
      </c>
      <c r="BC86" s="144" t="s">
        <v>201</v>
      </c>
      <c r="BD86" s="144">
        <v>182</v>
      </c>
      <c r="BE86" s="144" t="s">
        <v>201</v>
      </c>
      <c r="BF86" s="23">
        <v>0.11999442811125051</v>
      </c>
      <c r="BG86" s="144" t="s">
        <v>201</v>
      </c>
      <c r="BH86" s="144">
        <v>311</v>
      </c>
      <c r="BI86" s="144" t="s">
        <v>201</v>
      </c>
      <c r="BJ86" s="23">
        <v>6.4713206054542519E-2</v>
      </c>
      <c r="BK86" s="144" t="s">
        <v>201</v>
      </c>
      <c r="BL86" s="144">
        <v>254</v>
      </c>
      <c r="BM86" s="144" t="s">
        <v>201</v>
      </c>
      <c r="BN86" s="23">
        <v>4.3468348879632801E-2</v>
      </c>
      <c r="BO86" s="144" t="s">
        <v>201</v>
      </c>
      <c r="BP86" s="144">
        <v>211</v>
      </c>
      <c r="BQ86" s="144" t="s">
        <v>201</v>
      </c>
      <c r="BR86" s="23">
        <v>0.10722768479254127</v>
      </c>
      <c r="BS86" s="144" t="s">
        <v>201</v>
      </c>
      <c r="BT86" s="144">
        <v>59</v>
      </c>
      <c r="BU86" s="144" t="s">
        <v>201</v>
      </c>
      <c r="BV86" s="23">
        <v>0.13107636209117693</v>
      </c>
      <c r="BW86" s="144" t="s">
        <v>201</v>
      </c>
      <c r="BX86" s="144">
        <v>134</v>
      </c>
      <c r="BY86" s="144" t="s">
        <v>201</v>
      </c>
      <c r="BZ86" s="23">
        <v>0.322614507868415</v>
      </c>
      <c r="CA86" s="144" t="s">
        <v>201</v>
      </c>
      <c r="CB86" s="144">
        <v>30</v>
      </c>
      <c r="CC86" s="144" t="s">
        <v>201</v>
      </c>
      <c r="CD86" s="144" t="s">
        <v>201</v>
      </c>
      <c r="CE86" s="23">
        <v>0.13673887996762152</v>
      </c>
      <c r="CF86" s="144" t="s">
        <v>201</v>
      </c>
      <c r="CG86" s="144">
        <v>84</v>
      </c>
    </row>
    <row r="87" spans="1:85" x14ac:dyDescent="0.25">
      <c r="A87" s="144" t="s">
        <v>169</v>
      </c>
      <c r="B87" s="23">
        <v>0.31613195645435432</v>
      </c>
      <c r="C87" s="144" t="s">
        <v>169</v>
      </c>
      <c r="D87" s="144">
        <v>80</v>
      </c>
      <c r="E87" s="144" t="s">
        <v>169</v>
      </c>
      <c r="F87" s="23">
        <v>8.7497563886780858E-2</v>
      </c>
      <c r="G87" s="144" t="s">
        <v>169</v>
      </c>
      <c r="H87" s="144">
        <v>178</v>
      </c>
      <c r="I87" s="144" t="s">
        <v>169</v>
      </c>
      <c r="J87" s="23">
        <v>0.43116485794460041</v>
      </c>
      <c r="K87" s="144" t="s">
        <v>169</v>
      </c>
      <c r="L87" s="144">
        <v>43</v>
      </c>
      <c r="M87" s="144" t="s">
        <v>169</v>
      </c>
      <c r="N87" s="23">
        <v>-135</v>
      </c>
      <c r="O87" s="144" t="s">
        <v>169</v>
      </c>
      <c r="P87" s="23">
        <v>46</v>
      </c>
      <c r="Q87" s="144" t="s">
        <v>169</v>
      </c>
      <c r="R87" s="23">
        <v>1.0335244011812871E-3</v>
      </c>
      <c r="S87" s="144" t="s">
        <v>169</v>
      </c>
      <c r="T87" s="144">
        <v>190</v>
      </c>
      <c r="U87" s="144" t="s">
        <v>169</v>
      </c>
      <c r="V87" s="23">
        <v>0.46986301796730856</v>
      </c>
      <c r="W87" s="144" t="s">
        <v>169</v>
      </c>
      <c r="X87" s="144">
        <v>24</v>
      </c>
      <c r="Y87" s="144" t="s">
        <v>169</v>
      </c>
      <c r="Z87" s="23">
        <v>5.3752399562382027E-3</v>
      </c>
      <c r="AA87" s="144" t="s">
        <v>169</v>
      </c>
      <c r="AB87" s="144">
        <v>86</v>
      </c>
      <c r="AC87" s="144" t="s">
        <v>169</v>
      </c>
      <c r="AD87" s="23">
        <v>1.3184580249919815E-2</v>
      </c>
      <c r="AE87" s="144" t="s">
        <v>169</v>
      </c>
      <c r="AF87" s="144">
        <v>135</v>
      </c>
      <c r="AG87" s="144" t="s">
        <v>169</v>
      </c>
      <c r="AH87" s="23">
        <v>6.5932100527992227E-2</v>
      </c>
      <c r="AI87" s="144" t="s">
        <v>169</v>
      </c>
      <c r="AJ87" s="144">
        <v>232</v>
      </c>
      <c r="AK87" s="144" t="s">
        <v>169</v>
      </c>
      <c r="AL87" s="23">
        <v>2.1156771251188707E-2</v>
      </c>
      <c r="AM87" s="144" t="s">
        <v>169</v>
      </c>
      <c r="AN87" s="144">
        <v>175</v>
      </c>
      <c r="AO87" s="144" t="s">
        <v>169</v>
      </c>
      <c r="AP87" s="23">
        <v>1.0763100265670894E-2</v>
      </c>
      <c r="AQ87" s="144" t="s">
        <v>169</v>
      </c>
      <c r="AR87" s="144">
        <v>236</v>
      </c>
      <c r="AS87" s="144" t="s">
        <v>169</v>
      </c>
      <c r="AT87" s="23">
        <v>6.9416986411685866E-2</v>
      </c>
      <c r="AU87" s="144" t="s">
        <v>169</v>
      </c>
      <c r="AV87" s="144">
        <v>239</v>
      </c>
      <c r="AW87" s="144" t="s">
        <v>169</v>
      </c>
      <c r="AX87" s="23">
        <v>3.4956959623626424E-2</v>
      </c>
      <c r="AY87" s="144" t="s">
        <v>169</v>
      </c>
      <c r="AZ87" s="144">
        <v>275</v>
      </c>
      <c r="BA87" s="144" t="s">
        <v>169</v>
      </c>
      <c r="BB87" s="23">
        <v>8.2301068584586218E-2</v>
      </c>
      <c r="BC87" s="144" t="s">
        <v>169</v>
      </c>
      <c r="BD87" s="144">
        <v>110</v>
      </c>
      <c r="BE87" s="144" t="s">
        <v>169</v>
      </c>
      <c r="BF87" s="23">
        <v>0.19706021222508363</v>
      </c>
      <c r="BG87" s="144" t="s">
        <v>169</v>
      </c>
      <c r="BH87" s="144">
        <v>194</v>
      </c>
      <c r="BI87" s="144" t="s">
        <v>169</v>
      </c>
      <c r="BJ87" s="23">
        <v>0.11626372621067696</v>
      </c>
      <c r="BK87" s="144" t="s">
        <v>169</v>
      </c>
      <c r="BL87" s="144">
        <v>137</v>
      </c>
      <c r="BM87" s="144" t="s">
        <v>169</v>
      </c>
      <c r="BN87" s="23">
        <v>8.6324255690842816E-2</v>
      </c>
      <c r="BO87" s="144" t="s">
        <v>169</v>
      </c>
      <c r="BP87" s="144">
        <v>113</v>
      </c>
      <c r="BQ87" s="144" t="s">
        <v>169</v>
      </c>
      <c r="BR87" s="23">
        <v>9.0675665509263384E-2</v>
      </c>
      <c r="BS87" s="144" t="s">
        <v>169</v>
      </c>
      <c r="BT87" s="144">
        <v>75</v>
      </c>
      <c r="BU87" s="144" t="s">
        <v>169</v>
      </c>
      <c r="BV87" s="23">
        <v>0.15382402791321756</v>
      </c>
      <c r="BW87" s="144" t="s">
        <v>169</v>
      </c>
      <c r="BX87" s="144">
        <v>107</v>
      </c>
      <c r="BY87" s="144" t="s">
        <v>169</v>
      </c>
      <c r="BZ87" s="23">
        <v>0.29214748784347033</v>
      </c>
      <c r="CA87" s="144" t="s">
        <v>169</v>
      </c>
      <c r="CB87" s="144">
        <v>42</v>
      </c>
      <c r="CC87" s="144" t="s">
        <v>169</v>
      </c>
      <c r="CD87" s="144" t="s">
        <v>169</v>
      </c>
      <c r="CE87" s="23">
        <v>0.35450488859482959</v>
      </c>
      <c r="CF87" s="144" t="s">
        <v>169</v>
      </c>
      <c r="CG87" s="144">
        <v>26</v>
      </c>
    </row>
    <row r="88" spans="1:85" x14ac:dyDescent="0.25">
      <c r="A88" s="144" t="s">
        <v>132</v>
      </c>
      <c r="B88" s="23">
        <v>0.23118404733652467</v>
      </c>
      <c r="C88" s="144" t="s">
        <v>132</v>
      </c>
      <c r="D88" s="144">
        <v>139</v>
      </c>
      <c r="E88" s="144" t="s">
        <v>132</v>
      </c>
      <c r="F88" s="23">
        <v>0.12809610676023392</v>
      </c>
      <c r="G88" s="144" t="s">
        <v>132</v>
      </c>
      <c r="H88" s="144">
        <v>102</v>
      </c>
      <c r="I88" s="144" t="s">
        <v>132</v>
      </c>
      <c r="J88" s="23">
        <v>0.22984286976114637</v>
      </c>
      <c r="K88" s="144" t="s">
        <v>132</v>
      </c>
      <c r="L88" s="144">
        <v>208</v>
      </c>
      <c r="M88" s="144" t="s">
        <v>132</v>
      </c>
      <c r="N88" s="23">
        <v>106</v>
      </c>
      <c r="O88" s="144" t="s">
        <v>132</v>
      </c>
      <c r="P88" s="23">
        <v>266</v>
      </c>
      <c r="Q88" s="144" t="s">
        <v>132</v>
      </c>
      <c r="R88" s="23">
        <v>1.4993749944439676E-3</v>
      </c>
      <c r="S88" s="144" t="s">
        <v>132</v>
      </c>
      <c r="T88" s="144">
        <v>138</v>
      </c>
      <c r="U88" s="144" t="s">
        <v>132</v>
      </c>
      <c r="V88" s="23">
        <v>0.14659666705061516</v>
      </c>
      <c r="W88" s="144" t="s">
        <v>132</v>
      </c>
      <c r="X88" s="144">
        <v>153</v>
      </c>
      <c r="Y88" s="144" t="s">
        <v>132</v>
      </c>
      <c r="Z88" s="23">
        <v>2.853631445250855E-3</v>
      </c>
      <c r="AA88" s="144" t="s">
        <v>132</v>
      </c>
      <c r="AB88" s="144">
        <v>172</v>
      </c>
      <c r="AC88" s="144" t="s">
        <v>132</v>
      </c>
      <c r="AD88" s="23">
        <v>2.0090005933289475E-2</v>
      </c>
      <c r="AE88" s="144" t="s">
        <v>132</v>
      </c>
      <c r="AF88" s="144">
        <v>89</v>
      </c>
      <c r="AG88" s="144" t="s">
        <v>132</v>
      </c>
      <c r="AH88" s="23">
        <v>0.11937804470531695</v>
      </c>
      <c r="AI88" s="144" t="s">
        <v>132</v>
      </c>
      <c r="AJ88" s="144">
        <v>90</v>
      </c>
      <c r="AK88" s="144" t="s">
        <v>132</v>
      </c>
      <c r="AL88" s="23">
        <v>3.4621395016815541E-2</v>
      </c>
      <c r="AM88" s="144" t="s">
        <v>132</v>
      </c>
      <c r="AN88" s="144">
        <v>91</v>
      </c>
      <c r="AO88" s="144" t="s">
        <v>132</v>
      </c>
      <c r="AP88" s="23">
        <v>0</v>
      </c>
      <c r="AQ88" s="144" t="s">
        <v>132</v>
      </c>
      <c r="AR88" s="144">
        <v>253</v>
      </c>
      <c r="AS88" s="144" t="s">
        <v>132</v>
      </c>
      <c r="AT88" s="23">
        <v>6.6742395497501592E-2</v>
      </c>
      <c r="AU88" s="144" t="s">
        <v>132</v>
      </c>
      <c r="AV88" s="144">
        <v>249</v>
      </c>
      <c r="AW88" s="144" t="s">
        <v>132</v>
      </c>
      <c r="AX88" s="23">
        <v>2.3530458498994475E-2</v>
      </c>
      <c r="AY88" s="144" t="s">
        <v>132</v>
      </c>
      <c r="AZ88" s="144">
        <v>306</v>
      </c>
      <c r="BA88" s="144" t="s">
        <v>132</v>
      </c>
      <c r="BB88" s="23">
        <v>0.1387050911836798</v>
      </c>
      <c r="BC88" s="144" t="s">
        <v>132</v>
      </c>
      <c r="BD88" s="144">
        <v>59</v>
      </c>
      <c r="BE88" s="144" t="s">
        <v>132</v>
      </c>
      <c r="BF88" s="23">
        <v>0.13563988753075976</v>
      </c>
      <c r="BG88" s="144" t="s">
        <v>132</v>
      </c>
      <c r="BH88" s="144">
        <v>288</v>
      </c>
      <c r="BI88" s="144" t="s">
        <v>132</v>
      </c>
      <c r="BJ88" s="23">
        <v>0.15487981823167629</v>
      </c>
      <c r="BK88" s="144" t="s">
        <v>132</v>
      </c>
      <c r="BL88" s="144">
        <v>92</v>
      </c>
      <c r="BM88" s="144" t="s">
        <v>132</v>
      </c>
      <c r="BN88" s="23">
        <v>0.12314476357946014</v>
      </c>
      <c r="BO88" s="144" t="s">
        <v>132</v>
      </c>
      <c r="BP88" s="144">
        <v>74</v>
      </c>
      <c r="BQ88" s="144" t="s">
        <v>132</v>
      </c>
      <c r="BR88" s="23">
        <v>0.17342810467361375</v>
      </c>
      <c r="BS88" s="144" t="s">
        <v>132</v>
      </c>
      <c r="BT88" s="144">
        <v>17</v>
      </c>
      <c r="BU88" s="144" t="s">
        <v>132</v>
      </c>
      <c r="BV88" s="23">
        <v>0.25782063850002351</v>
      </c>
      <c r="BW88" s="144" t="s">
        <v>132</v>
      </c>
      <c r="BX88" s="144">
        <v>36</v>
      </c>
      <c r="BY88" s="144" t="s">
        <v>132</v>
      </c>
      <c r="BZ88" s="23">
        <v>0.10787071208488229</v>
      </c>
      <c r="CA88" s="144" t="s">
        <v>132</v>
      </c>
      <c r="CB88" s="144">
        <v>250</v>
      </c>
      <c r="CC88" s="144" t="s">
        <v>132</v>
      </c>
      <c r="CD88" s="144" t="s">
        <v>132</v>
      </c>
      <c r="CE88" s="23">
        <v>7.1065446917623259E-2</v>
      </c>
      <c r="CF88" s="144" t="s">
        <v>132</v>
      </c>
      <c r="CG88" s="144">
        <v>162</v>
      </c>
    </row>
    <row r="89" spans="1:85" x14ac:dyDescent="0.25">
      <c r="A89" s="144" t="s">
        <v>234</v>
      </c>
      <c r="B89" s="23">
        <v>0.21005887630980571</v>
      </c>
      <c r="C89" s="144" t="s">
        <v>234</v>
      </c>
      <c r="D89" s="144">
        <v>171</v>
      </c>
      <c r="E89" s="144" t="s">
        <v>234</v>
      </c>
      <c r="F89" s="23">
        <v>0.10741929476645513</v>
      </c>
      <c r="G89" s="144" t="s">
        <v>234</v>
      </c>
      <c r="H89" s="144">
        <v>146</v>
      </c>
      <c r="I89" s="144" t="s">
        <v>234</v>
      </c>
      <c r="J89" s="23">
        <v>0.28773850258754574</v>
      </c>
      <c r="K89" s="144" t="s">
        <v>234</v>
      </c>
      <c r="L89" s="144">
        <v>129</v>
      </c>
      <c r="M89" s="144" t="s">
        <v>234</v>
      </c>
      <c r="N89" s="23">
        <v>-17</v>
      </c>
      <c r="O89" s="144" t="s">
        <v>234</v>
      </c>
      <c r="P89" s="23">
        <v>141</v>
      </c>
      <c r="Q89" s="144" t="s">
        <v>234</v>
      </c>
      <c r="R89" s="23">
        <v>1.1240564618616928E-3</v>
      </c>
      <c r="S89" s="144" t="s">
        <v>234</v>
      </c>
      <c r="T89" s="144">
        <v>174</v>
      </c>
      <c r="U89" s="144" t="s">
        <v>234</v>
      </c>
      <c r="V89" s="23">
        <v>0.22169455661342849</v>
      </c>
      <c r="W89" s="144" t="s">
        <v>234</v>
      </c>
      <c r="X89" s="144">
        <v>98</v>
      </c>
      <c r="Y89" s="144" t="s">
        <v>234</v>
      </c>
      <c r="Z89" s="23">
        <v>3.1724086433606536E-3</v>
      </c>
      <c r="AA89" s="144" t="s">
        <v>234</v>
      </c>
      <c r="AB89" s="144">
        <v>156</v>
      </c>
      <c r="AC89" s="144" t="s">
        <v>234</v>
      </c>
      <c r="AD89" s="23">
        <v>8.3235207659883726E-3</v>
      </c>
      <c r="AE89" s="144" t="s">
        <v>234</v>
      </c>
      <c r="AF89" s="144">
        <v>195</v>
      </c>
      <c r="AG89" s="144" t="s">
        <v>234</v>
      </c>
      <c r="AH89" s="23">
        <v>0.18392278853211116</v>
      </c>
      <c r="AI89" s="144" t="s">
        <v>234</v>
      </c>
      <c r="AJ89" s="144">
        <v>38</v>
      </c>
      <c r="AK89" s="144" t="s">
        <v>234</v>
      </c>
      <c r="AL89" s="23">
        <v>3.1290645128882674E-2</v>
      </c>
      <c r="AM89" s="144" t="s">
        <v>234</v>
      </c>
      <c r="AN89" s="144">
        <v>104</v>
      </c>
      <c r="AO89" s="144" t="s">
        <v>234</v>
      </c>
      <c r="AP89" s="23">
        <v>2.9445155516075964E-2</v>
      </c>
      <c r="AQ89" s="144" t="s">
        <v>234</v>
      </c>
      <c r="AR89" s="144">
        <v>174</v>
      </c>
      <c r="AS89" s="144" t="s">
        <v>234</v>
      </c>
      <c r="AT89" s="23">
        <v>0.1561180765553235</v>
      </c>
      <c r="AU89" s="144" t="s">
        <v>234</v>
      </c>
      <c r="AV89" s="144">
        <v>41</v>
      </c>
      <c r="AW89" s="144" t="s">
        <v>234</v>
      </c>
      <c r="AX89" s="23">
        <v>8.372082150344104E-2</v>
      </c>
      <c r="AY89" s="144" t="s">
        <v>234</v>
      </c>
      <c r="AZ89" s="144">
        <v>139</v>
      </c>
      <c r="BA89" s="144" t="s">
        <v>234</v>
      </c>
      <c r="BB89" s="23">
        <v>0.12885237913365841</v>
      </c>
      <c r="BC89" s="144" t="s">
        <v>234</v>
      </c>
      <c r="BD89" s="144">
        <v>68</v>
      </c>
      <c r="BE89" s="144" t="s">
        <v>234</v>
      </c>
      <c r="BF89" s="23">
        <v>0.21109502865152135</v>
      </c>
      <c r="BG89" s="144" t="s">
        <v>234</v>
      </c>
      <c r="BH89" s="144">
        <v>173</v>
      </c>
      <c r="BI89" s="144" t="s">
        <v>234</v>
      </c>
      <c r="BJ89" s="23">
        <v>0.16166240016677635</v>
      </c>
      <c r="BK89" s="144" t="s">
        <v>234</v>
      </c>
      <c r="BL89" s="144">
        <v>87</v>
      </c>
      <c r="BM89" s="144" t="s">
        <v>234</v>
      </c>
      <c r="BN89" s="23">
        <v>6.9942383684213336E-2</v>
      </c>
      <c r="BO89" s="144" t="s">
        <v>234</v>
      </c>
      <c r="BP89" s="144">
        <v>148</v>
      </c>
      <c r="BQ89" s="144" t="s">
        <v>234</v>
      </c>
      <c r="BR89" s="23">
        <v>6.711890715372433E-2</v>
      </c>
      <c r="BS89" s="144" t="s">
        <v>234</v>
      </c>
      <c r="BT89" s="144">
        <v>147</v>
      </c>
      <c r="BU89" s="144" t="s">
        <v>234</v>
      </c>
      <c r="BV89" s="23">
        <v>0.119103298171137</v>
      </c>
      <c r="BW89" s="144" t="s">
        <v>234</v>
      </c>
      <c r="BX89" s="144">
        <v>159</v>
      </c>
      <c r="BY89" s="144" t="s">
        <v>234</v>
      </c>
      <c r="BZ89" s="23">
        <v>0.1425838596511825</v>
      </c>
      <c r="CA89" s="144" t="s">
        <v>234</v>
      </c>
      <c r="CB89" s="144">
        <v>172</v>
      </c>
      <c r="CC89" s="144" t="s">
        <v>234</v>
      </c>
      <c r="CD89" s="144" t="s">
        <v>234</v>
      </c>
      <c r="CE89" s="23">
        <v>4.4921348636060031E-2</v>
      </c>
      <c r="CF89" s="144" t="s">
        <v>234</v>
      </c>
      <c r="CG89" s="144">
        <v>232</v>
      </c>
    </row>
    <row r="90" spans="1:85" x14ac:dyDescent="0.25">
      <c r="A90" s="144" t="s">
        <v>339</v>
      </c>
      <c r="B90" s="23">
        <v>0.15508162901518879</v>
      </c>
      <c r="C90" s="144" t="s">
        <v>339</v>
      </c>
      <c r="D90" s="144">
        <v>277</v>
      </c>
      <c r="E90" s="144" t="s">
        <v>339</v>
      </c>
      <c r="F90" s="23">
        <v>5.9390814694968756E-2</v>
      </c>
      <c r="G90" s="144" t="s">
        <v>339</v>
      </c>
      <c r="H90" s="144">
        <v>256</v>
      </c>
      <c r="I90" s="144" t="s">
        <v>339</v>
      </c>
      <c r="J90" s="23">
        <v>0.19986906952187874</v>
      </c>
      <c r="K90" s="144" t="s">
        <v>339</v>
      </c>
      <c r="L90" s="144">
        <v>250</v>
      </c>
      <c r="M90" s="144" t="s">
        <v>339</v>
      </c>
      <c r="N90" s="23">
        <v>-6</v>
      </c>
      <c r="O90" s="144" t="s">
        <v>339</v>
      </c>
      <c r="P90" s="23">
        <v>156</v>
      </c>
      <c r="Q90" s="144" t="s">
        <v>339</v>
      </c>
      <c r="R90" s="23">
        <v>1.2904828319227619E-3</v>
      </c>
      <c r="S90" s="144" t="s">
        <v>339</v>
      </c>
      <c r="T90" s="144">
        <v>161</v>
      </c>
      <c r="U90" s="144" t="s">
        <v>339</v>
      </c>
      <c r="V90" s="23">
        <v>0.14590139573455838</v>
      </c>
      <c r="W90" s="144" t="s">
        <v>339</v>
      </c>
      <c r="X90" s="144">
        <v>154</v>
      </c>
      <c r="Y90" s="144" t="s">
        <v>339</v>
      </c>
      <c r="Z90" s="23">
        <v>2.6383769575177552E-3</v>
      </c>
      <c r="AA90" s="144" t="s">
        <v>339</v>
      </c>
      <c r="AB90" s="144">
        <v>180</v>
      </c>
      <c r="AC90" s="144" t="s">
        <v>339</v>
      </c>
      <c r="AD90" s="23">
        <v>1.0949358088917994E-2</v>
      </c>
      <c r="AE90" s="144" t="s">
        <v>339</v>
      </c>
      <c r="AF90" s="144">
        <v>157</v>
      </c>
      <c r="AG90" s="144" t="s">
        <v>339</v>
      </c>
      <c r="AH90" s="23">
        <v>8.827418233852298E-2</v>
      </c>
      <c r="AI90" s="144" t="s">
        <v>339</v>
      </c>
      <c r="AJ90" s="144">
        <v>146</v>
      </c>
      <c r="AK90" s="144" t="s">
        <v>339</v>
      </c>
      <c r="AL90" s="23">
        <v>2.1794548238818018E-2</v>
      </c>
      <c r="AM90" s="144" t="s">
        <v>339</v>
      </c>
      <c r="AN90" s="144">
        <v>167</v>
      </c>
      <c r="AO90" s="144" t="s">
        <v>339</v>
      </c>
      <c r="AP90" s="23">
        <v>2.9423833527802888E-2</v>
      </c>
      <c r="AQ90" s="144" t="s">
        <v>339</v>
      </c>
      <c r="AR90" s="144">
        <v>175</v>
      </c>
      <c r="AS90" s="144" t="s">
        <v>339</v>
      </c>
      <c r="AT90" s="23">
        <v>8.3252270182838387E-2</v>
      </c>
      <c r="AU90" s="144" t="s">
        <v>339</v>
      </c>
      <c r="AV90" s="144">
        <v>189</v>
      </c>
      <c r="AW90" s="144" t="s">
        <v>339</v>
      </c>
      <c r="AX90" s="23">
        <v>5.8010747122018098E-2</v>
      </c>
      <c r="AY90" s="144" t="s">
        <v>339</v>
      </c>
      <c r="AZ90" s="144">
        <v>198</v>
      </c>
      <c r="BA90" s="144" t="s">
        <v>339</v>
      </c>
      <c r="BB90" s="23">
        <v>4.6216199604601382E-2</v>
      </c>
      <c r="BC90" s="144" t="s">
        <v>339</v>
      </c>
      <c r="BD90" s="144">
        <v>177</v>
      </c>
      <c r="BE90" s="144" t="s">
        <v>339</v>
      </c>
      <c r="BF90" s="23">
        <v>0.13195907776426535</v>
      </c>
      <c r="BG90" s="144" t="s">
        <v>339</v>
      </c>
      <c r="BH90" s="144">
        <v>294</v>
      </c>
      <c r="BI90" s="144" t="s">
        <v>339</v>
      </c>
      <c r="BJ90" s="23">
        <v>6.973971111271457E-2</v>
      </c>
      <c r="BK90" s="144" t="s">
        <v>339</v>
      </c>
      <c r="BL90" s="144">
        <v>242</v>
      </c>
      <c r="BM90" s="144" t="s">
        <v>339</v>
      </c>
      <c r="BN90" s="23">
        <v>4.353463611378898E-2</v>
      </c>
      <c r="BO90" s="144" t="s">
        <v>339</v>
      </c>
      <c r="BP90" s="144">
        <v>210</v>
      </c>
      <c r="BQ90" s="144" t="s">
        <v>339</v>
      </c>
      <c r="BR90" s="23">
        <v>5.0539423622551892E-2</v>
      </c>
      <c r="BS90" s="144" t="s">
        <v>339</v>
      </c>
      <c r="BT90" s="144">
        <v>204</v>
      </c>
      <c r="BU90" s="144" t="s">
        <v>339</v>
      </c>
      <c r="BV90" s="23">
        <v>8.1765010884950584E-2</v>
      </c>
      <c r="BW90" s="144" t="s">
        <v>339</v>
      </c>
      <c r="BX90" s="144">
        <v>240</v>
      </c>
      <c r="BY90" s="144" t="s">
        <v>339</v>
      </c>
      <c r="BZ90" s="23">
        <v>0.13635922518251242</v>
      </c>
      <c r="CA90" s="144" t="s">
        <v>339</v>
      </c>
      <c r="CB90" s="144">
        <v>192</v>
      </c>
      <c r="CC90" s="144" t="s">
        <v>339</v>
      </c>
      <c r="CD90" s="144" t="s">
        <v>339</v>
      </c>
      <c r="CE90" s="23">
        <v>7.7405454336350252E-2</v>
      </c>
      <c r="CF90" s="144" t="s">
        <v>339</v>
      </c>
      <c r="CG90" s="144">
        <v>148</v>
      </c>
    </row>
    <row r="91" spans="1:85" x14ac:dyDescent="0.25">
      <c r="A91" s="144" t="s">
        <v>70</v>
      </c>
      <c r="B91" s="23">
        <v>0.37887039519029714</v>
      </c>
      <c r="C91" s="144" t="s">
        <v>70</v>
      </c>
      <c r="D91" s="144">
        <v>45</v>
      </c>
      <c r="E91" s="144" t="s">
        <v>70</v>
      </c>
      <c r="F91" s="23">
        <v>5.7477412001797873E-2</v>
      </c>
      <c r="G91" s="144" t="s">
        <v>70</v>
      </c>
      <c r="H91" s="144">
        <v>260</v>
      </c>
      <c r="I91" s="144" t="s">
        <v>70</v>
      </c>
      <c r="J91" s="23">
        <v>0.52187256159846829</v>
      </c>
      <c r="K91" s="144" t="s">
        <v>70</v>
      </c>
      <c r="L91" s="144">
        <v>26</v>
      </c>
      <c r="M91" s="144" t="s">
        <v>70</v>
      </c>
      <c r="N91" s="23">
        <v>-234</v>
      </c>
      <c r="O91" s="144" t="s">
        <v>70</v>
      </c>
      <c r="P91" s="23">
        <v>3</v>
      </c>
      <c r="Q91" s="144" t="s">
        <v>70</v>
      </c>
      <c r="R91" s="23">
        <v>3.0704066469031328E-4</v>
      </c>
      <c r="S91" s="144" t="s">
        <v>70</v>
      </c>
      <c r="T91" s="144">
        <v>283</v>
      </c>
      <c r="U91" s="144" t="s">
        <v>70</v>
      </c>
      <c r="V91" s="23">
        <v>0.28632688651683319</v>
      </c>
      <c r="W91" s="144" t="s">
        <v>70</v>
      </c>
      <c r="X91" s="144">
        <v>64</v>
      </c>
      <c r="Y91" s="144" t="s">
        <v>70</v>
      </c>
      <c r="Z91" s="23">
        <v>2.9529084542271821E-3</v>
      </c>
      <c r="AA91" s="144" t="s">
        <v>70</v>
      </c>
      <c r="AB91" s="144">
        <v>166</v>
      </c>
      <c r="AC91" s="144" t="s">
        <v>70</v>
      </c>
      <c r="AD91" s="23">
        <v>4.2646917891630554E-3</v>
      </c>
      <c r="AE91" s="144" t="s">
        <v>70</v>
      </c>
      <c r="AF91" s="144">
        <v>267</v>
      </c>
      <c r="AG91" s="144" t="s">
        <v>70</v>
      </c>
      <c r="AH91" s="23">
        <v>8.9208074400368584E-2</v>
      </c>
      <c r="AI91" s="144" t="s">
        <v>70</v>
      </c>
      <c r="AJ91" s="144">
        <v>144</v>
      </c>
      <c r="AK91" s="144" t="s">
        <v>70</v>
      </c>
      <c r="AL91" s="23">
        <v>1.5398614986141573E-2</v>
      </c>
      <c r="AM91" s="144" t="s">
        <v>70</v>
      </c>
      <c r="AN91" s="144">
        <v>260</v>
      </c>
      <c r="AO91" s="144" t="s">
        <v>70</v>
      </c>
      <c r="AP91" s="23">
        <v>1.3654293795196192E-2</v>
      </c>
      <c r="AQ91" s="144" t="s">
        <v>70</v>
      </c>
      <c r="AR91" s="144">
        <v>228</v>
      </c>
      <c r="AS91" s="144" t="s">
        <v>70</v>
      </c>
      <c r="AT91" s="23">
        <v>0.1533440436952333</v>
      </c>
      <c r="AU91" s="144" t="s">
        <v>70</v>
      </c>
      <c r="AV91" s="144">
        <v>45</v>
      </c>
      <c r="AW91" s="144" t="s">
        <v>70</v>
      </c>
      <c r="AX91" s="23">
        <v>6.7362082936063328E-2</v>
      </c>
      <c r="AY91" s="144" t="s">
        <v>70</v>
      </c>
      <c r="AZ91" s="144">
        <v>169</v>
      </c>
      <c r="BA91" s="144" t="s">
        <v>70</v>
      </c>
      <c r="BB91" s="23">
        <v>6.7751075627293673E-3</v>
      </c>
      <c r="BC91" s="144" t="s">
        <v>70</v>
      </c>
      <c r="BD91" s="144">
        <v>306</v>
      </c>
      <c r="BE91" s="144" t="s">
        <v>70</v>
      </c>
      <c r="BF91" s="23">
        <v>0.28395617165201353</v>
      </c>
      <c r="BG91" s="144" t="s">
        <v>70</v>
      </c>
      <c r="BH91" s="144">
        <v>94</v>
      </c>
      <c r="BI91" s="144" t="s">
        <v>70</v>
      </c>
      <c r="BJ91" s="23">
        <v>6.5528628267564906E-2</v>
      </c>
      <c r="BK91" s="144" t="s">
        <v>70</v>
      </c>
      <c r="BL91" s="144">
        <v>252</v>
      </c>
      <c r="BM91" s="144" t="s">
        <v>70</v>
      </c>
      <c r="BN91" s="23">
        <v>0.10217957557365651</v>
      </c>
      <c r="BO91" s="144" t="s">
        <v>70</v>
      </c>
      <c r="BP91" s="144">
        <v>91</v>
      </c>
      <c r="BQ91" s="144" t="s">
        <v>70</v>
      </c>
      <c r="BR91" s="23">
        <v>0.13878366140399551</v>
      </c>
      <c r="BS91" s="144" t="s">
        <v>70</v>
      </c>
      <c r="BT91" s="144">
        <v>28</v>
      </c>
      <c r="BU91" s="144" t="s">
        <v>70</v>
      </c>
      <c r="BV91" s="23">
        <v>0.20946940830786562</v>
      </c>
      <c r="BW91" s="144" t="s">
        <v>70</v>
      </c>
      <c r="BX91" s="144">
        <v>57</v>
      </c>
      <c r="BY91" s="144" t="s">
        <v>70</v>
      </c>
      <c r="BZ91" s="23">
        <v>0.18634156648198483</v>
      </c>
      <c r="CA91" s="144" t="s">
        <v>70</v>
      </c>
      <c r="CB91" s="144">
        <v>113</v>
      </c>
      <c r="CC91" s="144" t="s">
        <v>70</v>
      </c>
      <c r="CD91" s="144" t="s">
        <v>70</v>
      </c>
      <c r="CE91" s="23">
        <v>0.72553836766748969</v>
      </c>
      <c r="CF91" s="144" t="s">
        <v>70</v>
      </c>
      <c r="CG91" s="144">
        <v>6</v>
      </c>
    </row>
    <row r="92" spans="1:85" x14ac:dyDescent="0.25">
      <c r="A92" s="144" t="s">
        <v>219</v>
      </c>
      <c r="B92" s="23">
        <v>0.23185593722423642</v>
      </c>
      <c r="C92" s="144" t="s">
        <v>219</v>
      </c>
      <c r="D92" s="144">
        <v>137</v>
      </c>
      <c r="E92" s="144" t="s">
        <v>219</v>
      </c>
      <c r="F92" s="23">
        <v>8.0010576193355651E-2</v>
      </c>
      <c r="G92" s="144" t="s">
        <v>219</v>
      </c>
      <c r="H92" s="144">
        <v>198</v>
      </c>
      <c r="I92" s="144" t="s">
        <v>219</v>
      </c>
      <c r="J92" s="23">
        <v>0.33517876809650865</v>
      </c>
      <c r="K92" s="144" t="s">
        <v>219</v>
      </c>
      <c r="L92" s="144">
        <v>87</v>
      </c>
      <c r="M92" s="144" t="s">
        <v>219</v>
      </c>
      <c r="N92" s="23">
        <v>-111</v>
      </c>
      <c r="O92" s="144" t="s">
        <v>219</v>
      </c>
      <c r="P92" s="23">
        <v>59</v>
      </c>
      <c r="Q92" s="144" t="s">
        <v>219</v>
      </c>
      <c r="R92" s="23">
        <v>7.0546692476144736E-3</v>
      </c>
      <c r="S92" s="144" t="s">
        <v>219</v>
      </c>
      <c r="T92" s="144">
        <v>34</v>
      </c>
      <c r="U92" s="144" t="s">
        <v>219</v>
      </c>
      <c r="V92" s="23">
        <v>0.29439088719148065</v>
      </c>
      <c r="W92" s="144" t="s">
        <v>219</v>
      </c>
      <c r="X92" s="144">
        <v>60</v>
      </c>
      <c r="Y92" s="144" t="s">
        <v>219</v>
      </c>
      <c r="Z92" s="23">
        <v>9.77303121228092E-3</v>
      </c>
      <c r="AA92" s="144" t="s">
        <v>219</v>
      </c>
      <c r="AB92" s="144">
        <v>34</v>
      </c>
      <c r="AC92" s="144" t="s">
        <v>219</v>
      </c>
      <c r="AD92" s="23">
        <v>5.6381449385605647E-3</v>
      </c>
      <c r="AE92" s="144" t="s">
        <v>219</v>
      </c>
      <c r="AF92" s="144">
        <v>241</v>
      </c>
      <c r="AG92" s="144" t="s">
        <v>219</v>
      </c>
      <c r="AH92" s="23">
        <v>9.4711666742701386E-2</v>
      </c>
      <c r="AI92" s="144" t="s">
        <v>219</v>
      </c>
      <c r="AJ92" s="144">
        <v>135</v>
      </c>
      <c r="AK92" s="144" t="s">
        <v>219</v>
      </c>
      <c r="AL92" s="23">
        <v>1.7430553839507871E-2</v>
      </c>
      <c r="AM92" s="144" t="s">
        <v>219</v>
      </c>
      <c r="AN92" s="144">
        <v>230</v>
      </c>
      <c r="AO92" s="144" t="s">
        <v>219</v>
      </c>
      <c r="AP92" s="23">
        <v>0</v>
      </c>
      <c r="AQ92" s="144" t="s">
        <v>219</v>
      </c>
      <c r="AR92" s="144">
        <v>253</v>
      </c>
      <c r="AS92" s="144" t="s">
        <v>219</v>
      </c>
      <c r="AT92" s="23">
        <v>0.10978887325338965</v>
      </c>
      <c r="AU92" s="144" t="s">
        <v>219</v>
      </c>
      <c r="AV92" s="144">
        <v>111</v>
      </c>
      <c r="AW92" s="144" t="s">
        <v>219</v>
      </c>
      <c r="AX92" s="23">
        <v>3.8706769609984336E-2</v>
      </c>
      <c r="AY92" s="144" t="s">
        <v>219</v>
      </c>
      <c r="AZ92" s="144">
        <v>259</v>
      </c>
      <c r="BA92" s="144" t="s">
        <v>219</v>
      </c>
      <c r="BB92" s="23">
        <v>0.11892284819810878</v>
      </c>
      <c r="BC92" s="144" t="s">
        <v>219</v>
      </c>
      <c r="BD92" s="144">
        <v>79</v>
      </c>
      <c r="BE92" s="144" t="s">
        <v>219</v>
      </c>
      <c r="BF92" s="23">
        <v>0.28119715006064228</v>
      </c>
      <c r="BG92" s="144" t="s">
        <v>219</v>
      </c>
      <c r="BH92" s="144">
        <v>99</v>
      </c>
      <c r="BI92" s="144" t="s">
        <v>219</v>
      </c>
      <c r="BJ92" s="23">
        <v>0.16725609919169604</v>
      </c>
      <c r="BK92" s="144" t="s">
        <v>219</v>
      </c>
      <c r="BL92" s="144">
        <v>81</v>
      </c>
      <c r="BM92" s="144" t="s">
        <v>219</v>
      </c>
      <c r="BN92" s="23">
        <v>4.542435184409007E-2</v>
      </c>
      <c r="BO92" s="144" t="s">
        <v>219</v>
      </c>
      <c r="BP92" s="144">
        <v>206</v>
      </c>
      <c r="BQ92" s="144" t="s">
        <v>219</v>
      </c>
      <c r="BR92" s="23">
        <v>0.11906284621063862</v>
      </c>
      <c r="BS92" s="144" t="s">
        <v>219</v>
      </c>
      <c r="BT92" s="144">
        <v>48</v>
      </c>
      <c r="BU92" s="144" t="s">
        <v>219</v>
      </c>
      <c r="BV92" s="23">
        <v>0.14307955031736816</v>
      </c>
      <c r="BW92" s="144" t="s">
        <v>219</v>
      </c>
      <c r="BX92" s="144">
        <v>117</v>
      </c>
      <c r="BY92" s="144" t="s">
        <v>219</v>
      </c>
      <c r="BZ92" s="23">
        <v>0.16820162463123978</v>
      </c>
      <c r="CA92" s="144" t="s">
        <v>219</v>
      </c>
      <c r="CB92" s="144">
        <v>141</v>
      </c>
      <c r="CC92" s="144" t="s">
        <v>219</v>
      </c>
      <c r="CD92" s="144" t="s">
        <v>219</v>
      </c>
      <c r="CE92" s="23">
        <v>0.12950087497141818</v>
      </c>
      <c r="CF92" s="144" t="s">
        <v>219</v>
      </c>
      <c r="CG92" s="144">
        <v>92</v>
      </c>
    </row>
    <row r="93" spans="1:85" x14ac:dyDescent="0.25">
      <c r="A93" s="144" t="s">
        <v>285</v>
      </c>
      <c r="B93" s="23">
        <v>0.16859420212907664</v>
      </c>
      <c r="C93" s="144" t="s">
        <v>285</v>
      </c>
      <c r="D93" s="144">
        <v>244</v>
      </c>
      <c r="E93" s="144" t="s">
        <v>285</v>
      </c>
      <c r="F93" s="23">
        <v>3.0164778334057098E-2</v>
      </c>
      <c r="G93" s="144" t="s">
        <v>285</v>
      </c>
      <c r="H93" s="144">
        <v>315</v>
      </c>
      <c r="I93" s="144" t="s">
        <v>285</v>
      </c>
      <c r="J93" s="23">
        <v>0.27143582706149527</v>
      </c>
      <c r="K93" s="144" t="s">
        <v>285</v>
      </c>
      <c r="L93" s="144">
        <v>149</v>
      </c>
      <c r="M93" s="144" t="s">
        <v>285</v>
      </c>
      <c r="N93" s="23">
        <v>-166</v>
      </c>
      <c r="O93" s="144" t="s">
        <v>285</v>
      </c>
      <c r="P93" s="23">
        <v>29</v>
      </c>
      <c r="Q93" s="144" t="s">
        <v>285</v>
      </c>
      <c r="R93" s="23">
        <v>6.6240815542188065E-5</v>
      </c>
      <c r="S93" s="144" t="s">
        <v>285</v>
      </c>
      <c r="T93" s="144">
        <v>319</v>
      </c>
      <c r="U93" s="144" t="s">
        <v>285</v>
      </c>
      <c r="V93" s="23">
        <v>0.19555336720656641</v>
      </c>
      <c r="W93" s="144" t="s">
        <v>285</v>
      </c>
      <c r="X93" s="144">
        <v>115</v>
      </c>
      <c r="Y93" s="144" t="s">
        <v>285</v>
      </c>
      <c r="Z93" s="23">
        <v>1.8733386147121193E-3</v>
      </c>
      <c r="AA93" s="144" t="s">
        <v>285</v>
      </c>
      <c r="AB93" s="144">
        <v>235</v>
      </c>
      <c r="AC93" s="144" t="s">
        <v>285</v>
      </c>
      <c r="AD93" s="23">
        <v>2.0610664694737189E-3</v>
      </c>
      <c r="AE93" s="144" t="s">
        <v>285</v>
      </c>
      <c r="AF93" s="144">
        <v>309</v>
      </c>
      <c r="AG93" s="144" t="s">
        <v>285</v>
      </c>
      <c r="AH93" s="23">
        <v>7.4707372530460628E-2</v>
      </c>
      <c r="AI93" s="144" t="s">
        <v>285</v>
      </c>
      <c r="AJ93" s="144">
        <v>196</v>
      </c>
      <c r="AK93" s="144" t="s">
        <v>285</v>
      </c>
      <c r="AL93" s="23">
        <v>1.1423824264808376E-2</v>
      </c>
      <c r="AM93" s="144" t="s">
        <v>285</v>
      </c>
      <c r="AN93" s="144">
        <v>306</v>
      </c>
      <c r="AO93" s="144" t="s">
        <v>285</v>
      </c>
      <c r="AP93" s="23">
        <v>3.3110814286593936E-3</v>
      </c>
      <c r="AQ93" s="144" t="s">
        <v>285</v>
      </c>
      <c r="AR93" s="144">
        <v>248</v>
      </c>
      <c r="AS93" s="144" t="s">
        <v>285</v>
      </c>
      <c r="AT93" s="23">
        <v>0.10314370943099649</v>
      </c>
      <c r="AU93" s="144" t="s">
        <v>285</v>
      </c>
      <c r="AV93" s="144">
        <v>124</v>
      </c>
      <c r="AW93" s="144" t="s">
        <v>285</v>
      </c>
      <c r="AX93" s="23">
        <v>3.9589059373433301E-2</v>
      </c>
      <c r="AY93" s="144" t="s">
        <v>285</v>
      </c>
      <c r="AZ93" s="144">
        <v>258</v>
      </c>
      <c r="BA93" s="144" t="s">
        <v>285</v>
      </c>
      <c r="BB93" s="23">
        <v>3.6889255658801418E-3</v>
      </c>
      <c r="BC93" s="144" t="s">
        <v>285</v>
      </c>
      <c r="BD93" s="144">
        <v>319</v>
      </c>
      <c r="BE93" s="144" t="s">
        <v>285</v>
      </c>
      <c r="BF93" s="23">
        <v>0.22351631850474268</v>
      </c>
      <c r="BG93" s="144" t="s">
        <v>285</v>
      </c>
      <c r="BH93" s="144">
        <v>161</v>
      </c>
      <c r="BI93" s="144" t="s">
        <v>285</v>
      </c>
      <c r="BJ93" s="23">
        <v>5.0081113703932874E-2</v>
      </c>
      <c r="BK93" s="144" t="s">
        <v>285</v>
      </c>
      <c r="BL93" s="144">
        <v>296</v>
      </c>
      <c r="BM93" s="144" t="s">
        <v>285</v>
      </c>
      <c r="BN93" s="23">
        <v>5.7618521577838311E-2</v>
      </c>
      <c r="BO93" s="144" t="s">
        <v>285</v>
      </c>
      <c r="BP93" s="144">
        <v>175</v>
      </c>
      <c r="BQ93" s="144" t="s">
        <v>285</v>
      </c>
      <c r="BR93" s="23">
        <v>7.0159244469778184E-2</v>
      </c>
      <c r="BS93" s="144" t="s">
        <v>285</v>
      </c>
      <c r="BT93" s="144">
        <v>132</v>
      </c>
      <c r="BU93" s="144" t="s">
        <v>285</v>
      </c>
      <c r="BV93" s="23">
        <v>0.1110644284994083</v>
      </c>
      <c r="BW93" s="144" t="s">
        <v>285</v>
      </c>
      <c r="BX93" s="144">
        <v>174</v>
      </c>
      <c r="BY93" s="144" t="s">
        <v>285</v>
      </c>
      <c r="BZ93" s="23">
        <v>0.12960223803953635</v>
      </c>
      <c r="CA93" s="144" t="s">
        <v>285</v>
      </c>
      <c r="CB93" s="144">
        <v>202</v>
      </c>
      <c r="CC93" s="144" t="s">
        <v>285</v>
      </c>
      <c r="CD93" s="144" t="s">
        <v>285</v>
      </c>
      <c r="CE93" s="23">
        <v>0.1725588396486934</v>
      </c>
      <c r="CF93" s="144" t="s">
        <v>285</v>
      </c>
      <c r="CG93" s="144">
        <v>60</v>
      </c>
    </row>
    <row r="94" spans="1:85" x14ac:dyDescent="0.25">
      <c r="A94" s="144" t="s">
        <v>134</v>
      </c>
      <c r="B94" s="23">
        <v>0.18228783189091913</v>
      </c>
      <c r="C94" s="144" t="s">
        <v>134</v>
      </c>
      <c r="D94" s="144">
        <v>219</v>
      </c>
      <c r="E94" s="144" t="s">
        <v>134</v>
      </c>
      <c r="F94" s="23">
        <v>5.9356475012193294E-2</v>
      </c>
      <c r="G94" s="144" t="s">
        <v>134</v>
      </c>
      <c r="H94" s="144">
        <v>257</v>
      </c>
      <c r="I94" s="144" t="s">
        <v>134</v>
      </c>
      <c r="J94" s="23">
        <v>0.35704583996076517</v>
      </c>
      <c r="K94" s="144" t="s">
        <v>134</v>
      </c>
      <c r="L94" s="144">
        <v>70</v>
      </c>
      <c r="M94" s="144" t="s">
        <v>134</v>
      </c>
      <c r="N94" s="23">
        <v>-187</v>
      </c>
      <c r="O94" s="144" t="s">
        <v>134</v>
      </c>
      <c r="P94" s="23">
        <v>16</v>
      </c>
      <c r="Q94" s="144" t="s">
        <v>134</v>
      </c>
      <c r="R94" s="23">
        <v>1.0862216711680268E-3</v>
      </c>
      <c r="S94" s="144" t="s">
        <v>134</v>
      </c>
      <c r="T94" s="144">
        <v>183</v>
      </c>
      <c r="U94" s="144" t="s">
        <v>134</v>
      </c>
      <c r="V94" s="23">
        <v>0.51279789967861189</v>
      </c>
      <c r="W94" s="144" t="s">
        <v>134</v>
      </c>
      <c r="X94" s="144">
        <v>18</v>
      </c>
      <c r="Y94" s="144" t="s">
        <v>134</v>
      </c>
      <c r="Z94" s="23">
        <v>5.8246846284833341E-3</v>
      </c>
      <c r="AA94" s="144" t="s">
        <v>134</v>
      </c>
      <c r="AB94" s="144">
        <v>76</v>
      </c>
      <c r="AC94" s="144" t="s">
        <v>134</v>
      </c>
      <c r="AD94" s="23">
        <v>5.4979504627426954E-3</v>
      </c>
      <c r="AE94" s="144" t="s">
        <v>134</v>
      </c>
      <c r="AF94" s="144">
        <v>244</v>
      </c>
      <c r="AG94" s="144" t="s">
        <v>134</v>
      </c>
      <c r="AH94" s="23">
        <v>0.10305869800058584</v>
      </c>
      <c r="AI94" s="144" t="s">
        <v>134</v>
      </c>
      <c r="AJ94" s="144">
        <v>115</v>
      </c>
      <c r="AK94" s="144" t="s">
        <v>134</v>
      </c>
      <c r="AL94" s="23">
        <v>1.8345936326789394E-2</v>
      </c>
      <c r="AM94" s="144" t="s">
        <v>134</v>
      </c>
      <c r="AN94" s="144">
        <v>210</v>
      </c>
      <c r="AO94" s="144" t="s">
        <v>134</v>
      </c>
      <c r="AP94" s="23">
        <v>7.5702717796674965E-2</v>
      </c>
      <c r="AQ94" s="144" t="s">
        <v>134</v>
      </c>
      <c r="AR94" s="144">
        <v>86</v>
      </c>
      <c r="AS94" s="144" t="s">
        <v>134</v>
      </c>
      <c r="AT94" s="23">
        <v>0.12774518184628073</v>
      </c>
      <c r="AU94" s="144" t="s">
        <v>134</v>
      </c>
      <c r="AV94" s="144">
        <v>75</v>
      </c>
      <c r="AW94" s="144" t="s">
        <v>134</v>
      </c>
      <c r="AX94" s="23">
        <v>0.11877391948571749</v>
      </c>
      <c r="AY94" s="144" t="s">
        <v>134</v>
      </c>
      <c r="AZ94" s="144">
        <v>83</v>
      </c>
      <c r="BA94" s="144" t="s">
        <v>134</v>
      </c>
      <c r="BB94" s="23">
        <v>3.5098256472611722E-2</v>
      </c>
      <c r="BC94" s="144" t="s">
        <v>134</v>
      </c>
      <c r="BD94" s="144">
        <v>206</v>
      </c>
      <c r="BE94" s="144" t="s">
        <v>134</v>
      </c>
      <c r="BF94" s="23">
        <v>0.23799930483861598</v>
      </c>
      <c r="BG94" s="144" t="s">
        <v>134</v>
      </c>
      <c r="BH94" s="144">
        <v>138</v>
      </c>
      <c r="BI94" s="144" t="s">
        <v>134</v>
      </c>
      <c r="BJ94" s="23">
        <v>8.1760545096256174E-2</v>
      </c>
      <c r="BK94" s="144" t="s">
        <v>134</v>
      </c>
      <c r="BL94" s="144">
        <v>212</v>
      </c>
      <c r="BM94" s="144" t="s">
        <v>134</v>
      </c>
      <c r="BN94" s="23">
        <v>1.3953380084973007E-2</v>
      </c>
      <c r="BO94" s="144" t="s">
        <v>134</v>
      </c>
      <c r="BP94" s="144">
        <v>298</v>
      </c>
      <c r="BQ94" s="144" t="s">
        <v>134</v>
      </c>
      <c r="BR94" s="23">
        <v>0.1004209817356526</v>
      </c>
      <c r="BS94" s="144" t="s">
        <v>134</v>
      </c>
      <c r="BT94" s="144">
        <v>64</v>
      </c>
      <c r="BU94" s="144" t="s">
        <v>134</v>
      </c>
      <c r="BV94" s="23">
        <v>9.9554591890502489E-2</v>
      </c>
      <c r="BW94" s="144" t="s">
        <v>134</v>
      </c>
      <c r="BX94" s="144">
        <v>197</v>
      </c>
      <c r="BY94" s="144" t="s">
        <v>134</v>
      </c>
      <c r="BZ94" s="23">
        <v>0.12917503055429644</v>
      </c>
      <c r="CA94" s="144" t="s">
        <v>134</v>
      </c>
      <c r="CB94" s="144">
        <v>204</v>
      </c>
      <c r="CC94" s="144" t="s">
        <v>134</v>
      </c>
      <c r="CD94" s="144" t="s">
        <v>134</v>
      </c>
      <c r="CE94" s="23">
        <v>6.373960860525775E-2</v>
      </c>
      <c r="CF94" s="144" t="s">
        <v>134</v>
      </c>
      <c r="CG94" s="144">
        <v>177</v>
      </c>
    </row>
    <row r="95" spans="1:85" x14ac:dyDescent="0.25">
      <c r="A95" s="144" t="s">
        <v>189</v>
      </c>
      <c r="B95" s="23">
        <v>0.32354086883244876</v>
      </c>
      <c r="C95" s="144" t="s">
        <v>189</v>
      </c>
      <c r="D95" s="144">
        <v>76</v>
      </c>
      <c r="E95" s="144" t="s">
        <v>189</v>
      </c>
      <c r="F95" s="23">
        <v>0.15956600162716583</v>
      </c>
      <c r="G95" s="144" t="s">
        <v>189</v>
      </c>
      <c r="H95" s="144">
        <v>67</v>
      </c>
      <c r="I95" s="144" t="s">
        <v>189</v>
      </c>
      <c r="J95" s="23">
        <v>0.32582852462002848</v>
      </c>
      <c r="K95" s="144" t="s">
        <v>189</v>
      </c>
      <c r="L95" s="144">
        <v>94</v>
      </c>
      <c r="M95" s="144" t="s">
        <v>189</v>
      </c>
      <c r="N95" s="23">
        <v>27</v>
      </c>
      <c r="O95" s="144" t="s">
        <v>189</v>
      </c>
      <c r="P95" s="23">
        <v>203</v>
      </c>
      <c r="Q95" s="144" t="s">
        <v>189</v>
      </c>
      <c r="R95" s="23">
        <v>8.3142467046584678E-3</v>
      </c>
      <c r="S95" s="144" t="s">
        <v>189</v>
      </c>
      <c r="T95" s="144">
        <v>28</v>
      </c>
      <c r="U95" s="144" t="s">
        <v>189</v>
      </c>
      <c r="V95" s="23">
        <v>7.3556012027077261E-2</v>
      </c>
      <c r="W95" s="144" t="s">
        <v>189</v>
      </c>
      <c r="X95" s="144">
        <v>255</v>
      </c>
      <c r="Y95" s="144" t="s">
        <v>189</v>
      </c>
      <c r="Z95" s="23">
        <v>8.9914852807653021E-3</v>
      </c>
      <c r="AA95" s="144" t="s">
        <v>189</v>
      </c>
      <c r="AB95" s="144">
        <v>39</v>
      </c>
      <c r="AC95" s="144" t="s">
        <v>189</v>
      </c>
      <c r="AD95" s="23">
        <v>1.7200857221576625E-2</v>
      </c>
      <c r="AE95" s="144" t="s">
        <v>189</v>
      </c>
      <c r="AF95" s="144">
        <v>106</v>
      </c>
      <c r="AG95" s="144" t="s">
        <v>189</v>
      </c>
      <c r="AH95" s="23">
        <v>0.14373284481667384</v>
      </c>
      <c r="AI95" s="144" t="s">
        <v>189</v>
      </c>
      <c r="AJ95" s="144">
        <v>58</v>
      </c>
      <c r="AK95" s="144" t="s">
        <v>189</v>
      </c>
      <c r="AL95" s="23">
        <v>3.4875642913822676E-2</v>
      </c>
      <c r="AM95" s="144" t="s">
        <v>189</v>
      </c>
      <c r="AN95" s="144">
        <v>89</v>
      </c>
      <c r="AO95" s="144" t="s">
        <v>189</v>
      </c>
      <c r="AP95" s="23">
        <v>0.1331630934679523</v>
      </c>
      <c r="AQ95" s="144" t="s">
        <v>189</v>
      </c>
      <c r="AR95" s="144">
        <v>40</v>
      </c>
      <c r="AS95" s="144" t="s">
        <v>189</v>
      </c>
      <c r="AT95" s="23">
        <v>0.11538760404736419</v>
      </c>
      <c r="AU95" s="144" t="s">
        <v>189</v>
      </c>
      <c r="AV95" s="144">
        <v>97</v>
      </c>
      <c r="AW95" s="144" t="s">
        <v>189</v>
      </c>
      <c r="AX95" s="23">
        <v>0.17038516961693628</v>
      </c>
      <c r="AY95" s="144" t="s">
        <v>189</v>
      </c>
      <c r="AZ95" s="144">
        <v>36</v>
      </c>
      <c r="BA95" s="144" t="s">
        <v>189</v>
      </c>
      <c r="BB95" s="23">
        <v>0.16206809683419282</v>
      </c>
      <c r="BC95" s="144" t="s">
        <v>189</v>
      </c>
      <c r="BD95" s="144">
        <v>46</v>
      </c>
      <c r="BE95" s="144" t="s">
        <v>189</v>
      </c>
      <c r="BF95" s="23">
        <v>0.30128772820686883</v>
      </c>
      <c r="BG95" s="144" t="s">
        <v>189</v>
      </c>
      <c r="BH95" s="144">
        <v>82</v>
      </c>
      <c r="BI95" s="144" t="s">
        <v>189</v>
      </c>
      <c r="BJ95" s="23">
        <v>0.21081335699683712</v>
      </c>
      <c r="BK95" s="144" t="s">
        <v>189</v>
      </c>
      <c r="BL95" s="144">
        <v>46</v>
      </c>
      <c r="BM95" s="144" t="s">
        <v>189</v>
      </c>
      <c r="BN95" s="23">
        <v>3.2326618659655103E-2</v>
      </c>
      <c r="BO95" s="144" t="s">
        <v>189</v>
      </c>
      <c r="BP95" s="144">
        <v>253</v>
      </c>
      <c r="BQ95" s="144" t="s">
        <v>189</v>
      </c>
      <c r="BR95" s="23">
        <v>5.5319011347869033E-2</v>
      </c>
      <c r="BS95" s="144" t="s">
        <v>189</v>
      </c>
      <c r="BT95" s="144">
        <v>189</v>
      </c>
      <c r="BU95" s="144" t="s">
        <v>189</v>
      </c>
      <c r="BV95" s="23">
        <v>7.6208430108188965E-2</v>
      </c>
      <c r="BW95" s="144" t="s">
        <v>189</v>
      </c>
      <c r="BX95" s="144">
        <v>250</v>
      </c>
      <c r="BY95" s="144" t="s">
        <v>189</v>
      </c>
      <c r="BZ95" s="23">
        <v>0.18846379223858054</v>
      </c>
      <c r="CA95" s="144" t="s">
        <v>189</v>
      </c>
      <c r="CB95" s="144">
        <v>109</v>
      </c>
      <c r="CC95" s="144" t="s">
        <v>189</v>
      </c>
      <c r="CD95" s="144" t="s">
        <v>189</v>
      </c>
      <c r="CE95" s="23">
        <v>0.28571914853767566</v>
      </c>
      <c r="CF95" s="144" t="s">
        <v>189</v>
      </c>
      <c r="CG95" s="144">
        <v>30</v>
      </c>
    </row>
    <row r="96" spans="1:85" x14ac:dyDescent="0.25">
      <c r="A96" s="144" t="s">
        <v>81</v>
      </c>
      <c r="B96" s="23">
        <v>0.25640154393741688</v>
      </c>
      <c r="C96" s="144" t="s">
        <v>81</v>
      </c>
      <c r="D96" s="144">
        <v>116</v>
      </c>
      <c r="E96" s="144" t="s">
        <v>81</v>
      </c>
      <c r="F96" s="23">
        <v>0.23241461360840904</v>
      </c>
      <c r="G96" s="144" t="s">
        <v>81</v>
      </c>
      <c r="H96" s="144">
        <v>42</v>
      </c>
      <c r="I96" s="144" t="s">
        <v>81</v>
      </c>
      <c r="J96" s="23">
        <v>0.14323188667437767</v>
      </c>
      <c r="K96" s="144" t="s">
        <v>81</v>
      </c>
      <c r="L96" s="144">
        <v>309</v>
      </c>
      <c r="M96" s="144" t="s">
        <v>81</v>
      </c>
      <c r="N96" s="23">
        <v>267</v>
      </c>
      <c r="O96" s="144" t="s">
        <v>81</v>
      </c>
      <c r="P96" s="23">
        <v>317</v>
      </c>
      <c r="Q96" s="144" t="s">
        <v>81</v>
      </c>
      <c r="R96" s="23">
        <v>5.3621636874414194E-4</v>
      </c>
      <c r="S96" s="144" t="s">
        <v>81</v>
      </c>
      <c r="T96" s="144">
        <v>250</v>
      </c>
      <c r="U96" s="144" t="s">
        <v>81</v>
      </c>
      <c r="V96" s="23">
        <v>4.5158541700371854E-2</v>
      </c>
      <c r="W96" s="144" t="s">
        <v>81</v>
      </c>
      <c r="X96" s="144">
        <v>302</v>
      </c>
      <c r="Y96" s="144" t="s">
        <v>81</v>
      </c>
      <c r="Z96" s="23">
        <v>9.5336756387143457E-4</v>
      </c>
      <c r="AA96" s="144" t="s">
        <v>81</v>
      </c>
      <c r="AB96" s="144">
        <v>309</v>
      </c>
      <c r="AC96" s="144" t="s">
        <v>81</v>
      </c>
      <c r="AD96" s="23">
        <v>2.3445503214632443E-2</v>
      </c>
      <c r="AE96" s="144" t="s">
        <v>81</v>
      </c>
      <c r="AF96" s="144">
        <v>79</v>
      </c>
      <c r="AG96" s="144" t="s">
        <v>81</v>
      </c>
      <c r="AH96" s="23">
        <v>5.9063228794466939E-2</v>
      </c>
      <c r="AI96" s="144" t="s">
        <v>81</v>
      </c>
      <c r="AJ96" s="144">
        <v>260</v>
      </c>
      <c r="AK96" s="144" t="s">
        <v>81</v>
      </c>
      <c r="AL96" s="23">
        <v>3.0289464306981748E-2</v>
      </c>
      <c r="AM96" s="144" t="s">
        <v>81</v>
      </c>
      <c r="AN96" s="144">
        <v>108</v>
      </c>
      <c r="AO96" s="144" t="s">
        <v>81</v>
      </c>
      <c r="AP96" s="23">
        <v>0.17408743425617915</v>
      </c>
      <c r="AQ96" s="144" t="s">
        <v>81</v>
      </c>
      <c r="AR96" s="144">
        <v>26</v>
      </c>
      <c r="AS96" s="144" t="s">
        <v>81</v>
      </c>
      <c r="AT96" s="23">
        <v>9.2413900085764097E-2</v>
      </c>
      <c r="AU96" s="144" t="s">
        <v>81</v>
      </c>
      <c r="AV96" s="144">
        <v>162</v>
      </c>
      <c r="AW96" s="144" t="s">
        <v>81</v>
      </c>
      <c r="AX96" s="23">
        <v>0.20214708177402962</v>
      </c>
      <c r="AY96" s="144" t="s">
        <v>81</v>
      </c>
      <c r="AZ96" s="144">
        <v>28</v>
      </c>
      <c r="BA96" s="144" t="s">
        <v>81</v>
      </c>
      <c r="BB96" s="23">
        <v>0.22727312677171524</v>
      </c>
      <c r="BC96" s="144" t="s">
        <v>81</v>
      </c>
      <c r="BD96" s="144">
        <v>26</v>
      </c>
      <c r="BE96" s="144" t="s">
        <v>81</v>
      </c>
      <c r="BF96" s="23">
        <v>0.15125442722055921</v>
      </c>
      <c r="BG96" s="144" t="s">
        <v>81</v>
      </c>
      <c r="BH96" s="144">
        <v>262</v>
      </c>
      <c r="BI96" s="144" t="s">
        <v>81</v>
      </c>
      <c r="BJ96" s="23">
        <v>0.23893742394262243</v>
      </c>
      <c r="BK96" s="144" t="s">
        <v>81</v>
      </c>
      <c r="BL96" s="144">
        <v>32</v>
      </c>
      <c r="BM96" s="144" t="s">
        <v>81</v>
      </c>
      <c r="BN96" s="23">
        <v>8.8923313485671854E-2</v>
      </c>
      <c r="BO96" s="144" t="s">
        <v>81</v>
      </c>
      <c r="BP96" s="144">
        <v>109</v>
      </c>
      <c r="BQ96" s="144" t="s">
        <v>81</v>
      </c>
      <c r="BR96" s="23">
        <v>5.5749554833168485E-2</v>
      </c>
      <c r="BS96" s="144" t="s">
        <v>81</v>
      </c>
      <c r="BT96" s="144">
        <v>185</v>
      </c>
      <c r="BU96" s="144" t="s">
        <v>81</v>
      </c>
      <c r="BV96" s="23">
        <v>0.12566125358013058</v>
      </c>
      <c r="BW96" s="144" t="s">
        <v>81</v>
      </c>
      <c r="BX96" s="144">
        <v>147</v>
      </c>
      <c r="BY96" s="144" t="s">
        <v>81</v>
      </c>
      <c r="BZ96" s="23">
        <v>8.3089913328646375E-2</v>
      </c>
      <c r="CA96" s="144" t="s">
        <v>81</v>
      </c>
      <c r="CB96" s="144">
        <v>300</v>
      </c>
      <c r="CC96" s="144" t="s">
        <v>81</v>
      </c>
      <c r="CD96" s="144" t="s">
        <v>81</v>
      </c>
      <c r="CE96" s="23">
        <v>2.4721819956465205E-2</v>
      </c>
      <c r="CF96" s="144" t="s">
        <v>81</v>
      </c>
      <c r="CG96" s="144">
        <v>293</v>
      </c>
    </row>
    <row r="97" spans="1:85" x14ac:dyDescent="0.25">
      <c r="A97" s="144" t="s">
        <v>46</v>
      </c>
      <c r="B97" s="23">
        <v>0.52537668113599645</v>
      </c>
      <c r="C97" s="144" t="s">
        <v>46</v>
      </c>
      <c r="D97" s="144">
        <v>17</v>
      </c>
      <c r="E97" s="144" t="s">
        <v>46</v>
      </c>
      <c r="F97" s="23">
        <v>0.10505631696899133</v>
      </c>
      <c r="G97" s="144" t="s">
        <v>46</v>
      </c>
      <c r="H97" s="144">
        <v>148</v>
      </c>
      <c r="I97" s="144" t="s">
        <v>46</v>
      </c>
      <c r="J97" s="23">
        <v>0.76693917960381452</v>
      </c>
      <c r="K97" s="144" t="s">
        <v>46</v>
      </c>
      <c r="L97" s="144">
        <v>6</v>
      </c>
      <c r="M97" s="144" t="s">
        <v>46</v>
      </c>
      <c r="N97" s="23">
        <v>-142</v>
      </c>
      <c r="O97" s="144" t="s">
        <v>46</v>
      </c>
      <c r="P97" s="23">
        <v>41</v>
      </c>
      <c r="Q97" s="144" t="s">
        <v>46</v>
      </c>
      <c r="R97" s="23">
        <v>6.2871142176190798E-3</v>
      </c>
      <c r="S97" s="144" t="s">
        <v>46</v>
      </c>
      <c r="T97" s="144">
        <v>42</v>
      </c>
      <c r="U97" s="144" t="s">
        <v>46</v>
      </c>
      <c r="V97" s="23">
        <v>0.81073588257706253</v>
      </c>
      <c r="W97" s="144" t="s">
        <v>46</v>
      </c>
      <c r="X97" s="144">
        <v>4</v>
      </c>
      <c r="Y97" s="144" t="s">
        <v>46</v>
      </c>
      <c r="Z97" s="23">
        <v>1.3777274515320246E-2</v>
      </c>
      <c r="AA97" s="144" t="s">
        <v>46</v>
      </c>
      <c r="AB97" s="144">
        <v>19</v>
      </c>
      <c r="AC97" s="144" t="s">
        <v>46</v>
      </c>
      <c r="AD97" s="23">
        <v>1.9362142095418636E-3</v>
      </c>
      <c r="AE97" s="144" t="s">
        <v>46</v>
      </c>
      <c r="AF97" s="144">
        <v>312</v>
      </c>
      <c r="AG97" s="144" t="s">
        <v>46</v>
      </c>
      <c r="AH97" s="23">
        <v>8.1805663647350507E-2</v>
      </c>
      <c r="AI97" s="144" t="s">
        <v>46</v>
      </c>
      <c r="AJ97" s="144">
        <v>166</v>
      </c>
      <c r="AK97" s="144" t="s">
        <v>46</v>
      </c>
      <c r="AL97" s="23">
        <v>1.2196775667154715E-2</v>
      </c>
      <c r="AM97" s="144" t="s">
        <v>46</v>
      </c>
      <c r="AN97" s="144">
        <v>298</v>
      </c>
      <c r="AO97" s="144" t="s">
        <v>46</v>
      </c>
      <c r="AP97" s="23">
        <v>2.6056442599033138E-2</v>
      </c>
      <c r="AQ97" s="144" t="s">
        <v>46</v>
      </c>
      <c r="AR97" s="144">
        <v>184</v>
      </c>
      <c r="AS97" s="144" t="s">
        <v>46</v>
      </c>
      <c r="AT97" s="23">
        <v>0.27795019080505523</v>
      </c>
      <c r="AU97" s="144" t="s">
        <v>46</v>
      </c>
      <c r="AV97" s="144">
        <v>7</v>
      </c>
      <c r="AW97" s="144" t="s">
        <v>46</v>
      </c>
      <c r="AX97" s="23">
        <v>0.12337281277614068</v>
      </c>
      <c r="AY97" s="144" t="s">
        <v>46</v>
      </c>
      <c r="AZ97" s="144">
        <v>77</v>
      </c>
      <c r="BA97" s="144" t="s">
        <v>46</v>
      </c>
      <c r="BB97" s="23">
        <v>5.4738907897070747E-2</v>
      </c>
      <c r="BC97" s="144" t="s">
        <v>46</v>
      </c>
      <c r="BD97" s="144">
        <v>155</v>
      </c>
      <c r="BE97" s="144" t="s">
        <v>46</v>
      </c>
      <c r="BF97" s="23">
        <v>0.24591541986772411</v>
      </c>
      <c r="BG97" s="144" t="s">
        <v>46</v>
      </c>
      <c r="BH97" s="144">
        <v>134</v>
      </c>
      <c r="BI97" s="144" t="s">
        <v>46</v>
      </c>
      <c r="BJ97" s="23">
        <v>0.10133176994449526</v>
      </c>
      <c r="BK97" s="144" t="s">
        <v>46</v>
      </c>
      <c r="BL97" s="144">
        <v>159</v>
      </c>
      <c r="BM97" s="144" t="s">
        <v>46</v>
      </c>
      <c r="BN97" s="23">
        <v>0.14344023758326721</v>
      </c>
      <c r="BO97" s="144" t="s">
        <v>46</v>
      </c>
      <c r="BP97" s="144">
        <v>56</v>
      </c>
      <c r="BQ97" s="144" t="s">
        <v>46</v>
      </c>
      <c r="BR97" s="23">
        <v>0.24817090071988782</v>
      </c>
      <c r="BS97" s="144" t="s">
        <v>46</v>
      </c>
      <c r="BT97" s="144">
        <v>6</v>
      </c>
      <c r="BU97" s="144" t="s">
        <v>46</v>
      </c>
      <c r="BV97" s="23">
        <v>0.34051209182438857</v>
      </c>
      <c r="BW97" s="144" t="s">
        <v>46</v>
      </c>
      <c r="BX97" s="144">
        <v>20</v>
      </c>
      <c r="BY97" s="144" t="s">
        <v>46</v>
      </c>
      <c r="BZ97" s="23">
        <v>0.3664027101745021</v>
      </c>
      <c r="CA97" s="144" t="s">
        <v>46</v>
      </c>
      <c r="CB97" s="144">
        <v>22</v>
      </c>
      <c r="CC97" s="144" t="s">
        <v>46</v>
      </c>
      <c r="CD97" s="144" t="s">
        <v>46</v>
      </c>
      <c r="CE97" s="23">
        <v>0.70760011270770151</v>
      </c>
      <c r="CF97" s="144" t="s">
        <v>46</v>
      </c>
      <c r="CG97" s="144">
        <v>8</v>
      </c>
    </row>
    <row r="98" spans="1:85" x14ac:dyDescent="0.25">
      <c r="A98" s="144" t="s">
        <v>41</v>
      </c>
      <c r="B98" s="23">
        <v>0.21417275823105364</v>
      </c>
      <c r="C98" s="144" t="s">
        <v>41</v>
      </c>
      <c r="D98" s="144">
        <v>162</v>
      </c>
      <c r="E98" s="144" t="s">
        <v>41</v>
      </c>
      <c r="F98" s="23">
        <v>8.4999029350271274E-2</v>
      </c>
      <c r="G98" s="144" t="s">
        <v>41</v>
      </c>
      <c r="H98" s="144">
        <v>187</v>
      </c>
      <c r="I98" s="144" t="s">
        <v>41</v>
      </c>
      <c r="J98" s="23">
        <v>0.28533296254312873</v>
      </c>
      <c r="K98" s="144" t="s">
        <v>41</v>
      </c>
      <c r="L98" s="144">
        <v>131</v>
      </c>
      <c r="M98" s="144" t="s">
        <v>41</v>
      </c>
      <c r="N98" s="23">
        <v>-56</v>
      </c>
      <c r="O98" s="144" t="s">
        <v>41</v>
      </c>
      <c r="P98" s="23">
        <v>95</v>
      </c>
      <c r="Q98" s="144" t="s">
        <v>41</v>
      </c>
      <c r="R98" s="23">
        <v>8.5390952494674658E-4</v>
      </c>
      <c r="S98" s="144" t="s">
        <v>41</v>
      </c>
      <c r="T98" s="144">
        <v>215</v>
      </c>
      <c r="U98" s="144" t="s">
        <v>41</v>
      </c>
      <c r="V98" s="23">
        <v>5.1532484743482827E-2</v>
      </c>
      <c r="W98" s="144" t="s">
        <v>41</v>
      </c>
      <c r="X98" s="144">
        <v>286</v>
      </c>
      <c r="Y98" s="144" t="s">
        <v>41</v>
      </c>
      <c r="Z98" s="23">
        <v>1.3298672507158717E-3</v>
      </c>
      <c r="AA98" s="144" t="s">
        <v>41</v>
      </c>
      <c r="AB98" s="144">
        <v>272</v>
      </c>
      <c r="AC98" s="144" t="s">
        <v>41</v>
      </c>
      <c r="AD98" s="23">
        <v>1.951089134000383E-2</v>
      </c>
      <c r="AE98" s="144" t="s">
        <v>41</v>
      </c>
      <c r="AF98" s="144">
        <v>93</v>
      </c>
      <c r="AG98" s="144" t="s">
        <v>41</v>
      </c>
      <c r="AH98" s="23">
        <v>5.4854763213167408E-2</v>
      </c>
      <c r="AI98" s="144" t="s">
        <v>41</v>
      </c>
      <c r="AJ98" s="144">
        <v>282</v>
      </c>
      <c r="AK98" s="144" t="s">
        <v>41</v>
      </c>
      <c r="AL98" s="23">
        <v>2.5925123180606479E-2</v>
      </c>
      <c r="AM98" s="144" t="s">
        <v>41</v>
      </c>
      <c r="AN98" s="144">
        <v>138</v>
      </c>
      <c r="AO98" s="144" t="s">
        <v>41</v>
      </c>
      <c r="AP98" s="23">
        <v>0</v>
      </c>
      <c r="AQ98" s="144" t="s">
        <v>41</v>
      </c>
      <c r="AR98" s="144">
        <v>253</v>
      </c>
      <c r="AS98" s="144" t="s">
        <v>41</v>
      </c>
      <c r="AT98" s="23">
        <v>0.48884012469949273</v>
      </c>
      <c r="AU98" s="144" t="s">
        <v>41</v>
      </c>
      <c r="AV98" s="144">
        <v>3</v>
      </c>
      <c r="AW98" s="144" t="s">
        <v>41</v>
      </c>
      <c r="AX98" s="23">
        <v>0.172343713184752</v>
      </c>
      <c r="AY98" s="144" t="s">
        <v>41</v>
      </c>
      <c r="AZ98" s="144">
        <v>34</v>
      </c>
      <c r="BA98" s="144" t="s">
        <v>41</v>
      </c>
      <c r="BB98" s="23">
        <v>0.10122753646617633</v>
      </c>
      <c r="BC98" s="144" t="s">
        <v>41</v>
      </c>
      <c r="BD98" s="144">
        <v>95</v>
      </c>
      <c r="BE98" s="144" t="s">
        <v>41</v>
      </c>
      <c r="BF98" s="23">
        <v>0.22875616241372615</v>
      </c>
      <c r="BG98" s="144" t="s">
        <v>41</v>
      </c>
      <c r="BH98" s="144">
        <v>153</v>
      </c>
      <c r="BI98" s="144" t="s">
        <v>41</v>
      </c>
      <c r="BJ98" s="23">
        <v>0.14015355323252579</v>
      </c>
      <c r="BK98" s="144" t="s">
        <v>41</v>
      </c>
      <c r="BL98" s="144">
        <v>110</v>
      </c>
      <c r="BM98" s="144" t="s">
        <v>41</v>
      </c>
      <c r="BN98" s="23">
        <v>6.6485665371966401E-2</v>
      </c>
      <c r="BO98" s="144" t="s">
        <v>41</v>
      </c>
      <c r="BP98" s="144">
        <v>154</v>
      </c>
      <c r="BQ98" s="144" t="s">
        <v>41</v>
      </c>
      <c r="BR98" s="23">
        <v>2.4471061621453127E-2</v>
      </c>
      <c r="BS98" s="144" t="s">
        <v>41</v>
      </c>
      <c r="BT98" s="144">
        <v>310</v>
      </c>
      <c r="BU98" s="144" t="s">
        <v>41</v>
      </c>
      <c r="BV98" s="23">
        <v>7.8964526440136948E-2</v>
      </c>
      <c r="BW98" s="144" t="s">
        <v>41</v>
      </c>
      <c r="BX98" s="144">
        <v>244</v>
      </c>
      <c r="BY98" s="144" t="s">
        <v>41</v>
      </c>
      <c r="BZ98" s="23">
        <v>0.15104845614249576</v>
      </c>
      <c r="CA98" s="144" t="s">
        <v>41</v>
      </c>
      <c r="CB98" s="144">
        <v>162</v>
      </c>
      <c r="CC98" s="144" t="s">
        <v>41</v>
      </c>
      <c r="CD98" s="144" t="s">
        <v>41</v>
      </c>
      <c r="CE98" s="23">
        <v>1.9361827951761373E-2</v>
      </c>
      <c r="CF98" s="144" t="s">
        <v>41</v>
      </c>
      <c r="CG98" s="144">
        <v>304</v>
      </c>
    </row>
    <row r="99" spans="1:85" x14ac:dyDescent="0.25">
      <c r="A99" s="144" t="s">
        <v>202</v>
      </c>
      <c r="B99" s="23">
        <v>0.17255163663057071</v>
      </c>
      <c r="C99" s="144" t="s">
        <v>202</v>
      </c>
      <c r="D99" s="144">
        <v>237</v>
      </c>
      <c r="E99" s="144" t="s">
        <v>202</v>
      </c>
      <c r="F99" s="23">
        <v>0.10776134000993151</v>
      </c>
      <c r="G99" s="144" t="s">
        <v>202</v>
      </c>
      <c r="H99" s="144">
        <v>144</v>
      </c>
      <c r="I99" s="144" t="s">
        <v>202</v>
      </c>
      <c r="J99" s="23">
        <v>0.15780028197777213</v>
      </c>
      <c r="K99" s="144" t="s">
        <v>202</v>
      </c>
      <c r="L99" s="144">
        <v>295</v>
      </c>
      <c r="M99" s="144" t="s">
        <v>202</v>
      </c>
      <c r="N99" s="23">
        <v>151</v>
      </c>
      <c r="O99" s="144" t="s">
        <v>202</v>
      </c>
      <c r="P99" s="23">
        <v>294</v>
      </c>
      <c r="Q99" s="144" t="s">
        <v>202</v>
      </c>
      <c r="R99" s="23">
        <v>3.6004655449838388E-4</v>
      </c>
      <c r="S99" s="144" t="s">
        <v>202</v>
      </c>
      <c r="T99" s="144">
        <v>268</v>
      </c>
      <c r="U99" s="144" t="s">
        <v>202</v>
      </c>
      <c r="V99" s="23">
        <v>4.5097319136629094E-2</v>
      </c>
      <c r="W99" s="144" t="s">
        <v>202</v>
      </c>
      <c r="X99" s="144">
        <v>303</v>
      </c>
      <c r="Y99" s="144" t="s">
        <v>202</v>
      </c>
      <c r="Z99" s="23">
        <v>7.7668487497884234E-4</v>
      </c>
      <c r="AA99" s="144" t="s">
        <v>202</v>
      </c>
      <c r="AB99" s="144">
        <v>317</v>
      </c>
      <c r="AC99" s="144" t="s">
        <v>202</v>
      </c>
      <c r="AD99" s="23">
        <v>1.1061352150198867E-2</v>
      </c>
      <c r="AE99" s="144" t="s">
        <v>202</v>
      </c>
      <c r="AF99" s="144">
        <v>153</v>
      </c>
      <c r="AG99" s="144" t="s">
        <v>202</v>
      </c>
      <c r="AH99" s="23">
        <v>5.479134041909195E-2</v>
      </c>
      <c r="AI99" s="144" t="s">
        <v>202</v>
      </c>
      <c r="AJ99" s="144">
        <v>283</v>
      </c>
      <c r="AK99" s="144" t="s">
        <v>202</v>
      </c>
      <c r="AL99" s="23">
        <v>1.7683779655888753E-2</v>
      </c>
      <c r="AM99" s="144" t="s">
        <v>202</v>
      </c>
      <c r="AN99" s="144">
        <v>224</v>
      </c>
      <c r="AO99" s="144" t="s">
        <v>202</v>
      </c>
      <c r="AP99" s="23">
        <v>2.8457609485088717E-2</v>
      </c>
      <c r="AQ99" s="144" t="s">
        <v>202</v>
      </c>
      <c r="AR99" s="144">
        <v>178</v>
      </c>
      <c r="AS99" s="144" t="s">
        <v>202</v>
      </c>
      <c r="AT99" s="23">
        <v>7.948775366926765E-2</v>
      </c>
      <c r="AU99" s="144" t="s">
        <v>202</v>
      </c>
      <c r="AV99" s="144">
        <v>198</v>
      </c>
      <c r="AW99" s="144" t="s">
        <v>202</v>
      </c>
      <c r="AX99" s="23">
        <v>5.5742413833282212E-2</v>
      </c>
      <c r="AY99" s="144" t="s">
        <v>202</v>
      </c>
      <c r="AZ99" s="144">
        <v>207</v>
      </c>
      <c r="BA99" s="144" t="s">
        <v>202</v>
      </c>
      <c r="BB99" s="23">
        <v>5.3197981830696628E-2</v>
      </c>
      <c r="BC99" s="144" t="s">
        <v>202</v>
      </c>
      <c r="BD99" s="144">
        <v>157</v>
      </c>
      <c r="BE99" s="144" t="s">
        <v>202</v>
      </c>
      <c r="BF99" s="23">
        <v>0.1897352575420708</v>
      </c>
      <c r="BG99" s="144" t="s">
        <v>202</v>
      </c>
      <c r="BH99" s="144">
        <v>202</v>
      </c>
      <c r="BI99" s="144" t="s">
        <v>202</v>
      </c>
      <c r="BJ99" s="23">
        <v>8.8184174235110852E-2</v>
      </c>
      <c r="BK99" s="144" t="s">
        <v>202</v>
      </c>
      <c r="BL99" s="144">
        <v>191</v>
      </c>
      <c r="BM99" s="144" t="s">
        <v>202</v>
      </c>
      <c r="BN99" s="23">
        <v>0.14536735166907541</v>
      </c>
      <c r="BO99" s="144" t="s">
        <v>202</v>
      </c>
      <c r="BP99" s="144">
        <v>51</v>
      </c>
      <c r="BQ99" s="144" t="s">
        <v>202</v>
      </c>
      <c r="BR99" s="23">
        <v>2.2873204237819935E-2</v>
      </c>
      <c r="BS99" s="144" t="s">
        <v>202</v>
      </c>
      <c r="BT99" s="144">
        <v>315</v>
      </c>
      <c r="BU99" s="144" t="s">
        <v>202</v>
      </c>
      <c r="BV99" s="23">
        <v>0.14597529917747201</v>
      </c>
      <c r="BW99" s="144" t="s">
        <v>202</v>
      </c>
      <c r="BX99" s="144">
        <v>114</v>
      </c>
      <c r="BY99" s="144" t="s">
        <v>202</v>
      </c>
      <c r="BZ99" s="23">
        <v>0.14025766442790755</v>
      </c>
      <c r="CA99" s="144" t="s">
        <v>202</v>
      </c>
      <c r="CB99" s="144">
        <v>179</v>
      </c>
      <c r="CC99" s="144" t="s">
        <v>202</v>
      </c>
      <c r="CD99" s="144" t="s">
        <v>202</v>
      </c>
      <c r="CE99" s="23">
        <v>3.1229567162369538E-2</v>
      </c>
      <c r="CF99" s="144" t="s">
        <v>202</v>
      </c>
      <c r="CG99" s="144">
        <v>271</v>
      </c>
    </row>
    <row r="100" spans="1:85" x14ac:dyDescent="0.25">
      <c r="A100" s="144" t="s">
        <v>252</v>
      </c>
      <c r="B100" s="23">
        <v>0.22696462012127744</v>
      </c>
      <c r="C100" s="144" t="s">
        <v>252</v>
      </c>
      <c r="D100" s="144">
        <v>144</v>
      </c>
      <c r="E100" s="144" t="s">
        <v>252</v>
      </c>
      <c r="F100" s="23">
        <v>0.13785534745262717</v>
      </c>
      <c r="G100" s="144" t="s">
        <v>252</v>
      </c>
      <c r="H100" s="144">
        <v>84</v>
      </c>
      <c r="I100" s="144" t="s">
        <v>252</v>
      </c>
      <c r="J100" s="23">
        <v>0.23093291184322132</v>
      </c>
      <c r="K100" s="144" t="s">
        <v>252</v>
      </c>
      <c r="L100" s="144">
        <v>207</v>
      </c>
      <c r="M100" s="144" t="s">
        <v>252</v>
      </c>
      <c r="N100" s="23">
        <v>123</v>
      </c>
      <c r="O100" s="144" t="s">
        <v>252</v>
      </c>
      <c r="P100" s="23">
        <v>280</v>
      </c>
      <c r="Q100" s="144" t="s">
        <v>252</v>
      </c>
      <c r="R100" s="23">
        <v>6.3049091853559767E-4</v>
      </c>
      <c r="S100" s="144" t="s">
        <v>252</v>
      </c>
      <c r="T100" s="144">
        <v>234</v>
      </c>
      <c r="U100" s="144" t="s">
        <v>252</v>
      </c>
      <c r="V100" s="23">
        <v>0.19483111284330618</v>
      </c>
      <c r="W100" s="144" t="s">
        <v>252</v>
      </c>
      <c r="X100" s="144">
        <v>116</v>
      </c>
      <c r="Y100" s="144" t="s">
        <v>252</v>
      </c>
      <c r="Z100" s="23">
        <v>2.4307449448753883E-3</v>
      </c>
      <c r="AA100" s="144" t="s">
        <v>252</v>
      </c>
      <c r="AB100" s="144">
        <v>195</v>
      </c>
      <c r="AC100" s="144" t="s">
        <v>252</v>
      </c>
      <c r="AD100" s="23">
        <v>2.9204314264026491E-3</v>
      </c>
      <c r="AE100" s="144" t="s">
        <v>252</v>
      </c>
      <c r="AF100" s="144">
        <v>294</v>
      </c>
      <c r="AG100" s="144" t="s">
        <v>252</v>
      </c>
      <c r="AH100" s="23">
        <v>0.1267338582794299</v>
      </c>
      <c r="AI100" s="144" t="s">
        <v>252</v>
      </c>
      <c r="AJ100" s="144">
        <v>79</v>
      </c>
      <c r="AK100" s="144" t="s">
        <v>252</v>
      </c>
      <c r="AL100" s="23">
        <v>1.8818184461368032E-2</v>
      </c>
      <c r="AM100" s="144" t="s">
        <v>252</v>
      </c>
      <c r="AN100" s="144">
        <v>205</v>
      </c>
      <c r="AO100" s="144" t="s">
        <v>252</v>
      </c>
      <c r="AP100" s="23">
        <v>9.8807563986242297E-2</v>
      </c>
      <c r="AQ100" s="144" t="s">
        <v>252</v>
      </c>
      <c r="AR100" s="144">
        <v>64</v>
      </c>
      <c r="AS100" s="144" t="s">
        <v>252</v>
      </c>
      <c r="AT100" s="23">
        <v>7.8631421712814023E-2</v>
      </c>
      <c r="AU100" s="144" t="s">
        <v>252</v>
      </c>
      <c r="AV100" s="144">
        <v>201</v>
      </c>
      <c r="AW100" s="144" t="s">
        <v>252</v>
      </c>
      <c r="AX100" s="23">
        <v>0.12396330761542737</v>
      </c>
      <c r="AY100" s="144" t="s">
        <v>252</v>
      </c>
      <c r="AZ100" s="144">
        <v>75</v>
      </c>
      <c r="BA100" s="144" t="s">
        <v>252</v>
      </c>
      <c r="BB100" s="23">
        <v>0.16996873833524315</v>
      </c>
      <c r="BC100" s="144" t="s">
        <v>252</v>
      </c>
      <c r="BD100" s="144">
        <v>44</v>
      </c>
      <c r="BE100" s="144" t="s">
        <v>252</v>
      </c>
      <c r="BF100" s="23">
        <v>0.14468153494965061</v>
      </c>
      <c r="BG100" s="144" t="s">
        <v>252</v>
      </c>
      <c r="BH100" s="144">
        <v>276</v>
      </c>
      <c r="BI100" s="144" t="s">
        <v>252</v>
      </c>
      <c r="BJ100" s="23">
        <v>0.18528908723232049</v>
      </c>
      <c r="BK100" s="144" t="s">
        <v>252</v>
      </c>
      <c r="BL100" s="144">
        <v>59</v>
      </c>
      <c r="BM100" s="144" t="s">
        <v>252</v>
      </c>
      <c r="BN100" s="23">
        <v>3.2706357587634502E-2</v>
      </c>
      <c r="BO100" s="144" t="s">
        <v>252</v>
      </c>
      <c r="BP100" s="144">
        <v>252</v>
      </c>
      <c r="BQ100" s="144" t="s">
        <v>252</v>
      </c>
      <c r="BR100" s="23">
        <v>7.1939449053073021E-2</v>
      </c>
      <c r="BS100" s="144" t="s">
        <v>252</v>
      </c>
      <c r="BT100" s="144">
        <v>128</v>
      </c>
      <c r="BU100" s="144" t="s">
        <v>252</v>
      </c>
      <c r="BV100" s="23">
        <v>9.1012174540503435E-2</v>
      </c>
      <c r="BW100" s="144" t="s">
        <v>252</v>
      </c>
      <c r="BX100" s="144">
        <v>215</v>
      </c>
      <c r="BY100" s="144" t="s">
        <v>252</v>
      </c>
      <c r="BZ100" s="23">
        <v>0.17229015785755425</v>
      </c>
      <c r="CA100" s="144" t="s">
        <v>252</v>
      </c>
      <c r="CB100" s="144">
        <v>133</v>
      </c>
      <c r="CC100" s="144" t="s">
        <v>252</v>
      </c>
      <c r="CD100" s="144" t="s">
        <v>252</v>
      </c>
      <c r="CE100" s="23">
        <v>3.5506038154332571E-2</v>
      </c>
      <c r="CF100" s="144" t="s">
        <v>252</v>
      </c>
      <c r="CG100" s="144">
        <v>261</v>
      </c>
    </row>
    <row r="101" spans="1:85" x14ac:dyDescent="0.25">
      <c r="A101" s="144" t="s">
        <v>66</v>
      </c>
      <c r="B101" s="23">
        <v>0.28468452964076391</v>
      </c>
      <c r="C101" s="144" t="s">
        <v>66</v>
      </c>
      <c r="D101" s="144">
        <v>92</v>
      </c>
      <c r="E101" s="144" t="s">
        <v>66</v>
      </c>
      <c r="F101" s="23">
        <v>0.28572578555955663</v>
      </c>
      <c r="G101" s="144" t="s">
        <v>66</v>
      </c>
      <c r="H101" s="144">
        <v>29</v>
      </c>
      <c r="I101" s="144" t="s">
        <v>66</v>
      </c>
      <c r="J101" s="23">
        <v>0.15354162504920441</v>
      </c>
      <c r="K101" s="144" t="s">
        <v>66</v>
      </c>
      <c r="L101" s="144">
        <v>299</v>
      </c>
      <c r="M101" s="144" t="s">
        <v>66</v>
      </c>
      <c r="N101" s="23">
        <v>270</v>
      </c>
      <c r="O101" s="144" t="s">
        <v>66</v>
      </c>
      <c r="P101" s="23">
        <v>318</v>
      </c>
      <c r="Q101" s="144" t="s">
        <v>66</v>
      </c>
      <c r="R101" s="23">
        <v>5.7473501144528188E-3</v>
      </c>
      <c r="S101" s="144" t="s">
        <v>66</v>
      </c>
      <c r="T101" s="144">
        <v>46</v>
      </c>
      <c r="U101" s="144" t="s">
        <v>66</v>
      </c>
      <c r="V101" s="23">
        <v>0.13247129835775559</v>
      </c>
      <c r="W101" s="144" t="s">
        <v>66</v>
      </c>
      <c r="X101" s="144">
        <v>170</v>
      </c>
      <c r="Y101" s="144" t="s">
        <v>66</v>
      </c>
      <c r="Z101" s="23">
        <v>6.9697981466249736E-3</v>
      </c>
      <c r="AA101" s="144" t="s">
        <v>66</v>
      </c>
      <c r="AB101" s="144">
        <v>62</v>
      </c>
      <c r="AC101" s="144" t="s">
        <v>66</v>
      </c>
      <c r="AD101" s="23">
        <v>3.8162275476360745E-2</v>
      </c>
      <c r="AE101" s="144" t="s">
        <v>66</v>
      </c>
      <c r="AF101" s="144">
        <v>48</v>
      </c>
      <c r="AG101" s="144" t="s">
        <v>66</v>
      </c>
      <c r="AH101" s="23">
        <v>5.5797019976844602E-2</v>
      </c>
      <c r="AI101" s="144" t="s">
        <v>66</v>
      </c>
      <c r="AJ101" s="144">
        <v>279</v>
      </c>
      <c r="AK101" s="144" t="s">
        <v>66</v>
      </c>
      <c r="AL101" s="23">
        <v>4.4218049292493955E-2</v>
      </c>
      <c r="AM101" s="144" t="s">
        <v>66</v>
      </c>
      <c r="AN101" s="144">
        <v>62</v>
      </c>
      <c r="AO101" s="144" t="s">
        <v>66</v>
      </c>
      <c r="AP101" s="23">
        <v>0</v>
      </c>
      <c r="AQ101" s="144" t="s">
        <v>66</v>
      </c>
      <c r="AR101" s="144">
        <v>253</v>
      </c>
      <c r="AS101" s="144" t="s">
        <v>66</v>
      </c>
      <c r="AT101" s="23">
        <v>2.7416196683319946E-2</v>
      </c>
      <c r="AU101" s="144" t="s">
        <v>66</v>
      </c>
      <c r="AV101" s="144">
        <v>322</v>
      </c>
      <c r="AW101" s="144" t="s">
        <v>66</v>
      </c>
      <c r="AX101" s="23">
        <v>9.6657555283774458E-3</v>
      </c>
      <c r="AY101" s="144" t="s">
        <v>66</v>
      </c>
      <c r="AZ101" s="144">
        <v>324</v>
      </c>
      <c r="BA101" s="144" t="s">
        <v>66</v>
      </c>
      <c r="BB101" s="23">
        <v>0.45025622771640761</v>
      </c>
      <c r="BC101" s="144" t="s">
        <v>66</v>
      </c>
      <c r="BD101" s="144">
        <v>6</v>
      </c>
      <c r="BE101" s="144" t="s">
        <v>66</v>
      </c>
      <c r="BF101" s="23">
        <v>0.16628541347434914</v>
      </c>
      <c r="BG101" s="144" t="s">
        <v>66</v>
      </c>
      <c r="BH101" s="144">
        <v>231</v>
      </c>
      <c r="BI101" s="144" t="s">
        <v>66</v>
      </c>
      <c r="BJ101" s="23">
        <v>0.44549002328421083</v>
      </c>
      <c r="BK101" s="144" t="s">
        <v>66</v>
      </c>
      <c r="BL101" s="144">
        <v>9</v>
      </c>
      <c r="BM101" s="144" t="s">
        <v>66</v>
      </c>
      <c r="BN101" s="23">
        <v>0.13806177893270213</v>
      </c>
      <c r="BO101" s="144" t="s">
        <v>66</v>
      </c>
      <c r="BP101" s="144">
        <v>60</v>
      </c>
      <c r="BQ101" s="144" t="s">
        <v>66</v>
      </c>
      <c r="BR101" s="23">
        <v>5.5563320685614426E-2</v>
      </c>
      <c r="BS101" s="144" t="s">
        <v>66</v>
      </c>
      <c r="BT101" s="144">
        <v>187</v>
      </c>
      <c r="BU101" s="144" t="s">
        <v>66</v>
      </c>
      <c r="BV101" s="23">
        <v>0.16810952626224185</v>
      </c>
      <c r="BW101" s="144" t="s">
        <v>66</v>
      </c>
      <c r="BX101" s="144">
        <v>92</v>
      </c>
      <c r="BY101" s="144" t="s">
        <v>66</v>
      </c>
      <c r="BZ101" s="23">
        <v>7.8693524212176874E-2</v>
      </c>
      <c r="CA101" s="144" t="s">
        <v>66</v>
      </c>
      <c r="CB101" s="144">
        <v>307</v>
      </c>
      <c r="CC101" s="144" t="s">
        <v>66</v>
      </c>
      <c r="CD101" s="144" t="s">
        <v>66</v>
      </c>
      <c r="CE101" s="23">
        <v>3.2038551818329222E-2</v>
      </c>
      <c r="CF101" s="144" t="s">
        <v>66</v>
      </c>
      <c r="CG101" s="144">
        <v>269</v>
      </c>
    </row>
    <row r="102" spans="1:85" x14ac:dyDescent="0.25">
      <c r="A102" s="144" t="s">
        <v>283</v>
      </c>
      <c r="B102" s="23">
        <v>0.15902993008019889</v>
      </c>
      <c r="C102" s="144" t="s">
        <v>283</v>
      </c>
      <c r="D102" s="144">
        <v>270</v>
      </c>
      <c r="E102" s="144" t="s">
        <v>283</v>
      </c>
      <c r="F102" s="23">
        <v>8.7354168131155735E-2</v>
      </c>
      <c r="G102" s="144" t="s">
        <v>283</v>
      </c>
      <c r="H102" s="144">
        <v>179</v>
      </c>
      <c r="I102" s="144" t="s">
        <v>283</v>
      </c>
      <c r="J102" s="23">
        <v>0.19403190307112866</v>
      </c>
      <c r="K102" s="144" t="s">
        <v>283</v>
      </c>
      <c r="L102" s="144">
        <v>260</v>
      </c>
      <c r="M102" s="144" t="s">
        <v>283</v>
      </c>
      <c r="N102" s="23">
        <v>81</v>
      </c>
      <c r="O102" s="144" t="s">
        <v>283</v>
      </c>
      <c r="P102" s="23">
        <v>246</v>
      </c>
      <c r="Q102" s="144" t="s">
        <v>283</v>
      </c>
      <c r="R102" s="23">
        <v>1.5811903366818839E-3</v>
      </c>
      <c r="S102" s="144" t="s">
        <v>283</v>
      </c>
      <c r="T102" s="144">
        <v>132</v>
      </c>
      <c r="U102" s="144" t="s">
        <v>283</v>
      </c>
      <c r="V102" s="23">
        <v>0.10198003624009548</v>
      </c>
      <c r="W102" s="144" t="s">
        <v>283</v>
      </c>
      <c r="X102" s="144">
        <v>206</v>
      </c>
      <c r="Y102" s="144" t="s">
        <v>283</v>
      </c>
      <c r="Z102" s="23">
        <v>2.5231178837838387E-3</v>
      </c>
      <c r="AA102" s="144" t="s">
        <v>283</v>
      </c>
      <c r="AB102" s="144">
        <v>188</v>
      </c>
      <c r="AC102" s="144" t="s">
        <v>283</v>
      </c>
      <c r="AD102" s="23">
        <v>7.2346162008099964E-3</v>
      </c>
      <c r="AE102" s="144" t="s">
        <v>283</v>
      </c>
      <c r="AF102" s="144">
        <v>217</v>
      </c>
      <c r="AG102" s="144" t="s">
        <v>283</v>
      </c>
      <c r="AH102" s="23">
        <v>8.7919404993503994E-2</v>
      </c>
      <c r="AI102" s="144" t="s">
        <v>283</v>
      </c>
      <c r="AJ102" s="144">
        <v>147</v>
      </c>
      <c r="AK102" s="144" t="s">
        <v>283</v>
      </c>
      <c r="AL102" s="23">
        <v>1.813013814434539E-2</v>
      </c>
      <c r="AM102" s="144" t="s">
        <v>283</v>
      </c>
      <c r="AN102" s="144">
        <v>215</v>
      </c>
      <c r="AO102" s="144" t="s">
        <v>283</v>
      </c>
      <c r="AP102" s="23">
        <v>0.1039885747469694</v>
      </c>
      <c r="AQ102" s="144" t="s">
        <v>283</v>
      </c>
      <c r="AR102" s="144">
        <v>57</v>
      </c>
      <c r="AS102" s="144" t="s">
        <v>283</v>
      </c>
      <c r="AT102" s="23">
        <v>8.1025518187998705E-2</v>
      </c>
      <c r="AU102" s="144" t="s">
        <v>283</v>
      </c>
      <c r="AV102" s="144">
        <v>194</v>
      </c>
      <c r="AW102" s="144" t="s">
        <v>283</v>
      </c>
      <c r="AX102" s="23">
        <v>0.12985380924896445</v>
      </c>
      <c r="AY102" s="144" t="s">
        <v>283</v>
      </c>
      <c r="AZ102" s="144">
        <v>67</v>
      </c>
      <c r="BA102" s="144" t="s">
        <v>283</v>
      </c>
      <c r="BB102" s="23">
        <v>2.6118736716846239E-2</v>
      </c>
      <c r="BC102" s="144" t="s">
        <v>283</v>
      </c>
      <c r="BD102" s="144">
        <v>236</v>
      </c>
      <c r="BE102" s="144" t="s">
        <v>283</v>
      </c>
      <c r="BF102" s="23">
        <v>0.25621769612202611</v>
      </c>
      <c r="BG102" s="144" t="s">
        <v>283</v>
      </c>
      <c r="BH102" s="144">
        <v>126</v>
      </c>
      <c r="BI102" s="144" t="s">
        <v>283</v>
      </c>
      <c r="BJ102" s="23">
        <v>7.7376921766799028E-2</v>
      </c>
      <c r="BK102" s="144" t="s">
        <v>283</v>
      </c>
      <c r="BL102" s="144">
        <v>228</v>
      </c>
      <c r="BM102" s="144" t="s">
        <v>283</v>
      </c>
      <c r="BN102" s="23">
        <v>5.4366118305077898E-2</v>
      </c>
      <c r="BO102" s="144" t="s">
        <v>283</v>
      </c>
      <c r="BP102" s="144">
        <v>181</v>
      </c>
      <c r="BQ102" s="144" t="s">
        <v>283</v>
      </c>
      <c r="BR102" s="23">
        <v>3.0784485890046027E-2</v>
      </c>
      <c r="BS102" s="144" t="s">
        <v>283</v>
      </c>
      <c r="BT102" s="144">
        <v>287</v>
      </c>
      <c r="BU102" s="144" t="s">
        <v>283</v>
      </c>
      <c r="BV102" s="23">
        <v>7.395330388897578E-2</v>
      </c>
      <c r="BW102" s="144" t="s">
        <v>283</v>
      </c>
      <c r="BX102" s="144">
        <v>261</v>
      </c>
      <c r="BY102" s="144" t="s">
        <v>283</v>
      </c>
      <c r="BZ102" s="23">
        <v>0.12260569402538871</v>
      </c>
      <c r="CA102" s="144" t="s">
        <v>283</v>
      </c>
      <c r="CB102" s="144">
        <v>216</v>
      </c>
      <c r="CC102" s="144" t="s">
        <v>283</v>
      </c>
      <c r="CD102" s="144" t="s">
        <v>283</v>
      </c>
      <c r="CE102" s="23">
        <v>1.2314881920537561E-2</v>
      </c>
      <c r="CF102" s="144" t="s">
        <v>283</v>
      </c>
      <c r="CG102" s="144">
        <v>312</v>
      </c>
    </row>
    <row r="103" spans="1:85" x14ac:dyDescent="0.25">
      <c r="A103" s="144" t="s">
        <v>80</v>
      </c>
      <c r="B103" s="23">
        <v>0.43846777986728919</v>
      </c>
      <c r="C103" s="144" t="s">
        <v>80</v>
      </c>
      <c r="D103" s="144">
        <v>34</v>
      </c>
      <c r="E103" s="144" t="s">
        <v>80</v>
      </c>
      <c r="F103" s="23">
        <v>0.20646271834429061</v>
      </c>
      <c r="G103" s="144" t="s">
        <v>80</v>
      </c>
      <c r="H103" s="144">
        <v>52</v>
      </c>
      <c r="I103" s="144" t="s">
        <v>80</v>
      </c>
      <c r="J103" s="23">
        <v>0.47740694817161511</v>
      </c>
      <c r="K103" s="144" t="s">
        <v>80</v>
      </c>
      <c r="L103" s="144">
        <v>35</v>
      </c>
      <c r="M103" s="144" t="s">
        <v>80</v>
      </c>
      <c r="N103" s="23">
        <v>-17</v>
      </c>
      <c r="O103" s="144" t="s">
        <v>80</v>
      </c>
      <c r="P103" s="23">
        <v>141</v>
      </c>
      <c r="Q103" s="144" t="s">
        <v>80</v>
      </c>
      <c r="R103" s="23">
        <v>6.6173046734501802E-3</v>
      </c>
      <c r="S103" s="144" t="s">
        <v>80</v>
      </c>
      <c r="T103" s="144">
        <v>39</v>
      </c>
      <c r="U103" s="144" t="s">
        <v>80</v>
      </c>
      <c r="V103" s="23">
        <v>0.38500697416906093</v>
      </c>
      <c r="W103" s="144" t="s">
        <v>80</v>
      </c>
      <c r="X103" s="144">
        <v>40</v>
      </c>
      <c r="Y103" s="144" t="s">
        <v>80</v>
      </c>
      <c r="Z103" s="23">
        <v>1.0173185372879898E-2</v>
      </c>
      <c r="AA103" s="144" t="s">
        <v>80</v>
      </c>
      <c r="AB103" s="144">
        <v>30</v>
      </c>
      <c r="AC103" s="144" t="s">
        <v>80</v>
      </c>
      <c r="AD103" s="23">
        <v>0.13520435773625514</v>
      </c>
      <c r="AE103" s="144" t="s">
        <v>80</v>
      </c>
      <c r="AF103" s="144">
        <v>16</v>
      </c>
      <c r="AG103" s="144" t="s">
        <v>80</v>
      </c>
      <c r="AH103" s="23">
        <v>0.22496335554132665</v>
      </c>
      <c r="AI103" s="144" t="s">
        <v>80</v>
      </c>
      <c r="AJ103" s="144">
        <v>24</v>
      </c>
      <c r="AK103" s="144" t="s">
        <v>80</v>
      </c>
      <c r="AL103" s="23">
        <v>0.16009753311338598</v>
      </c>
      <c r="AM103" s="144" t="s">
        <v>80</v>
      </c>
      <c r="AN103" s="144">
        <v>14</v>
      </c>
      <c r="AO103" s="144" t="s">
        <v>80</v>
      </c>
      <c r="AP103" s="23">
        <v>0.10317906468518284</v>
      </c>
      <c r="AQ103" s="144" t="s">
        <v>80</v>
      </c>
      <c r="AR103" s="144">
        <v>58</v>
      </c>
      <c r="AS103" s="144" t="s">
        <v>80</v>
      </c>
      <c r="AT103" s="23">
        <v>0.11451972459970666</v>
      </c>
      <c r="AU103" s="144" t="s">
        <v>80</v>
      </c>
      <c r="AV103" s="144">
        <v>102</v>
      </c>
      <c r="AW103" s="144" t="s">
        <v>80</v>
      </c>
      <c r="AX103" s="23">
        <v>0.14087392082672207</v>
      </c>
      <c r="AY103" s="144" t="s">
        <v>80</v>
      </c>
      <c r="AZ103" s="144">
        <v>56</v>
      </c>
      <c r="BA103" s="144" t="s">
        <v>80</v>
      </c>
      <c r="BB103" s="23">
        <v>0.12936479766709832</v>
      </c>
      <c r="BC103" s="144" t="s">
        <v>80</v>
      </c>
      <c r="BD103" s="144">
        <v>67</v>
      </c>
      <c r="BE103" s="144" t="s">
        <v>80</v>
      </c>
      <c r="BF103" s="23">
        <v>0.28206635499689342</v>
      </c>
      <c r="BG103" s="144" t="s">
        <v>80</v>
      </c>
      <c r="BH103" s="144">
        <v>97</v>
      </c>
      <c r="BI103" s="144" t="s">
        <v>80</v>
      </c>
      <c r="BJ103" s="23">
        <v>0.17696318821127294</v>
      </c>
      <c r="BK103" s="144" t="s">
        <v>80</v>
      </c>
      <c r="BL103" s="144">
        <v>70</v>
      </c>
      <c r="BM103" s="144" t="s">
        <v>80</v>
      </c>
      <c r="BN103" s="23">
        <v>8.247611208573534E-2</v>
      </c>
      <c r="BO103" s="144" t="s">
        <v>80</v>
      </c>
      <c r="BP103" s="144">
        <v>121</v>
      </c>
      <c r="BQ103" s="144" t="s">
        <v>80</v>
      </c>
      <c r="BR103" s="23">
        <v>6.7331965188507537E-2</v>
      </c>
      <c r="BS103" s="144" t="s">
        <v>80</v>
      </c>
      <c r="BT103" s="144">
        <v>144</v>
      </c>
      <c r="BU103" s="144" t="s">
        <v>80</v>
      </c>
      <c r="BV103" s="23">
        <v>0.13015747966191069</v>
      </c>
      <c r="BW103" s="144" t="s">
        <v>80</v>
      </c>
      <c r="BX103" s="144">
        <v>135</v>
      </c>
      <c r="BY103" s="144" t="s">
        <v>80</v>
      </c>
      <c r="BZ103" s="23">
        <v>0.46219215505066225</v>
      </c>
      <c r="CA103" s="144" t="s">
        <v>80</v>
      </c>
      <c r="CB103" s="144">
        <v>8</v>
      </c>
      <c r="CC103" s="144" t="s">
        <v>80</v>
      </c>
      <c r="CD103" s="144" t="s">
        <v>80</v>
      </c>
      <c r="CE103" s="23">
        <v>0.16864075116306856</v>
      </c>
      <c r="CF103" s="144" t="s">
        <v>80</v>
      </c>
      <c r="CG103" s="144">
        <v>64</v>
      </c>
    </row>
    <row r="104" spans="1:85" x14ac:dyDescent="0.25">
      <c r="A104" s="144" t="s">
        <v>223</v>
      </c>
      <c r="B104" s="23">
        <v>0.21424853576756564</v>
      </c>
      <c r="C104" s="144" t="s">
        <v>223</v>
      </c>
      <c r="D104" s="144">
        <v>161</v>
      </c>
      <c r="E104" s="144" t="s">
        <v>223</v>
      </c>
      <c r="F104" s="23">
        <v>0.11508732090943567</v>
      </c>
      <c r="G104" s="144" t="s">
        <v>223</v>
      </c>
      <c r="H104" s="144">
        <v>128</v>
      </c>
      <c r="I104" s="144" t="s">
        <v>223</v>
      </c>
      <c r="J104" s="23">
        <v>0.21520266524455531</v>
      </c>
      <c r="K104" s="144" t="s">
        <v>223</v>
      </c>
      <c r="L104" s="144">
        <v>224</v>
      </c>
      <c r="M104" s="144" t="s">
        <v>223</v>
      </c>
      <c r="N104" s="23">
        <v>96</v>
      </c>
      <c r="O104" s="144" t="s">
        <v>223</v>
      </c>
      <c r="P104" s="23">
        <v>257</v>
      </c>
      <c r="Q104" s="144" t="s">
        <v>223</v>
      </c>
      <c r="R104" s="23">
        <v>9.6554768341523367E-4</v>
      </c>
      <c r="S104" s="144" t="s">
        <v>223</v>
      </c>
      <c r="T104" s="144">
        <v>201</v>
      </c>
      <c r="U104" s="144" t="s">
        <v>223</v>
      </c>
      <c r="V104" s="23">
        <v>6.2333749897271501E-2</v>
      </c>
      <c r="W104" s="144" t="s">
        <v>223</v>
      </c>
      <c r="X104" s="144">
        <v>274</v>
      </c>
      <c r="Y104" s="144" t="s">
        <v>223</v>
      </c>
      <c r="Z104" s="23">
        <v>1.5412868849936101E-3</v>
      </c>
      <c r="AA104" s="144" t="s">
        <v>223</v>
      </c>
      <c r="AB104" s="144">
        <v>260</v>
      </c>
      <c r="AC104" s="144" t="s">
        <v>223</v>
      </c>
      <c r="AD104" s="23">
        <v>1.6609561809084704E-2</v>
      </c>
      <c r="AE104" s="144" t="s">
        <v>223</v>
      </c>
      <c r="AF104" s="144">
        <v>109</v>
      </c>
      <c r="AG104" s="144" t="s">
        <v>223</v>
      </c>
      <c r="AH104" s="23">
        <v>0.12027642020320964</v>
      </c>
      <c r="AI104" s="144" t="s">
        <v>223</v>
      </c>
      <c r="AJ104" s="144">
        <v>86</v>
      </c>
      <c r="AK104" s="144" t="s">
        <v>223</v>
      </c>
      <c r="AL104" s="23">
        <v>3.1343224867117506E-2</v>
      </c>
      <c r="AM104" s="144" t="s">
        <v>223</v>
      </c>
      <c r="AN104" s="144">
        <v>103</v>
      </c>
      <c r="AO104" s="144" t="s">
        <v>223</v>
      </c>
      <c r="AP104" s="23">
        <v>0</v>
      </c>
      <c r="AQ104" s="144" t="s">
        <v>223</v>
      </c>
      <c r="AR104" s="144">
        <v>253</v>
      </c>
      <c r="AS104" s="144" t="s">
        <v>223</v>
      </c>
      <c r="AT104" s="23">
        <v>0.15672121327313113</v>
      </c>
      <c r="AU104" s="144" t="s">
        <v>223</v>
      </c>
      <c r="AV104" s="144">
        <v>39</v>
      </c>
      <c r="AW104" s="144" t="s">
        <v>223</v>
      </c>
      <c r="AX104" s="23">
        <v>5.5253066320844278E-2</v>
      </c>
      <c r="AY104" s="144" t="s">
        <v>223</v>
      </c>
      <c r="AZ104" s="144">
        <v>210</v>
      </c>
      <c r="BA104" s="144" t="s">
        <v>223</v>
      </c>
      <c r="BB104" s="23">
        <v>4.1654868211162287E-2</v>
      </c>
      <c r="BC104" s="144" t="s">
        <v>223</v>
      </c>
      <c r="BD104" s="144">
        <v>187</v>
      </c>
      <c r="BE104" s="144" t="s">
        <v>223</v>
      </c>
      <c r="BF104" s="23">
        <v>0.14068496575620021</v>
      </c>
      <c r="BG104" s="144" t="s">
        <v>223</v>
      </c>
      <c r="BH104" s="144">
        <v>281</v>
      </c>
      <c r="BI104" s="144" t="s">
        <v>223</v>
      </c>
      <c r="BJ104" s="23">
        <v>6.7402496897823752E-2</v>
      </c>
      <c r="BK104" s="144" t="s">
        <v>223</v>
      </c>
      <c r="BL104" s="144">
        <v>246</v>
      </c>
      <c r="BM104" s="144" t="s">
        <v>223</v>
      </c>
      <c r="BN104" s="23">
        <v>0.19542461798470051</v>
      </c>
      <c r="BO104" s="144" t="s">
        <v>223</v>
      </c>
      <c r="BP104" s="144">
        <v>34</v>
      </c>
      <c r="BQ104" s="144" t="s">
        <v>223</v>
      </c>
      <c r="BR104" s="23">
        <v>9.6665965670095208E-2</v>
      </c>
      <c r="BS104" s="144" t="s">
        <v>223</v>
      </c>
      <c r="BT104" s="144">
        <v>71</v>
      </c>
      <c r="BU104" s="144" t="s">
        <v>223</v>
      </c>
      <c r="BV104" s="23">
        <v>0.25364734641211278</v>
      </c>
      <c r="BW104" s="144" t="s">
        <v>223</v>
      </c>
      <c r="BX104" s="144">
        <v>37</v>
      </c>
      <c r="BY104" s="144" t="s">
        <v>223</v>
      </c>
      <c r="BZ104" s="23">
        <v>0.13755197121000093</v>
      </c>
      <c r="CA104" s="144" t="s">
        <v>223</v>
      </c>
      <c r="CB104" s="144">
        <v>187</v>
      </c>
      <c r="CC104" s="144" t="s">
        <v>223</v>
      </c>
      <c r="CD104" s="144" t="s">
        <v>223</v>
      </c>
      <c r="CE104" s="23">
        <v>5.4209835955112598E-2</v>
      </c>
      <c r="CF104" s="144" t="s">
        <v>223</v>
      </c>
      <c r="CG104" s="144">
        <v>203</v>
      </c>
    </row>
    <row r="105" spans="1:85" x14ac:dyDescent="0.25">
      <c r="A105" s="144" t="s">
        <v>181</v>
      </c>
      <c r="B105" s="23">
        <v>0.26904134874140484</v>
      </c>
      <c r="C105" s="144" t="s">
        <v>181</v>
      </c>
      <c r="D105" s="144">
        <v>107</v>
      </c>
      <c r="E105" s="144" t="s">
        <v>181</v>
      </c>
      <c r="F105" s="23">
        <v>5.6275056791869775E-2</v>
      </c>
      <c r="G105" s="144" t="s">
        <v>181</v>
      </c>
      <c r="H105" s="144">
        <v>263</v>
      </c>
      <c r="I105" s="144" t="s">
        <v>181</v>
      </c>
      <c r="J105" s="23">
        <v>0.41368315390849969</v>
      </c>
      <c r="K105" s="144" t="s">
        <v>181</v>
      </c>
      <c r="L105" s="144">
        <v>49</v>
      </c>
      <c r="M105" s="144" t="s">
        <v>181</v>
      </c>
      <c r="N105" s="23">
        <v>-214</v>
      </c>
      <c r="O105" s="144" t="s">
        <v>181</v>
      </c>
      <c r="P105" s="23">
        <v>6</v>
      </c>
      <c r="Q105" s="144" t="s">
        <v>181</v>
      </c>
      <c r="R105" s="23">
        <v>1.7878619896444359E-4</v>
      </c>
      <c r="S105" s="144" t="s">
        <v>181</v>
      </c>
      <c r="T105" s="144">
        <v>297</v>
      </c>
      <c r="U105" s="144" t="s">
        <v>181</v>
      </c>
      <c r="V105" s="23">
        <v>0.40283535540517984</v>
      </c>
      <c r="W105" s="144" t="s">
        <v>181</v>
      </c>
      <c r="X105" s="144">
        <v>37</v>
      </c>
      <c r="Y105" s="144" t="s">
        <v>181</v>
      </c>
      <c r="Z105" s="23">
        <v>3.9013526242174077E-3</v>
      </c>
      <c r="AA105" s="144" t="s">
        <v>181</v>
      </c>
      <c r="AB105" s="144">
        <v>126</v>
      </c>
      <c r="AC105" s="144" t="s">
        <v>181</v>
      </c>
      <c r="AD105" s="23">
        <v>4.3451825332112117E-3</v>
      </c>
      <c r="AE105" s="144" t="s">
        <v>181</v>
      </c>
      <c r="AF105" s="144">
        <v>264</v>
      </c>
      <c r="AG105" s="144" t="s">
        <v>181</v>
      </c>
      <c r="AH105" s="23">
        <v>0.10283376485752702</v>
      </c>
      <c r="AI105" s="144" t="s">
        <v>181</v>
      </c>
      <c r="AJ105" s="144">
        <v>117</v>
      </c>
      <c r="AK105" s="144" t="s">
        <v>181</v>
      </c>
      <c r="AL105" s="23">
        <v>1.7194314294769926E-2</v>
      </c>
      <c r="AM105" s="144" t="s">
        <v>181</v>
      </c>
      <c r="AN105" s="144">
        <v>236</v>
      </c>
      <c r="AO105" s="144" t="s">
        <v>181</v>
      </c>
      <c r="AP105" s="23">
        <v>0</v>
      </c>
      <c r="AQ105" s="144" t="s">
        <v>181</v>
      </c>
      <c r="AR105" s="144">
        <v>253</v>
      </c>
      <c r="AS105" s="144" t="s">
        <v>181</v>
      </c>
      <c r="AT105" s="23">
        <v>0.10966561150158223</v>
      </c>
      <c r="AU105" s="144" t="s">
        <v>181</v>
      </c>
      <c r="AV105" s="144">
        <v>112</v>
      </c>
      <c r="AW105" s="144" t="s">
        <v>181</v>
      </c>
      <c r="AX105" s="23">
        <v>3.8663312890851044E-2</v>
      </c>
      <c r="AY105" s="144" t="s">
        <v>181</v>
      </c>
      <c r="AZ105" s="144">
        <v>260</v>
      </c>
      <c r="BA105" s="144" t="s">
        <v>181</v>
      </c>
      <c r="BB105" s="23">
        <v>9.0063553493750004E-2</v>
      </c>
      <c r="BC105" s="144" t="s">
        <v>181</v>
      </c>
      <c r="BD105" s="144">
        <v>105</v>
      </c>
      <c r="BE105" s="144" t="s">
        <v>181</v>
      </c>
      <c r="BF105" s="23">
        <v>0.3157449781416225</v>
      </c>
      <c r="BG105" s="144" t="s">
        <v>181</v>
      </c>
      <c r="BH105" s="144">
        <v>72</v>
      </c>
      <c r="BI105" s="144" t="s">
        <v>181</v>
      </c>
      <c r="BJ105" s="23">
        <v>0.14815055244464198</v>
      </c>
      <c r="BK105" s="144" t="s">
        <v>181</v>
      </c>
      <c r="BL105" s="144">
        <v>101</v>
      </c>
      <c r="BM105" s="144" t="s">
        <v>181</v>
      </c>
      <c r="BN105" s="23">
        <v>2.9932726585412486E-2</v>
      </c>
      <c r="BO105" s="144" t="s">
        <v>181</v>
      </c>
      <c r="BP105" s="144">
        <v>261</v>
      </c>
      <c r="BQ105" s="144" t="s">
        <v>181</v>
      </c>
      <c r="BR105" s="23">
        <v>8.8830825319483692E-2</v>
      </c>
      <c r="BS105" s="144" t="s">
        <v>181</v>
      </c>
      <c r="BT105" s="144">
        <v>80</v>
      </c>
      <c r="BU105" s="144" t="s">
        <v>181</v>
      </c>
      <c r="BV105" s="23">
        <v>0.10331742737540479</v>
      </c>
      <c r="BW105" s="144" t="s">
        <v>181</v>
      </c>
      <c r="BX105" s="144">
        <v>188</v>
      </c>
      <c r="BY105" s="144" t="s">
        <v>181</v>
      </c>
      <c r="BZ105" s="23">
        <v>0.34762833548639321</v>
      </c>
      <c r="CA105" s="144" t="s">
        <v>181</v>
      </c>
      <c r="CB105" s="144">
        <v>25</v>
      </c>
      <c r="CC105" s="144" t="s">
        <v>181</v>
      </c>
      <c r="CD105" s="144" t="s">
        <v>181</v>
      </c>
      <c r="CE105" s="23">
        <v>0.10963794592143659</v>
      </c>
      <c r="CF105" s="144" t="s">
        <v>181</v>
      </c>
      <c r="CG105" s="144">
        <v>112</v>
      </c>
    </row>
    <row r="106" spans="1:85" x14ac:dyDescent="0.25">
      <c r="A106" s="144" t="s">
        <v>278</v>
      </c>
      <c r="B106" s="23">
        <v>0.21149675291816544</v>
      </c>
      <c r="C106" s="144" t="s">
        <v>278</v>
      </c>
      <c r="D106" s="144">
        <v>167</v>
      </c>
      <c r="E106" s="144" t="s">
        <v>278</v>
      </c>
      <c r="F106" s="23">
        <v>7.3826597851574111E-2</v>
      </c>
      <c r="G106" s="144" t="s">
        <v>278</v>
      </c>
      <c r="H106" s="144">
        <v>214</v>
      </c>
      <c r="I106" s="144" t="s">
        <v>278</v>
      </c>
      <c r="J106" s="23">
        <v>0.23638641856108802</v>
      </c>
      <c r="K106" s="144" t="s">
        <v>278</v>
      </c>
      <c r="L106" s="144">
        <v>199</v>
      </c>
      <c r="M106" s="144" t="s">
        <v>278</v>
      </c>
      <c r="N106" s="23">
        <v>-15</v>
      </c>
      <c r="O106" s="144" t="s">
        <v>278</v>
      </c>
      <c r="P106" s="23">
        <v>145</v>
      </c>
      <c r="Q106" s="144" t="s">
        <v>278</v>
      </c>
      <c r="R106" s="23">
        <v>1.8023624802362577E-3</v>
      </c>
      <c r="S106" s="144" t="s">
        <v>278</v>
      </c>
      <c r="T106" s="144">
        <v>119</v>
      </c>
      <c r="U106" s="144" t="s">
        <v>278</v>
      </c>
      <c r="V106" s="23">
        <v>0.17771136204504431</v>
      </c>
      <c r="W106" s="144" t="s">
        <v>278</v>
      </c>
      <c r="X106" s="144">
        <v>129</v>
      </c>
      <c r="Y106" s="144" t="s">
        <v>278</v>
      </c>
      <c r="Z106" s="23">
        <v>3.4440603060370873E-3</v>
      </c>
      <c r="AA106" s="144" t="s">
        <v>278</v>
      </c>
      <c r="AB106" s="144">
        <v>147</v>
      </c>
      <c r="AC106" s="144" t="s">
        <v>278</v>
      </c>
      <c r="AD106" s="23">
        <v>2.3669873240465468E-2</v>
      </c>
      <c r="AE106" s="144" t="s">
        <v>278</v>
      </c>
      <c r="AF106" s="144">
        <v>77</v>
      </c>
      <c r="AG106" s="144" t="s">
        <v>278</v>
      </c>
      <c r="AH106" s="23">
        <v>6.2733491575854589E-2</v>
      </c>
      <c r="AI106" s="144" t="s">
        <v>278</v>
      </c>
      <c r="AJ106" s="144">
        <v>247</v>
      </c>
      <c r="AK106" s="144" t="s">
        <v>278</v>
      </c>
      <c r="AL106" s="23">
        <v>3.0970662831462169E-2</v>
      </c>
      <c r="AM106" s="144" t="s">
        <v>278</v>
      </c>
      <c r="AN106" s="144">
        <v>107</v>
      </c>
      <c r="AO106" s="144" t="s">
        <v>278</v>
      </c>
      <c r="AP106" s="23">
        <v>0</v>
      </c>
      <c r="AQ106" s="144" t="s">
        <v>278</v>
      </c>
      <c r="AR106" s="144">
        <v>253</v>
      </c>
      <c r="AS106" s="144" t="s">
        <v>278</v>
      </c>
      <c r="AT106" s="23">
        <v>5.3488143138199544E-2</v>
      </c>
      <c r="AU106" s="144" t="s">
        <v>278</v>
      </c>
      <c r="AV106" s="144">
        <v>292</v>
      </c>
      <c r="AW106" s="144" t="s">
        <v>278</v>
      </c>
      <c r="AX106" s="23">
        <v>1.8857587039242462E-2</v>
      </c>
      <c r="AY106" s="144" t="s">
        <v>278</v>
      </c>
      <c r="AZ106" s="144">
        <v>313</v>
      </c>
      <c r="BA106" s="144" t="s">
        <v>278</v>
      </c>
      <c r="BB106" s="23">
        <v>7.5123796322186815E-3</v>
      </c>
      <c r="BC106" s="144" t="s">
        <v>278</v>
      </c>
      <c r="BD106" s="144">
        <v>304</v>
      </c>
      <c r="BE106" s="144" t="s">
        <v>278</v>
      </c>
      <c r="BF106" s="23">
        <v>0.12676733917853272</v>
      </c>
      <c r="BG106" s="144" t="s">
        <v>278</v>
      </c>
      <c r="BH106" s="144">
        <v>302</v>
      </c>
      <c r="BI106" s="144" t="s">
        <v>278</v>
      </c>
      <c r="BJ106" s="23">
        <v>3.3347970058238793E-2</v>
      </c>
      <c r="BK106" s="144" t="s">
        <v>278</v>
      </c>
      <c r="BL106" s="144">
        <v>322</v>
      </c>
      <c r="BM106" s="144" t="s">
        <v>278</v>
      </c>
      <c r="BN106" s="23">
        <v>0.13037206267535903</v>
      </c>
      <c r="BO106" s="144" t="s">
        <v>278</v>
      </c>
      <c r="BP106" s="144">
        <v>68</v>
      </c>
      <c r="BQ106" s="144" t="s">
        <v>278</v>
      </c>
      <c r="BR106" s="23">
        <v>3.506392980412322E-2</v>
      </c>
      <c r="BS106" s="144" t="s">
        <v>278</v>
      </c>
      <c r="BT106" s="144">
        <v>265</v>
      </c>
      <c r="BU106" s="144" t="s">
        <v>278</v>
      </c>
      <c r="BV106" s="23">
        <v>0.14358881531998138</v>
      </c>
      <c r="BW106" s="144" t="s">
        <v>278</v>
      </c>
      <c r="BX106" s="144">
        <v>116</v>
      </c>
      <c r="BY106" s="144" t="s">
        <v>278</v>
      </c>
      <c r="BZ106" s="23">
        <v>0.25890596635614826</v>
      </c>
      <c r="CA106" s="144" t="s">
        <v>278</v>
      </c>
      <c r="CB106" s="144">
        <v>54</v>
      </c>
      <c r="CC106" s="144" t="s">
        <v>278</v>
      </c>
      <c r="CD106" s="144" t="s">
        <v>278</v>
      </c>
      <c r="CE106" s="23">
        <v>0.12941668313247029</v>
      </c>
      <c r="CF106" s="144" t="s">
        <v>278</v>
      </c>
      <c r="CG106" s="144">
        <v>93</v>
      </c>
    </row>
    <row r="107" spans="1:85" x14ac:dyDescent="0.25">
      <c r="A107" s="144" t="s">
        <v>58</v>
      </c>
      <c r="B107" s="23">
        <v>0.49014966032466961</v>
      </c>
      <c r="C107" s="144" t="s">
        <v>58</v>
      </c>
      <c r="D107" s="144">
        <v>24</v>
      </c>
      <c r="E107" s="144" t="s">
        <v>58</v>
      </c>
      <c r="F107" s="23">
        <v>0.32043883826423408</v>
      </c>
      <c r="G107" s="144" t="s">
        <v>58</v>
      </c>
      <c r="H107" s="144">
        <v>19</v>
      </c>
      <c r="I107" s="144" t="s">
        <v>58</v>
      </c>
      <c r="J107" s="23">
        <v>0.40960243008156361</v>
      </c>
      <c r="K107" s="144" t="s">
        <v>58</v>
      </c>
      <c r="L107" s="144">
        <v>53</v>
      </c>
      <c r="M107" s="144" t="s">
        <v>58</v>
      </c>
      <c r="N107" s="23">
        <v>34</v>
      </c>
      <c r="O107" s="144" t="s">
        <v>58</v>
      </c>
      <c r="P107" s="23">
        <v>210</v>
      </c>
      <c r="Q107" s="144" t="s">
        <v>58</v>
      </c>
      <c r="R107" s="23">
        <v>1.9242680153508853E-3</v>
      </c>
      <c r="S107" s="144" t="s">
        <v>58</v>
      </c>
      <c r="T107" s="144">
        <v>115</v>
      </c>
      <c r="U107" s="144" t="s">
        <v>58</v>
      </c>
      <c r="V107" s="23">
        <v>0.26339092114844459</v>
      </c>
      <c r="W107" s="144" t="s">
        <v>58</v>
      </c>
      <c r="X107" s="144">
        <v>69</v>
      </c>
      <c r="Y107" s="144" t="s">
        <v>58</v>
      </c>
      <c r="Z107" s="23">
        <v>4.3576980022096467E-3</v>
      </c>
      <c r="AA107" s="144" t="s">
        <v>58</v>
      </c>
      <c r="AB107" s="144">
        <v>105</v>
      </c>
      <c r="AC107" s="144" t="s">
        <v>58</v>
      </c>
      <c r="AD107" s="23">
        <v>9.312664364998325E-3</v>
      </c>
      <c r="AE107" s="144" t="s">
        <v>58</v>
      </c>
      <c r="AF107" s="144">
        <v>176</v>
      </c>
      <c r="AG107" s="144" t="s">
        <v>58</v>
      </c>
      <c r="AH107" s="23">
        <v>8.3486548588692755E-2</v>
      </c>
      <c r="AI107" s="144" t="s">
        <v>58</v>
      </c>
      <c r="AJ107" s="144">
        <v>160</v>
      </c>
      <c r="AK107" s="144" t="s">
        <v>58</v>
      </c>
      <c r="AL107" s="23">
        <v>1.959633748328786E-2</v>
      </c>
      <c r="AM107" s="144" t="s">
        <v>58</v>
      </c>
      <c r="AN107" s="144">
        <v>193</v>
      </c>
      <c r="AO107" s="144" t="s">
        <v>58</v>
      </c>
      <c r="AP107" s="23">
        <v>8.1266198834229253E-2</v>
      </c>
      <c r="AQ107" s="144" t="s">
        <v>58</v>
      </c>
      <c r="AR107" s="144">
        <v>82</v>
      </c>
      <c r="AS107" s="144" t="s">
        <v>58</v>
      </c>
      <c r="AT107" s="23">
        <v>0.20493019641361435</v>
      </c>
      <c r="AU107" s="144" t="s">
        <v>58</v>
      </c>
      <c r="AV107" s="144">
        <v>18</v>
      </c>
      <c r="AW107" s="144" t="s">
        <v>58</v>
      </c>
      <c r="AX107" s="23">
        <v>0.15140497436254585</v>
      </c>
      <c r="AY107" s="144" t="s">
        <v>58</v>
      </c>
      <c r="AZ107" s="144">
        <v>50</v>
      </c>
      <c r="BA107" s="144" t="s">
        <v>58</v>
      </c>
      <c r="BB107" s="23">
        <v>0.45028352313251857</v>
      </c>
      <c r="BC107" s="144" t="s">
        <v>58</v>
      </c>
      <c r="BD107" s="144">
        <v>5</v>
      </c>
      <c r="BE107" s="144" t="s">
        <v>58</v>
      </c>
      <c r="BF107" s="23">
        <v>0.25314239894117668</v>
      </c>
      <c r="BG107" s="144" t="s">
        <v>58</v>
      </c>
      <c r="BH107" s="144">
        <v>127</v>
      </c>
      <c r="BI107" s="144" t="s">
        <v>58</v>
      </c>
      <c r="BJ107" s="23">
        <v>0.46366844793104445</v>
      </c>
      <c r="BK107" s="144" t="s">
        <v>58</v>
      </c>
      <c r="BL107" s="144">
        <v>8</v>
      </c>
      <c r="BM107" s="144" t="s">
        <v>58</v>
      </c>
      <c r="BN107" s="23">
        <v>0.16625081525601146</v>
      </c>
      <c r="BO107" s="144" t="s">
        <v>58</v>
      </c>
      <c r="BP107" s="144">
        <v>44</v>
      </c>
      <c r="BQ107" s="144" t="s">
        <v>58</v>
      </c>
      <c r="BR107" s="23">
        <v>0.15155604006336693</v>
      </c>
      <c r="BS107" s="144" t="s">
        <v>58</v>
      </c>
      <c r="BT107" s="144">
        <v>22</v>
      </c>
      <c r="BU107" s="144" t="s">
        <v>58</v>
      </c>
      <c r="BV107" s="23">
        <v>0.27615208161938637</v>
      </c>
      <c r="BW107" s="144" t="s">
        <v>58</v>
      </c>
      <c r="BX107" s="144">
        <v>32</v>
      </c>
      <c r="BY107" s="144" t="s">
        <v>58</v>
      </c>
      <c r="BZ107" s="23">
        <v>0.24273003482033903</v>
      </c>
      <c r="CA107" s="144" t="s">
        <v>58</v>
      </c>
      <c r="CB107" s="144">
        <v>61</v>
      </c>
      <c r="CC107" s="144" t="s">
        <v>58</v>
      </c>
      <c r="CD107" s="144" t="s">
        <v>58</v>
      </c>
      <c r="CE107" s="23">
        <v>0.26336925750435619</v>
      </c>
      <c r="CF107" s="144" t="s">
        <v>58</v>
      </c>
      <c r="CG107" s="144">
        <v>33</v>
      </c>
    </row>
    <row r="108" spans="1:85" x14ac:dyDescent="0.25">
      <c r="A108" s="144" t="s">
        <v>183</v>
      </c>
      <c r="B108" s="23">
        <v>0.27531751583377756</v>
      </c>
      <c r="C108" s="144" t="s">
        <v>183</v>
      </c>
      <c r="D108" s="144">
        <v>101</v>
      </c>
      <c r="E108" s="144" t="s">
        <v>183</v>
      </c>
      <c r="F108" s="23">
        <v>0.1101975359947856</v>
      </c>
      <c r="G108" s="144" t="s">
        <v>183</v>
      </c>
      <c r="H108" s="144">
        <v>140</v>
      </c>
      <c r="I108" s="144" t="s">
        <v>183</v>
      </c>
      <c r="J108" s="23">
        <v>0.31850609733318153</v>
      </c>
      <c r="K108" s="144" t="s">
        <v>183</v>
      </c>
      <c r="L108" s="144">
        <v>100</v>
      </c>
      <c r="M108" s="144" t="s">
        <v>183</v>
      </c>
      <c r="N108" s="23">
        <v>-40</v>
      </c>
      <c r="O108" s="144" t="s">
        <v>183</v>
      </c>
      <c r="P108" s="23">
        <v>115</v>
      </c>
      <c r="Q108" s="144" t="s">
        <v>183</v>
      </c>
      <c r="R108" s="23">
        <v>9.2693121470616244E-4</v>
      </c>
      <c r="S108" s="144" t="s">
        <v>183</v>
      </c>
      <c r="T108" s="144">
        <v>206</v>
      </c>
      <c r="U108" s="144" t="s">
        <v>183</v>
      </c>
      <c r="V108" s="23">
        <v>0.25603078014745806</v>
      </c>
      <c r="W108" s="144" t="s">
        <v>183</v>
      </c>
      <c r="X108" s="144">
        <v>78</v>
      </c>
      <c r="Y108" s="144" t="s">
        <v>183</v>
      </c>
      <c r="Z108" s="23">
        <v>3.2926451980171954E-3</v>
      </c>
      <c r="AA108" s="144" t="s">
        <v>183</v>
      </c>
      <c r="AB108" s="144">
        <v>152</v>
      </c>
      <c r="AC108" s="144" t="s">
        <v>183</v>
      </c>
      <c r="AD108" s="23">
        <v>8.415257771010631E-3</v>
      </c>
      <c r="AE108" s="144" t="s">
        <v>183</v>
      </c>
      <c r="AF108" s="144">
        <v>192</v>
      </c>
      <c r="AG108" s="144" t="s">
        <v>183</v>
      </c>
      <c r="AH108" s="23">
        <v>6.5528862148807959E-2</v>
      </c>
      <c r="AI108" s="144" t="s">
        <v>183</v>
      </c>
      <c r="AJ108" s="144">
        <v>235</v>
      </c>
      <c r="AK108" s="144" t="s">
        <v>183</v>
      </c>
      <c r="AL108" s="23">
        <v>1.6458655321115078E-2</v>
      </c>
      <c r="AM108" s="144" t="s">
        <v>183</v>
      </c>
      <c r="AN108" s="144">
        <v>252</v>
      </c>
      <c r="AO108" s="144" t="s">
        <v>183</v>
      </c>
      <c r="AP108" s="23">
        <v>7.6522253080082189E-2</v>
      </c>
      <c r="AQ108" s="144" t="s">
        <v>183</v>
      </c>
      <c r="AR108" s="144">
        <v>85</v>
      </c>
      <c r="AS108" s="144" t="s">
        <v>183</v>
      </c>
      <c r="AT108" s="23">
        <v>0.18302400593039175</v>
      </c>
      <c r="AU108" s="144" t="s">
        <v>183</v>
      </c>
      <c r="AV108" s="144">
        <v>26</v>
      </c>
      <c r="AW108" s="144" t="s">
        <v>183</v>
      </c>
      <c r="AX108" s="23">
        <v>0.13906107255341962</v>
      </c>
      <c r="AY108" s="144" t="s">
        <v>183</v>
      </c>
      <c r="AZ108" s="144">
        <v>59</v>
      </c>
      <c r="BA108" s="144" t="s">
        <v>183</v>
      </c>
      <c r="BB108" s="23">
        <v>2.8515478872406762E-2</v>
      </c>
      <c r="BC108" s="144" t="s">
        <v>183</v>
      </c>
      <c r="BD108" s="144">
        <v>229</v>
      </c>
      <c r="BE108" s="144" t="s">
        <v>183</v>
      </c>
      <c r="BF108" s="23">
        <v>0.17676533374446896</v>
      </c>
      <c r="BG108" s="144" t="s">
        <v>183</v>
      </c>
      <c r="BH108" s="144">
        <v>216</v>
      </c>
      <c r="BI108" s="144" t="s">
        <v>183</v>
      </c>
      <c r="BJ108" s="23">
        <v>6.2957369581614006E-2</v>
      </c>
      <c r="BK108" s="144" t="s">
        <v>183</v>
      </c>
      <c r="BL108" s="144">
        <v>255</v>
      </c>
      <c r="BM108" s="144" t="s">
        <v>183</v>
      </c>
      <c r="BN108" s="23">
        <v>0.12945501025016271</v>
      </c>
      <c r="BO108" s="144" t="s">
        <v>183</v>
      </c>
      <c r="BP108" s="144">
        <v>70</v>
      </c>
      <c r="BQ108" s="144" t="s">
        <v>183</v>
      </c>
      <c r="BR108" s="23">
        <v>7.3526801961198748E-2</v>
      </c>
      <c r="BS108" s="144" t="s">
        <v>183</v>
      </c>
      <c r="BT108" s="144">
        <v>123</v>
      </c>
      <c r="BU108" s="144" t="s">
        <v>183</v>
      </c>
      <c r="BV108" s="23">
        <v>0.17629024677547184</v>
      </c>
      <c r="BW108" s="144" t="s">
        <v>183</v>
      </c>
      <c r="BX108" s="144">
        <v>84</v>
      </c>
      <c r="BY108" s="144" t="s">
        <v>183</v>
      </c>
      <c r="BZ108" s="23">
        <v>0.28799919148914077</v>
      </c>
      <c r="CA108" s="144" t="s">
        <v>183</v>
      </c>
      <c r="CB108" s="144">
        <v>45</v>
      </c>
      <c r="CC108" s="144" t="s">
        <v>183</v>
      </c>
      <c r="CD108" s="144" t="s">
        <v>183</v>
      </c>
      <c r="CE108" s="23">
        <v>9.4444295357846833E-2</v>
      </c>
      <c r="CF108" s="144" t="s">
        <v>183</v>
      </c>
      <c r="CG108" s="144">
        <v>129</v>
      </c>
    </row>
    <row r="109" spans="1:85" x14ac:dyDescent="0.25">
      <c r="A109" s="144" t="s">
        <v>338</v>
      </c>
      <c r="B109" s="23">
        <v>0.16911072451477033</v>
      </c>
      <c r="C109" s="144" t="s">
        <v>338</v>
      </c>
      <c r="D109" s="144">
        <v>243</v>
      </c>
      <c r="E109" s="144" t="s">
        <v>338</v>
      </c>
      <c r="F109" s="23">
        <v>6.5281060663321941E-2</v>
      </c>
      <c r="G109" s="144" t="s">
        <v>338</v>
      </c>
      <c r="H109" s="144">
        <v>232</v>
      </c>
      <c r="I109" s="144" t="s">
        <v>338</v>
      </c>
      <c r="J109" s="23">
        <v>0.20163838003999252</v>
      </c>
      <c r="K109" s="144" t="s">
        <v>338</v>
      </c>
      <c r="L109" s="144">
        <v>249</v>
      </c>
      <c r="M109" s="144" t="s">
        <v>338</v>
      </c>
      <c r="N109" s="23">
        <v>17</v>
      </c>
      <c r="O109" s="144" t="s">
        <v>338</v>
      </c>
      <c r="P109" s="23">
        <v>195</v>
      </c>
      <c r="Q109" s="144" t="s">
        <v>338</v>
      </c>
      <c r="R109" s="23">
        <v>6.1240455265161868E-4</v>
      </c>
      <c r="S109" s="144" t="s">
        <v>338</v>
      </c>
      <c r="T109" s="144">
        <v>239</v>
      </c>
      <c r="U109" s="144" t="s">
        <v>338</v>
      </c>
      <c r="V109" s="23">
        <v>5.0432365815014493E-2</v>
      </c>
      <c r="W109" s="144" t="s">
        <v>338</v>
      </c>
      <c r="X109" s="144">
        <v>291</v>
      </c>
      <c r="Y109" s="144" t="s">
        <v>338</v>
      </c>
      <c r="Z109" s="23">
        <v>1.0782685280642584E-3</v>
      </c>
      <c r="AA109" s="144" t="s">
        <v>338</v>
      </c>
      <c r="AB109" s="144">
        <v>290</v>
      </c>
      <c r="AC109" s="144" t="s">
        <v>338</v>
      </c>
      <c r="AD109" s="23">
        <v>7.168360076198514E-3</v>
      </c>
      <c r="AE109" s="144" t="s">
        <v>338</v>
      </c>
      <c r="AF109" s="144">
        <v>219</v>
      </c>
      <c r="AG109" s="144" t="s">
        <v>338</v>
      </c>
      <c r="AH109" s="23">
        <v>8.087639102221561E-2</v>
      </c>
      <c r="AI109" s="144" t="s">
        <v>338</v>
      </c>
      <c r="AJ109" s="144">
        <v>168</v>
      </c>
      <c r="AK109" s="144" t="s">
        <v>338</v>
      </c>
      <c r="AL109" s="23">
        <v>1.7177934703540079E-2</v>
      </c>
      <c r="AM109" s="144" t="s">
        <v>338</v>
      </c>
      <c r="AN109" s="144">
        <v>237</v>
      </c>
      <c r="AO109" s="144" t="s">
        <v>338</v>
      </c>
      <c r="AP109" s="23">
        <v>2.0764966132408885E-2</v>
      </c>
      <c r="AQ109" s="144" t="s">
        <v>338</v>
      </c>
      <c r="AR109" s="144">
        <v>209</v>
      </c>
      <c r="AS109" s="144" t="s">
        <v>338</v>
      </c>
      <c r="AT109" s="23">
        <v>7.892619780145807E-2</v>
      </c>
      <c r="AU109" s="144" t="s">
        <v>338</v>
      </c>
      <c r="AV109" s="144">
        <v>200</v>
      </c>
      <c r="AW109" s="144" t="s">
        <v>338</v>
      </c>
      <c r="AX109" s="23">
        <v>4.8051586586003427E-2</v>
      </c>
      <c r="AY109" s="144" t="s">
        <v>338</v>
      </c>
      <c r="AZ109" s="144">
        <v>232</v>
      </c>
      <c r="BA109" s="144" t="s">
        <v>338</v>
      </c>
      <c r="BB109" s="23">
        <v>5.998120189887339E-2</v>
      </c>
      <c r="BC109" s="144" t="s">
        <v>338</v>
      </c>
      <c r="BD109" s="144">
        <v>143</v>
      </c>
      <c r="BE109" s="144" t="s">
        <v>338</v>
      </c>
      <c r="BF109" s="23">
        <v>0.24679404941390881</v>
      </c>
      <c r="BG109" s="144" t="s">
        <v>338</v>
      </c>
      <c r="BH109" s="144">
        <v>133</v>
      </c>
      <c r="BI109" s="144" t="s">
        <v>338</v>
      </c>
      <c r="BJ109" s="23">
        <v>0.10629756623214287</v>
      </c>
      <c r="BK109" s="144" t="s">
        <v>338</v>
      </c>
      <c r="BL109" s="144">
        <v>152</v>
      </c>
      <c r="BM109" s="144" t="s">
        <v>338</v>
      </c>
      <c r="BN109" s="23">
        <v>5.5920969836508017E-2</v>
      </c>
      <c r="BO109" s="144" t="s">
        <v>338</v>
      </c>
      <c r="BP109" s="144">
        <v>179</v>
      </c>
      <c r="BQ109" s="144" t="s">
        <v>338</v>
      </c>
      <c r="BR109" s="23">
        <v>5.4789436067620642E-2</v>
      </c>
      <c r="BS109" s="144" t="s">
        <v>338</v>
      </c>
      <c r="BT109" s="144">
        <v>191</v>
      </c>
      <c r="BU109" s="144" t="s">
        <v>338</v>
      </c>
      <c r="BV109" s="23">
        <v>9.6207093163086121E-2</v>
      </c>
      <c r="BW109" s="144" t="s">
        <v>338</v>
      </c>
      <c r="BX109" s="144">
        <v>205</v>
      </c>
      <c r="BY109" s="144" t="s">
        <v>338</v>
      </c>
      <c r="BZ109" s="23">
        <v>0.15741719283470662</v>
      </c>
      <c r="CA109" s="144" t="s">
        <v>338</v>
      </c>
      <c r="CB109" s="144">
        <v>154</v>
      </c>
      <c r="CC109" s="144" t="s">
        <v>338</v>
      </c>
      <c r="CD109" s="144" t="s">
        <v>338</v>
      </c>
      <c r="CE109" s="23">
        <v>5.0773237419424043E-2</v>
      </c>
      <c r="CF109" s="144" t="s">
        <v>338</v>
      </c>
      <c r="CG109" s="144">
        <v>216</v>
      </c>
    </row>
    <row r="110" spans="1:85" x14ac:dyDescent="0.25">
      <c r="A110" s="144" t="s">
        <v>215</v>
      </c>
      <c r="B110" s="23">
        <v>0.14757244919494428</v>
      </c>
      <c r="C110" s="144" t="s">
        <v>215</v>
      </c>
      <c r="D110" s="144">
        <v>285</v>
      </c>
      <c r="E110" s="144" t="s">
        <v>215</v>
      </c>
      <c r="F110" s="23">
        <v>9.8435214850006489E-2</v>
      </c>
      <c r="G110" s="144" t="s">
        <v>215</v>
      </c>
      <c r="H110" s="144">
        <v>158</v>
      </c>
      <c r="I110" s="144" t="s">
        <v>215</v>
      </c>
      <c r="J110" s="23">
        <v>0.14828792780223002</v>
      </c>
      <c r="K110" s="144" t="s">
        <v>215</v>
      </c>
      <c r="L110" s="144">
        <v>305</v>
      </c>
      <c r="M110" s="144" t="s">
        <v>215</v>
      </c>
      <c r="N110" s="23">
        <v>147</v>
      </c>
      <c r="O110" s="144" t="s">
        <v>215</v>
      </c>
      <c r="P110" s="23">
        <v>293</v>
      </c>
      <c r="Q110" s="144" t="s">
        <v>215</v>
      </c>
      <c r="R110" s="23">
        <v>8.0332510553282675E-4</v>
      </c>
      <c r="S110" s="144" t="s">
        <v>215</v>
      </c>
      <c r="T110" s="144">
        <v>216</v>
      </c>
      <c r="U110" s="144" t="s">
        <v>215</v>
      </c>
      <c r="V110" s="23">
        <v>4.7831472449074305E-2</v>
      </c>
      <c r="W110" s="144" t="s">
        <v>215</v>
      </c>
      <c r="X110" s="144">
        <v>294</v>
      </c>
      <c r="Y110" s="144" t="s">
        <v>215</v>
      </c>
      <c r="Z110" s="23">
        <v>1.2450967913717205E-3</v>
      </c>
      <c r="AA110" s="144" t="s">
        <v>215</v>
      </c>
      <c r="AB110" s="144">
        <v>276</v>
      </c>
      <c r="AC110" s="144" t="s">
        <v>215</v>
      </c>
      <c r="AD110" s="23">
        <v>1.0054511936002791E-2</v>
      </c>
      <c r="AE110" s="144" t="s">
        <v>215</v>
      </c>
      <c r="AF110" s="144">
        <v>171</v>
      </c>
      <c r="AG110" s="144" t="s">
        <v>215</v>
      </c>
      <c r="AH110" s="23">
        <v>3.43583181677782E-2</v>
      </c>
      <c r="AI110" s="144" t="s">
        <v>215</v>
      </c>
      <c r="AJ110" s="144">
        <v>324</v>
      </c>
      <c r="AK110" s="144" t="s">
        <v>215</v>
      </c>
      <c r="AL110" s="23">
        <v>1.4127493220058594E-2</v>
      </c>
      <c r="AM110" s="144" t="s">
        <v>215</v>
      </c>
      <c r="AN110" s="144">
        <v>274</v>
      </c>
      <c r="AO110" s="144" t="s">
        <v>215</v>
      </c>
      <c r="AP110" s="23">
        <v>1.5946098616432369E-2</v>
      </c>
      <c r="AQ110" s="144" t="s">
        <v>215</v>
      </c>
      <c r="AR110" s="144">
        <v>223</v>
      </c>
      <c r="AS110" s="144" t="s">
        <v>215</v>
      </c>
      <c r="AT110" s="23">
        <v>9.7391111782018203E-2</v>
      </c>
      <c r="AU110" s="144" t="s">
        <v>215</v>
      </c>
      <c r="AV110" s="144">
        <v>142</v>
      </c>
      <c r="AW110" s="144" t="s">
        <v>215</v>
      </c>
      <c r="AX110" s="23">
        <v>4.9867800053036371E-2</v>
      </c>
      <c r="AY110" s="144" t="s">
        <v>215</v>
      </c>
      <c r="AZ110" s="144">
        <v>227</v>
      </c>
      <c r="BA110" s="144" t="s">
        <v>215</v>
      </c>
      <c r="BB110" s="23">
        <v>0.14868589109186559</v>
      </c>
      <c r="BC110" s="144" t="s">
        <v>215</v>
      </c>
      <c r="BD110" s="144">
        <v>55</v>
      </c>
      <c r="BE110" s="144" t="s">
        <v>215</v>
      </c>
      <c r="BF110" s="23">
        <v>0.22199276348250158</v>
      </c>
      <c r="BG110" s="144" t="s">
        <v>215</v>
      </c>
      <c r="BH110" s="144">
        <v>163</v>
      </c>
      <c r="BI110" s="144" t="s">
        <v>215</v>
      </c>
      <c r="BJ110" s="23">
        <v>0.18203273025575792</v>
      </c>
      <c r="BK110" s="144" t="s">
        <v>215</v>
      </c>
      <c r="BL110" s="144">
        <v>64</v>
      </c>
      <c r="BM110" s="144" t="s">
        <v>215</v>
      </c>
      <c r="BN110" s="23">
        <v>4.2318526429672508E-2</v>
      </c>
      <c r="BO110" s="144" t="s">
        <v>215</v>
      </c>
      <c r="BP110" s="144">
        <v>217</v>
      </c>
      <c r="BQ110" s="144" t="s">
        <v>215</v>
      </c>
      <c r="BR110" s="23">
        <v>5.0565516436512616E-2</v>
      </c>
      <c r="BS110" s="144" t="s">
        <v>215</v>
      </c>
      <c r="BT110" s="144">
        <v>203</v>
      </c>
      <c r="BU110" s="144" t="s">
        <v>215</v>
      </c>
      <c r="BV110" s="23">
        <v>8.0733184153523319E-2</v>
      </c>
      <c r="BW110" s="144" t="s">
        <v>215</v>
      </c>
      <c r="BX110" s="144">
        <v>242</v>
      </c>
      <c r="BY110" s="144" t="s">
        <v>215</v>
      </c>
      <c r="BZ110" s="23">
        <v>6.5694427949202425E-2</v>
      </c>
      <c r="CA110" s="144" t="s">
        <v>215</v>
      </c>
      <c r="CB110" s="144">
        <v>322</v>
      </c>
      <c r="CC110" s="144" t="s">
        <v>215</v>
      </c>
      <c r="CD110" s="144" t="s">
        <v>215</v>
      </c>
      <c r="CE110" s="23">
        <v>1.1671850775896156E-2</v>
      </c>
      <c r="CF110" s="144" t="s">
        <v>215</v>
      </c>
      <c r="CG110" s="144">
        <v>314</v>
      </c>
    </row>
    <row r="111" spans="1:85" x14ac:dyDescent="0.25">
      <c r="A111" s="144" t="s">
        <v>52</v>
      </c>
      <c r="B111" s="23">
        <v>0.49621764552839143</v>
      </c>
      <c r="C111" s="144" t="s">
        <v>52</v>
      </c>
      <c r="D111" s="144">
        <v>22</v>
      </c>
      <c r="E111" s="144" t="s">
        <v>52</v>
      </c>
      <c r="F111" s="23">
        <v>0.19100758808935894</v>
      </c>
      <c r="G111" s="144" t="s">
        <v>52</v>
      </c>
      <c r="H111" s="144">
        <v>55</v>
      </c>
      <c r="I111" s="144" t="s">
        <v>52</v>
      </c>
      <c r="J111" s="23">
        <v>0.67160255384223932</v>
      </c>
      <c r="K111" s="144" t="s">
        <v>52</v>
      </c>
      <c r="L111" s="144">
        <v>11</v>
      </c>
      <c r="M111" s="144" t="s">
        <v>52</v>
      </c>
      <c r="N111" s="23">
        <v>-44</v>
      </c>
      <c r="O111" s="144" t="s">
        <v>52</v>
      </c>
      <c r="P111" s="23">
        <v>110</v>
      </c>
      <c r="Q111" s="144" t="s">
        <v>52</v>
      </c>
      <c r="R111" s="23">
        <v>1.0594604294183249E-2</v>
      </c>
      <c r="S111" s="144" t="s">
        <v>52</v>
      </c>
      <c r="T111" s="144">
        <v>20</v>
      </c>
      <c r="U111" s="144" t="s">
        <v>52</v>
      </c>
      <c r="V111" s="23">
        <v>0.72246232479603945</v>
      </c>
      <c r="W111" s="144" t="s">
        <v>52</v>
      </c>
      <c r="X111" s="144">
        <v>9</v>
      </c>
      <c r="Y111" s="144" t="s">
        <v>52</v>
      </c>
      <c r="Z111" s="23">
        <v>1.726773147215389E-2</v>
      </c>
      <c r="AA111" s="144" t="s">
        <v>52</v>
      </c>
      <c r="AB111" s="144">
        <v>15</v>
      </c>
      <c r="AC111" s="144" t="s">
        <v>52</v>
      </c>
      <c r="AD111" s="23">
        <v>8.6649382011127193E-2</v>
      </c>
      <c r="AE111" s="144" t="s">
        <v>52</v>
      </c>
      <c r="AF111" s="144">
        <v>25</v>
      </c>
      <c r="AG111" s="144" t="s">
        <v>52</v>
      </c>
      <c r="AH111" s="23">
        <v>0.32015959246026443</v>
      </c>
      <c r="AI111" s="144" t="s">
        <v>52</v>
      </c>
      <c r="AJ111" s="144">
        <v>11</v>
      </c>
      <c r="AK111" s="144" t="s">
        <v>52</v>
      </c>
      <c r="AL111" s="23">
        <v>0.12478261644562173</v>
      </c>
      <c r="AM111" s="144" t="s">
        <v>52</v>
      </c>
      <c r="AN111" s="144">
        <v>21</v>
      </c>
      <c r="AO111" s="144" t="s">
        <v>52</v>
      </c>
      <c r="AP111" s="23">
        <v>0.11673430677789916</v>
      </c>
      <c r="AQ111" s="144" t="s">
        <v>52</v>
      </c>
      <c r="AR111" s="144">
        <v>47</v>
      </c>
      <c r="AS111" s="144" t="s">
        <v>52</v>
      </c>
      <c r="AT111" s="23">
        <v>0.1382432084847893</v>
      </c>
      <c r="AU111" s="144" t="s">
        <v>52</v>
      </c>
      <c r="AV111" s="144">
        <v>58</v>
      </c>
      <c r="AW111" s="144" t="s">
        <v>52</v>
      </c>
      <c r="AX111" s="23">
        <v>0.16244096709488132</v>
      </c>
      <c r="AY111" s="144" t="s">
        <v>52</v>
      </c>
      <c r="AZ111" s="144">
        <v>43</v>
      </c>
      <c r="BA111" s="144" t="s">
        <v>52</v>
      </c>
      <c r="BB111" s="23">
        <v>0.1600336375412858</v>
      </c>
      <c r="BC111" s="144" t="s">
        <v>52</v>
      </c>
      <c r="BD111" s="144">
        <v>49</v>
      </c>
      <c r="BE111" s="144" t="s">
        <v>52</v>
      </c>
      <c r="BF111" s="23">
        <v>0.37093497221869615</v>
      </c>
      <c r="BG111" s="144" t="s">
        <v>52</v>
      </c>
      <c r="BH111" s="144">
        <v>53</v>
      </c>
      <c r="BI111" s="144" t="s">
        <v>52</v>
      </c>
      <c r="BJ111" s="23">
        <v>0.22351407654414679</v>
      </c>
      <c r="BK111" s="144" t="s">
        <v>52</v>
      </c>
      <c r="BL111" s="144">
        <v>41</v>
      </c>
      <c r="BM111" s="144" t="s">
        <v>52</v>
      </c>
      <c r="BN111" s="23">
        <v>4.8632021236904605E-2</v>
      </c>
      <c r="BO111" s="144" t="s">
        <v>52</v>
      </c>
      <c r="BP111" s="144">
        <v>196</v>
      </c>
      <c r="BQ111" s="144" t="s">
        <v>52</v>
      </c>
      <c r="BR111" s="23">
        <v>5.9417287031623446E-2</v>
      </c>
      <c r="BS111" s="144" t="s">
        <v>52</v>
      </c>
      <c r="BT111" s="144">
        <v>175</v>
      </c>
      <c r="BU111" s="144" t="s">
        <v>52</v>
      </c>
      <c r="BV111" s="23">
        <v>9.3916791235428426E-2</v>
      </c>
      <c r="BW111" s="144" t="s">
        <v>52</v>
      </c>
      <c r="BX111" s="144">
        <v>208</v>
      </c>
      <c r="BY111" s="144" t="s">
        <v>52</v>
      </c>
      <c r="BZ111" s="23">
        <v>0.61035359971723768</v>
      </c>
      <c r="CA111" s="144" t="s">
        <v>52</v>
      </c>
      <c r="CB111" s="144">
        <v>4</v>
      </c>
      <c r="CC111" s="144" t="s">
        <v>52</v>
      </c>
      <c r="CD111" s="144" t="s">
        <v>52</v>
      </c>
      <c r="CE111" s="23">
        <v>0.17658256143950835</v>
      </c>
      <c r="CF111" s="144" t="s">
        <v>52</v>
      </c>
      <c r="CG111" s="144">
        <v>58</v>
      </c>
    </row>
    <row r="112" spans="1:85" x14ac:dyDescent="0.25">
      <c r="A112" s="144" t="s">
        <v>59</v>
      </c>
      <c r="B112" s="23">
        <v>0.4636159534866745</v>
      </c>
      <c r="C112" s="144" t="s">
        <v>59</v>
      </c>
      <c r="D112" s="144">
        <v>29</v>
      </c>
      <c r="E112" s="144" t="s">
        <v>59</v>
      </c>
      <c r="F112" s="23">
        <v>0.29403122776983637</v>
      </c>
      <c r="G112" s="144" t="s">
        <v>59</v>
      </c>
      <c r="H112" s="144">
        <v>27</v>
      </c>
      <c r="I112" s="144" t="s">
        <v>59</v>
      </c>
      <c r="J112" s="23">
        <v>0.43104186730551386</v>
      </c>
      <c r="K112" s="144" t="s">
        <v>59</v>
      </c>
      <c r="L112" s="144">
        <v>44</v>
      </c>
      <c r="M112" s="144" t="s">
        <v>59</v>
      </c>
      <c r="N112" s="23">
        <v>17</v>
      </c>
      <c r="O112" s="144" t="s">
        <v>59</v>
      </c>
      <c r="P112" s="23">
        <v>195</v>
      </c>
      <c r="Q112" s="144" t="s">
        <v>59</v>
      </c>
      <c r="R112" s="23">
        <v>1.0240399197691489E-2</v>
      </c>
      <c r="S112" s="144" t="s">
        <v>59</v>
      </c>
      <c r="T112" s="144">
        <v>23</v>
      </c>
      <c r="U112" s="144" t="s">
        <v>59</v>
      </c>
      <c r="V112" s="23">
        <v>9.8781226916239889E-2</v>
      </c>
      <c r="W112" s="144" t="s">
        <v>59</v>
      </c>
      <c r="X112" s="144">
        <v>210</v>
      </c>
      <c r="Y112" s="144" t="s">
        <v>59</v>
      </c>
      <c r="Z112" s="23">
        <v>1.1150166920076771E-2</v>
      </c>
      <c r="AA112" s="144" t="s">
        <v>59</v>
      </c>
      <c r="AB112" s="144">
        <v>27</v>
      </c>
      <c r="AC112" s="144" t="s">
        <v>59</v>
      </c>
      <c r="AD112" s="23">
        <v>0.13559298058732647</v>
      </c>
      <c r="AE112" s="144" t="s">
        <v>59</v>
      </c>
      <c r="AF112" s="144">
        <v>15</v>
      </c>
      <c r="AG112" s="144" t="s">
        <v>59</v>
      </c>
      <c r="AH112" s="23">
        <v>9.6864234432670476E-2</v>
      </c>
      <c r="AI112" s="144" t="s">
        <v>59</v>
      </c>
      <c r="AJ112" s="144">
        <v>130</v>
      </c>
      <c r="AK112" s="144" t="s">
        <v>59</v>
      </c>
      <c r="AL112" s="23">
        <v>0.14433167154414822</v>
      </c>
      <c r="AM112" s="144" t="s">
        <v>59</v>
      </c>
      <c r="AN112" s="144">
        <v>18</v>
      </c>
      <c r="AO112" s="144" t="s">
        <v>59</v>
      </c>
      <c r="AP112" s="23">
        <v>0</v>
      </c>
      <c r="AQ112" s="144" t="s">
        <v>59</v>
      </c>
      <c r="AR112" s="144">
        <v>253</v>
      </c>
      <c r="AS112" s="144" t="s">
        <v>59</v>
      </c>
      <c r="AT112" s="23">
        <v>0.13706981912317628</v>
      </c>
      <c r="AU112" s="144" t="s">
        <v>59</v>
      </c>
      <c r="AV112" s="144">
        <v>61</v>
      </c>
      <c r="AW112" s="144" t="s">
        <v>59</v>
      </c>
      <c r="AX112" s="23">
        <v>4.8324841598820258E-2</v>
      </c>
      <c r="AY112" s="144" t="s">
        <v>59</v>
      </c>
      <c r="AZ112" s="144">
        <v>231</v>
      </c>
      <c r="BA112" s="144" t="s">
        <v>59</v>
      </c>
      <c r="BB112" s="23">
        <v>0.4252996260713256</v>
      </c>
      <c r="BC112" s="144" t="s">
        <v>59</v>
      </c>
      <c r="BD112" s="144">
        <v>9</v>
      </c>
      <c r="BE112" s="144" t="s">
        <v>59</v>
      </c>
      <c r="BF112" s="23">
        <v>0.72194554069421457</v>
      </c>
      <c r="BG112" s="144" t="s">
        <v>59</v>
      </c>
      <c r="BH112" s="144">
        <v>5</v>
      </c>
      <c r="BI112" s="144" t="s">
        <v>59</v>
      </c>
      <c r="BJ112" s="23">
        <v>0.53885957672972029</v>
      </c>
      <c r="BK112" s="144" t="s">
        <v>59</v>
      </c>
      <c r="BL112" s="144">
        <v>5</v>
      </c>
      <c r="BM112" s="144" t="s">
        <v>59</v>
      </c>
      <c r="BN112" s="23">
        <v>7.9472141920119102E-2</v>
      </c>
      <c r="BO112" s="144" t="s">
        <v>59</v>
      </c>
      <c r="BP112" s="144">
        <v>127</v>
      </c>
      <c r="BQ112" s="144" t="s">
        <v>59</v>
      </c>
      <c r="BR112" s="23">
        <v>7.4822016220802645E-2</v>
      </c>
      <c r="BS112" s="144" t="s">
        <v>59</v>
      </c>
      <c r="BT112" s="144">
        <v>118</v>
      </c>
      <c r="BU112" s="144" t="s">
        <v>59</v>
      </c>
      <c r="BV112" s="23">
        <v>0.13407554115488637</v>
      </c>
      <c r="BW112" s="144" t="s">
        <v>59</v>
      </c>
      <c r="BX112" s="144">
        <v>127</v>
      </c>
      <c r="BY112" s="144" t="s">
        <v>59</v>
      </c>
      <c r="BZ112" s="23">
        <v>0.33432430303069138</v>
      </c>
      <c r="CA112" s="144" t="s">
        <v>59</v>
      </c>
      <c r="CB112" s="144">
        <v>28</v>
      </c>
      <c r="CC112" s="144" t="s">
        <v>59</v>
      </c>
      <c r="CD112" s="144" t="s">
        <v>59</v>
      </c>
      <c r="CE112" s="23">
        <v>7.535404457653902E-2</v>
      </c>
      <c r="CF112" s="144" t="s">
        <v>59</v>
      </c>
      <c r="CG112" s="144">
        <v>152</v>
      </c>
    </row>
    <row r="113" spans="1:85" x14ac:dyDescent="0.25">
      <c r="A113" s="144" t="s">
        <v>97</v>
      </c>
      <c r="B113" s="23">
        <v>0.26873349768814131</v>
      </c>
      <c r="C113" s="144" t="s">
        <v>97</v>
      </c>
      <c r="D113" s="144">
        <v>108</v>
      </c>
      <c r="E113" s="144" t="s">
        <v>97</v>
      </c>
      <c r="F113" s="23">
        <v>0.2090820664151864</v>
      </c>
      <c r="G113" s="144" t="s">
        <v>97</v>
      </c>
      <c r="H113" s="144">
        <v>50</v>
      </c>
      <c r="I113" s="144" t="s">
        <v>97</v>
      </c>
      <c r="J113" s="23">
        <v>0.20991059331968542</v>
      </c>
      <c r="K113" s="144" t="s">
        <v>97</v>
      </c>
      <c r="L113" s="144">
        <v>232</v>
      </c>
      <c r="M113" s="144" t="s">
        <v>97</v>
      </c>
      <c r="N113" s="23">
        <v>182</v>
      </c>
      <c r="O113" s="144" t="s">
        <v>97</v>
      </c>
      <c r="P113" s="23">
        <v>305</v>
      </c>
      <c r="Q113" s="144" t="s">
        <v>97</v>
      </c>
      <c r="R113" s="23">
        <v>6.6308467199537799E-3</v>
      </c>
      <c r="S113" s="144" t="s">
        <v>97</v>
      </c>
      <c r="T113" s="144">
        <v>38</v>
      </c>
      <c r="U113" s="144" t="s">
        <v>97</v>
      </c>
      <c r="V113" s="23">
        <v>0.12102409798141286</v>
      </c>
      <c r="W113" s="144" t="s">
        <v>97</v>
      </c>
      <c r="X113" s="144">
        <v>183</v>
      </c>
      <c r="Y113" s="144" t="s">
        <v>97</v>
      </c>
      <c r="Z113" s="23">
        <v>7.74724542131984E-3</v>
      </c>
      <c r="AA113" s="144" t="s">
        <v>97</v>
      </c>
      <c r="AB113" s="144">
        <v>49</v>
      </c>
      <c r="AC113" s="144" t="s">
        <v>97</v>
      </c>
      <c r="AD113" s="23">
        <v>8.2895161358027981E-3</v>
      </c>
      <c r="AE113" s="144" t="s">
        <v>97</v>
      </c>
      <c r="AF113" s="144">
        <v>196</v>
      </c>
      <c r="AG113" s="144" t="s">
        <v>97</v>
      </c>
      <c r="AH113" s="23">
        <v>7.7697789304493045E-2</v>
      </c>
      <c r="AI113" s="144" t="s">
        <v>97</v>
      </c>
      <c r="AJ113" s="144">
        <v>184</v>
      </c>
      <c r="AK113" s="144" t="s">
        <v>97</v>
      </c>
      <c r="AL113" s="23">
        <v>1.7869800633717351E-2</v>
      </c>
      <c r="AM113" s="144" t="s">
        <v>97</v>
      </c>
      <c r="AN113" s="144">
        <v>218</v>
      </c>
      <c r="AO113" s="144" t="s">
        <v>97</v>
      </c>
      <c r="AP113" s="23">
        <v>0</v>
      </c>
      <c r="AQ113" s="144" t="s">
        <v>97</v>
      </c>
      <c r="AR113" s="144">
        <v>253</v>
      </c>
      <c r="AS113" s="144" t="s">
        <v>97</v>
      </c>
      <c r="AT113" s="23">
        <v>5.640201221448498E-2</v>
      </c>
      <c r="AU113" s="144" t="s">
        <v>97</v>
      </c>
      <c r="AV113" s="144">
        <v>284</v>
      </c>
      <c r="AW113" s="144" t="s">
        <v>97</v>
      </c>
      <c r="AX113" s="23">
        <v>1.9884890222773004E-2</v>
      </c>
      <c r="AY113" s="144" t="s">
        <v>97</v>
      </c>
      <c r="AZ113" s="144">
        <v>311</v>
      </c>
      <c r="BA113" s="144" t="s">
        <v>97</v>
      </c>
      <c r="BB113" s="23">
        <v>0.36442835141225866</v>
      </c>
      <c r="BC113" s="144" t="s">
        <v>97</v>
      </c>
      <c r="BD113" s="144">
        <v>11</v>
      </c>
      <c r="BE113" s="144" t="s">
        <v>97</v>
      </c>
      <c r="BF113" s="23">
        <v>0.23783815080163923</v>
      </c>
      <c r="BG113" s="144" t="s">
        <v>97</v>
      </c>
      <c r="BH113" s="144">
        <v>139</v>
      </c>
      <c r="BI113" s="144" t="s">
        <v>97</v>
      </c>
      <c r="BJ113" s="23">
        <v>0.38215044043279095</v>
      </c>
      <c r="BK113" s="144" t="s">
        <v>97</v>
      </c>
      <c r="BL113" s="144">
        <v>13</v>
      </c>
      <c r="BM113" s="144" t="s">
        <v>97</v>
      </c>
      <c r="BN113" s="23">
        <v>8.3288774100882923E-2</v>
      </c>
      <c r="BO113" s="144" t="s">
        <v>97</v>
      </c>
      <c r="BP113" s="144">
        <v>119</v>
      </c>
      <c r="BQ113" s="144" t="s">
        <v>97</v>
      </c>
      <c r="BR113" s="23">
        <v>8.5632659616160303E-2</v>
      </c>
      <c r="BS113" s="144" t="s">
        <v>97</v>
      </c>
      <c r="BT113" s="144">
        <v>90</v>
      </c>
      <c r="BU113" s="144" t="s">
        <v>97</v>
      </c>
      <c r="BV113" s="23">
        <v>0.14679994040354433</v>
      </c>
      <c r="BW113" s="144" t="s">
        <v>97</v>
      </c>
      <c r="BX113" s="144">
        <v>111</v>
      </c>
      <c r="BY113" s="144" t="s">
        <v>97</v>
      </c>
      <c r="BZ113" s="23">
        <v>0.12806719017895665</v>
      </c>
      <c r="CA113" s="144" t="s">
        <v>97</v>
      </c>
      <c r="CB113" s="144">
        <v>207</v>
      </c>
      <c r="CC113" s="144" t="s">
        <v>97</v>
      </c>
      <c r="CD113" s="144" t="s">
        <v>97</v>
      </c>
      <c r="CE113" s="23">
        <v>4.2885329679940312E-2</v>
      </c>
      <c r="CF113" s="144" t="s">
        <v>97</v>
      </c>
      <c r="CG113" s="144">
        <v>238</v>
      </c>
    </row>
    <row r="114" spans="1:85" x14ac:dyDescent="0.25">
      <c r="A114" s="144" t="s">
        <v>111</v>
      </c>
      <c r="B114" s="23">
        <v>0.34722999491581574</v>
      </c>
      <c r="C114" s="144" t="s">
        <v>111</v>
      </c>
      <c r="D114" s="144">
        <v>55</v>
      </c>
      <c r="E114" s="144" t="s">
        <v>111</v>
      </c>
      <c r="F114" s="23">
        <v>0.12644669445548409</v>
      </c>
      <c r="G114" s="144" t="s">
        <v>111</v>
      </c>
      <c r="H114" s="144">
        <v>105</v>
      </c>
      <c r="I114" s="144" t="s">
        <v>111</v>
      </c>
      <c r="J114" s="23">
        <v>0.38876297423606582</v>
      </c>
      <c r="K114" s="144" t="s">
        <v>111</v>
      </c>
      <c r="L114" s="144">
        <v>59</v>
      </c>
      <c r="M114" s="144" t="s">
        <v>111</v>
      </c>
      <c r="N114" s="23">
        <v>-46</v>
      </c>
      <c r="O114" s="144" t="s">
        <v>111</v>
      </c>
      <c r="P114" s="23">
        <v>108</v>
      </c>
      <c r="Q114" s="144" t="s">
        <v>111</v>
      </c>
      <c r="R114" s="23">
        <v>1.9818359857091046E-3</v>
      </c>
      <c r="S114" s="144" t="s">
        <v>111</v>
      </c>
      <c r="T114" s="144">
        <v>112</v>
      </c>
      <c r="U114" s="144" t="s">
        <v>111</v>
      </c>
      <c r="V114" s="23">
        <v>0.26898981119400617</v>
      </c>
      <c r="W114" s="144" t="s">
        <v>111</v>
      </c>
      <c r="X114" s="144">
        <v>68</v>
      </c>
      <c r="Y114" s="144" t="s">
        <v>111</v>
      </c>
      <c r="Z114" s="23">
        <v>4.4669882918691103E-3</v>
      </c>
      <c r="AA114" s="144" t="s">
        <v>111</v>
      </c>
      <c r="AB114" s="144">
        <v>102</v>
      </c>
      <c r="AC114" s="144" t="s">
        <v>111</v>
      </c>
      <c r="AD114" s="23">
        <v>2.041100659645799E-2</v>
      </c>
      <c r="AE114" s="144" t="s">
        <v>111</v>
      </c>
      <c r="AF114" s="144">
        <v>87</v>
      </c>
      <c r="AG114" s="144" t="s">
        <v>111</v>
      </c>
      <c r="AH114" s="23">
        <v>7.7777455783460653E-2</v>
      </c>
      <c r="AI114" s="144" t="s">
        <v>111</v>
      </c>
      <c r="AJ114" s="144">
        <v>183</v>
      </c>
      <c r="AK114" s="144" t="s">
        <v>111</v>
      </c>
      <c r="AL114" s="23">
        <v>2.9691192522161187E-2</v>
      </c>
      <c r="AM114" s="144" t="s">
        <v>111</v>
      </c>
      <c r="AN114" s="144">
        <v>111</v>
      </c>
      <c r="AO114" s="144" t="s">
        <v>111</v>
      </c>
      <c r="AP114" s="23">
        <v>6.9391809132258536E-2</v>
      </c>
      <c r="AQ114" s="144" t="s">
        <v>111</v>
      </c>
      <c r="AR114" s="144">
        <v>96</v>
      </c>
      <c r="AS114" s="144" t="s">
        <v>111</v>
      </c>
      <c r="AT114" s="23">
        <v>9.1734534118664515E-2</v>
      </c>
      <c r="AU114" s="144" t="s">
        <v>111</v>
      </c>
      <c r="AV114" s="144">
        <v>167</v>
      </c>
      <c r="AW114" s="144" t="s">
        <v>111</v>
      </c>
      <c r="AX114" s="23">
        <v>9.993113588391693E-2</v>
      </c>
      <c r="AY114" s="144" t="s">
        <v>111</v>
      </c>
      <c r="AZ114" s="144">
        <v>107</v>
      </c>
      <c r="BA114" s="144" t="s">
        <v>111</v>
      </c>
      <c r="BB114" s="23">
        <v>7.4550099261685959E-2</v>
      </c>
      <c r="BC114" s="144" t="s">
        <v>111</v>
      </c>
      <c r="BD114" s="144">
        <v>118</v>
      </c>
      <c r="BE114" s="144" t="s">
        <v>111</v>
      </c>
      <c r="BF114" s="23">
        <v>0.13444042062776254</v>
      </c>
      <c r="BG114" s="144" t="s">
        <v>111</v>
      </c>
      <c r="BH114" s="144">
        <v>290</v>
      </c>
      <c r="BI114" s="144" t="s">
        <v>111</v>
      </c>
      <c r="BJ114" s="23">
        <v>9.610525236342321E-2</v>
      </c>
      <c r="BK114" s="144" t="s">
        <v>111</v>
      </c>
      <c r="BL114" s="144">
        <v>171</v>
      </c>
      <c r="BM114" s="144" t="s">
        <v>111</v>
      </c>
      <c r="BN114" s="23">
        <v>0.11345481748582342</v>
      </c>
      <c r="BO114" s="144" t="s">
        <v>111</v>
      </c>
      <c r="BP114" s="144">
        <v>82</v>
      </c>
      <c r="BQ114" s="144" t="s">
        <v>111</v>
      </c>
      <c r="BR114" s="23">
        <v>6.4343887344063419E-2</v>
      </c>
      <c r="BS114" s="144" t="s">
        <v>111</v>
      </c>
      <c r="BT114" s="144">
        <v>156</v>
      </c>
      <c r="BU114" s="144" t="s">
        <v>111</v>
      </c>
      <c r="BV114" s="23">
        <v>0.15441842394197469</v>
      </c>
      <c r="BW114" s="144" t="s">
        <v>111</v>
      </c>
      <c r="BX114" s="144">
        <v>106</v>
      </c>
      <c r="BY114" s="144" t="s">
        <v>111</v>
      </c>
      <c r="BZ114" s="23">
        <v>0.17834528620256965</v>
      </c>
      <c r="CA114" s="144" t="s">
        <v>111</v>
      </c>
      <c r="CB114" s="144">
        <v>130</v>
      </c>
      <c r="CC114" s="144" t="s">
        <v>111</v>
      </c>
      <c r="CD114" s="144" t="s">
        <v>111</v>
      </c>
      <c r="CE114" s="23">
        <v>0.57256062386573259</v>
      </c>
      <c r="CF114" s="144" t="s">
        <v>111</v>
      </c>
      <c r="CG114" s="144">
        <v>13</v>
      </c>
    </row>
    <row r="115" spans="1:85" x14ac:dyDescent="0.25">
      <c r="A115" s="144" t="s">
        <v>79</v>
      </c>
      <c r="B115" s="23">
        <v>0.36772454134457361</v>
      </c>
      <c r="C115" s="144" t="s">
        <v>79</v>
      </c>
      <c r="D115" s="144">
        <v>47</v>
      </c>
      <c r="E115" s="144" t="s">
        <v>79</v>
      </c>
      <c r="F115" s="23">
        <v>0.2401588511049817</v>
      </c>
      <c r="G115" s="144" t="s">
        <v>79</v>
      </c>
      <c r="H115" s="144">
        <v>38</v>
      </c>
      <c r="I115" s="144" t="s">
        <v>79</v>
      </c>
      <c r="J115" s="23">
        <v>0.36069680491810613</v>
      </c>
      <c r="K115" s="144" t="s">
        <v>79</v>
      </c>
      <c r="L115" s="144">
        <v>66</v>
      </c>
      <c r="M115" s="144" t="s">
        <v>79</v>
      </c>
      <c r="N115" s="23">
        <v>28</v>
      </c>
      <c r="O115" s="144" t="s">
        <v>79</v>
      </c>
      <c r="P115" s="23">
        <v>205</v>
      </c>
      <c r="Q115" s="144" t="s">
        <v>79</v>
      </c>
      <c r="R115" s="23">
        <v>7.7708801100094269E-3</v>
      </c>
      <c r="S115" s="144" t="s">
        <v>79</v>
      </c>
      <c r="T115" s="144">
        <v>30</v>
      </c>
      <c r="U115" s="144" t="s">
        <v>79</v>
      </c>
      <c r="V115" s="23">
        <v>3.9234599316719999E-2</v>
      </c>
      <c r="W115" s="144" t="s">
        <v>79</v>
      </c>
      <c r="X115" s="144">
        <v>311</v>
      </c>
      <c r="Y115" s="144" t="s">
        <v>79</v>
      </c>
      <c r="Z115" s="23">
        <v>8.1311160462400247E-3</v>
      </c>
      <c r="AA115" s="144" t="s">
        <v>79</v>
      </c>
      <c r="AB115" s="144">
        <v>46</v>
      </c>
      <c r="AC115" s="144" t="s">
        <v>79</v>
      </c>
      <c r="AD115" s="23">
        <v>0.11432367193007653</v>
      </c>
      <c r="AE115" s="144" t="s">
        <v>79</v>
      </c>
      <c r="AF115" s="144">
        <v>19</v>
      </c>
      <c r="AG115" s="144" t="s">
        <v>79</v>
      </c>
      <c r="AH115" s="23">
        <v>0.28312766372617165</v>
      </c>
      <c r="AI115" s="144" t="s">
        <v>79</v>
      </c>
      <c r="AJ115" s="144">
        <v>14</v>
      </c>
      <c r="AK115" s="144" t="s">
        <v>79</v>
      </c>
      <c r="AL115" s="23">
        <v>0.14708164077133368</v>
      </c>
      <c r="AM115" s="144" t="s">
        <v>79</v>
      </c>
      <c r="AN115" s="144">
        <v>17</v>
      </c>
      <c r="AO115" s="144" t="s">
        <v>79</v>
      </c>
      <c r="AP115" s="23">
        <v>0.25238227942249036</v>
      </c>
      <c r="AQ115" s="144" t="s">
        <v>79</v>
      </c>
      <c r="AR115" s="144">
        <v>15</v>
      </c>
      <c r="AS115" s="144" t="s">
        <v>79</v>
      </c>
      <c r="AT115" s="23">
        <v>0.26530267823040804</v>
      </c>
      <c r="AU115" s="144" t="s">
        <v>79</v>
      </c>
      <c r="AV115" s="144">
        <v>8</v>
      </c>
      <c r="AW115" s="144" t="s">
        <v>79</v>
      </c>
      <c r="AX115" s="23">
        <v>0.33936146859380611</v>
      </c>
      <c r="AY115" s="144" t="s">
        <v>79</v>
      </c>
      <c r="AZ115" s="144">
        <v>11</v>
      </c>
      <c r="BA115" s="144" t="s">
        <v>79</v>
      </c>
      <c r="BB115" s="23">
        <v>9.0491244555208267E-2</v>
      </c>
      <c r="BC115" s="144" t="s">
        <v>79</v>
      </c>
      <c r="BD115" s="144">
        <v>104</v>
      </c>
      <c r="BE115" s="144" t="s">
        <v>79</v>
      </c>
      <c r="BF115" s="23">
        <v>0.38821215340882537</v>
      </c>
      <c r="BG115" s="144" t="s">
        <v>79</v>
      </c>
      <c r="BH115" s="144">
        <v>49</v>
      </c>
      <c r="BI115" s="144" t="s">
        <v>79</v>
      </c>
      <c r="BJ115" s="23">
        <v>0.16368668943330195</v>
      </c>
      <c r="BK115" s="144" t="s">
        <v>79</v>
      </c>
      <c r="BL115" s="144">
        <v>83</v>
      </c>
      <c r="BM115" s="144" t="s">
        <v>79</v>
      </c>
      <c r="BN115" s="23">
        <v>6.6433251651028133E-2</v>
      </c>
      <c r="BO115" s="144" t="s">
        <v>79</v>
      </c>
      <c r="BP115" s="144">
        <v>155</v>
      </c>
      <c r="BQ115" s="144" t="s">
        <v>79</v>
      </c>
      <c r="BR115" s="23">
        <v>2.5117325290781513E-2</v>
      </c>
      <c r="BS115" s="144" t="s">
        <v>79</v>
      </c>
      <c r="BT115" s="144">
        <v>309</v>
      </c>
      <c r="BU115" s="144" t="s">
        <v>79</v>
      </c>
      <c r="BV115" s="23">
        <v>7.9481895759802662E-2</v>
      </c>
      <c r="BW115" s="144" t="s">
        <v>79</v>
      </c>
      <c r="BX115" s="144">
        <v>243</v>
      </c>
      <c r="BY115" s="144" t="s">
        <v>79</v>
      </c>
      <c r="BZ115" s="23">
        <v>0.21408027729859108</v>
      </c>
      <c r="CA115" s="144" t="s">
        <v>79</v>
      </c>
      <c r="CB115" s="144">
        <v>79</v>
      </c>
      <c r="CC115" s="144" t="s">
        <v>79</v>
      </c>
      <c r="CD115" s="144" t="s">
        <v>79</v>
      </c>
      <c r="CE115" s="23">
        <v>7.2898847274996875E-2</v>
      </c>
      <c r="CF115" s="144" t="s">
        <v>79</v>
      </c>
      <c r="CG115" s="144">
        <v>157</v>
      </c>
    </row>
    <row r="116" spans="1:85" x14ac:dyDescent="0.25">
      <c r="A116" s="144" t="s">
        <v>39</v>
      </c>
      <c r="B116" s="23">
        <v>0.34908421440998061</v>
      </c>
      <c r="C116" s="144" t="s">
        <v>39</v>
      </c>
      <c r="D116" s="144">
        <v>54</v>
      </c>
      <c r="E116" s="144" t="s">
        <v>39</v>
      </c>
      <c r="F116" s="23">
        <v>0.13021020432853347</v>
      </c>
      <c r="G116" s="144" t="s">
        <v>39</v>
      </c>
      <c r="H116" s="144">
        <v>98</v>
      </c>
      <c r="I116" s="144" t="s">
        <v>39</v>
      </c>
      <c r="J116" s="23">
        <v>0.70347677038200862</v>
      </c>
      <c r="K116" s="144" t="s">
        <v>39</v>
      </c>
      <c r="L116" s="144">
        <v>10</v>
      </c>
      <c r="M116" s="144" t="s">
        <v>39</v>
      </c>
      <c r="N116" s="23">
        <v>-88</v>
      </c>
      <c r="O116" s="144" t="s">
        <v>39</v>
      </c>
      <c r="P116" s="23">
        <v>74</v>
      </c>
      <c r="Q116" s="144" t="s">
        <v>39</v>
      </c>
      <c r="R116" s="23">
        <v>7.7452023668532434E-4</v>
      </c>
      <c r="S116" s="144" t="s">
        <v>39</v>
      </c>
      <c r="T116" s="144">
        <v>219</v>
      </c>
      <c r="U116" s="144" t="s">
        <v>39</v>
      </c>
      <c r="V116" s="23">
        <v>0.91047035802005583</v>
      </c>
      <c r="W116" s="144" t="s">
        <v>39</v>
      </c>
      <c r="X116" s="144">
        <v>3</v>
      </c>
      <c r="Y116" s="144" t="s">
        <v>39</v>
      </c>
      <c r="Z116" s="23">
        <v>9.1879862929735902E-3</v>
      </c>
      <c r="AA116" s="144" t="s">
        <v>39</v>
      </c>
      <c r="AB116" s="144">
        <v>36</v>
      </c>
      <c r="AC116" s="144" t="s">
        <v>39</v>
      </c>
      <c r="AD116" s="23">
        <v>1.9173016775382523E-2</v>
      </c>
      <c r="AE116" s="144" t="s">
        <v>39</v>
      </c>
      <c r="AF116" s="144">
        <v>95</v>
      </c>
      <c r="AG116" s="144" t="s">
        <v>39</v>
      </c>
      <c r="AH116" s="23">
        <v>0.23421256039217966</v>
      </c>
      <c r="AI116" s="144" t="s">
        <v>39</v>
      </c>
      <c r="AJ116" s="144">
        <v>22</v>
      </c>
      <c r="AK116" s="144" t="s">
        <v>39</v>
      </c>
      <c r="AL116" s="23">
        <v>4.8200649143489357E-2</v>
      </c>
      <c r="AM116" s="144" t="s">
        <v>39</v>
      </c>
      <c r="AN116" s="144">
        <v>59</v>
      </c>
      <c r="AO116" s="144" t="s">
        <v>39</v>
      </c>
      <c r="AP116" s="23">
        <v>0</v>
      </c>
      <c r="AQ116" s="144" t="s">
        <v>39</v>
      </c>
      <c r="AR116" s="144">
        <v>253</v>
      </c>
      <c r="AS116" s="144" t="s">
        <v>39</v>
      </c>
      <c r="AT116" s="23">
        <v>0.32373052546893044</v>
      </c>
      <c r="AU116" s="144" t="s">
        <v>39</v>
      </c>
      <c r="AV116" s="144">
        <v>5</v>
      </c>
      <c r="AW116" s="144" t="s">
        <v>39</v>
      </c>
      <c r="AX116" s="23">
        <v>0.11413326773219419</v>
      </c>
      <c r="AY116" s="144" t="s">
        <v>39</v>
      </c>
      <c r="AZ116" s="144">
        <v>88</v>
      </c>
      <c r="BA116" s="144" t="s">
        <v>39</v>
      </c>
      <c r="BB116" s="23">
        <v>6.4118816779899696E-2</v>
      </c>
      <c r="BC116" s="144" t="s">
        <v>39</v>
      </c>
      <c r="BD116" s="144">
        <v>134</v>
      </c>
      <c r="BE116" s="144" t="s">
        <v>39</v>
      </c>
      <c r="BF116" s="23">
        <v>0.56797057363208769</v>
      </c>
      <c r="BG116" s="144" t="s">
        <v>39</v>
      </c>
      <c r="BH116" s="144">
        <v>9</v>
      </c>
      <c r="BI116" s="144" t="s">
        <v>39</v>
      </c>
      <c r="BJ116" s="23">
        <v>0.17719943584439399</v>
      </c>
      <c r="BK116" s="144" t="s">
        <v>39</v>
      </c>
      <c r="BL116" s="144">
        <v>69</v>
      </c>
      <c r="BM116" s="144" t="s">
        <v>39</v>
      </c>
      <c r="BN116" s="23">
        <v>0.2040507617665302</v>
      </c>
      <c r="BO116" s="144" t="s">
        <v>39</v>
      </c>
      <c r="BP116" s="144">
        <v>28</v>
      </c>
      <c r="BQ116" s="144" t="s">
        <v>39</v>
      </c>
      <c r="BR116" s="23">
        <v>2.8189586426988159E-2</v>
      </c>
      <c r="BS116" s="144" t="s">
        <v>39</v>
      </c>
      <c r="BT116" s="144">
        <v>299</v>
      </c>
      <c r="BU116" s="144" t="s">
        <v>39</v>
      </c>
      <c r="BV116" s="23">
        <v>0.20149261246069414</v>
      </c>
      <c r="BW116" s="144" t="s">
        <v>39</v>
      </c>
      <c r="BX116" s="144">
        <v>63</v>
      </c>
      <c r="BY116" s="144" t="s">
        <v>39</v>
      </c>
      <c r="BZ116" s="23">
        <v>0.30369553382572967</v>
      </c>
      <c r="CA116" s="144" t="s">
        <v>39</v>
      </c>
      <c r="CB116" s="144">
        <v>34</v>
      </c>
      <c r="CC116" s="144" t="s">
        <v>39</v>
      </c>
      <c r="CD116" s="144" t="s">
        <v>39</v>
      </c>
      <c r="CE116" s="23">
        <v>0.14370063047400766</v>
      </c>
      <c r="CF116" s="144" t="s">
        <v>39</v>
      </c>
      <c r="CG116" s="144">
        <v>81</v>
      </c>
    </row>
    <row r="117" spans="1:85" x14ac:dyDescent="0.25">
      <c r="A117" s="144" t="s">
        <v>95</v>
      </c>
      <c r="B117" s="23">
        <v>0.32981585153450538</v>
      </c>
      <c r="C117" s="144" t="s">
        <v>95</v>
      </c>
      <c r="D117" s="144">
        <v>71</v>
      </c>
      <c r="E117" s="144" t="s">
        <v>95</v>
      </c>
      <c r="F117" s="23">
        <v>0.21752653807717795</v>
      </c>
      <c r="G117" s="144" t="s">
        <v>95</v>
      </c>
      <c r="H117" s="144">
        <v>49</v>
      </c>
      <c r="I117" s="144" t="s">
        <v>95</v>
      </c>
      <c r="J117" s="23">
        <v>0.29080775699981209</v>
      </c>
      <c r="K117" s="144" t="s">
        <v>95</v>
      </c>
      <c r="L117" s="144">
        <v>126</v>
      </c>
      <c r="M117" s="144" t="s">
        <v>95</v>
      </c>
      <c r="N117" s="23">
        <v>77</v>
      </c>
      <c r="O117" s="144" t="s">
        <v>95</v>
      </c>
      <c r="P117" s="23">
        <v>240</v>
      </c>
      <c r="Q117" s="144" t="s">
        <v>95</v>
      </c>
      <c r="R117" s="23">
        <v>1.0235871056026727E-2</v>
      </c>
      <c r="S117" s="144" t="s">
        <v>95</v>
      </c>
      <c r="T117" s="144">
        <v>24</v>
      </c>
      <c r="U117" s="144" t="s">
        <v>95</v>
      </c>
      <c r="V117" s="23">
        <v>9.7453474463761416E-2</v>
      </c>
      <c r="W117" s="144" t="s">
        <v>95</v>
      </c>
      <c r="X117" s="144">
        <v>214</v>
      </c>
      <c r="Y117" s="144" t="s">
        <v>95</v>
      </c>
      <c r="Z117" s="23">
        <v>1.1133370316108294E-2</v>
      </c>
      <c r="AA117" s="144" t="s">
        <v>95</v>
      </c>
      <c r="AB117" s="144">
        <v>28</v>
      </c>
      <c r="AC117" s="144" t="s">
        <v>95</v>
      </c>
      <c r="AD117" s="23">
        <v>0.17813599369764274</v>
      </c>
      <c r="AE117" s="144" t="s">
        <v>95</v>
      </c>
      <c r="AF117" s="144">
        <v>11</v>
      </c>
      <c r="AG117" s="144" t="s">
        <v>95</v>
      </c>
      <c r="AH117" s="23">
        <v>0.11827050341777082</v>
      </c>
      <c r="AI117" s="144" t="s">
        <v>95</v>
      </c>
      <c r="AJ117" s="144">
        <v>94</v>
      </c>
      <c r="AK117" s="144" t="s">
        <v>95</v>
      </c>
      <c r="AL117" s="23">
        <v>0.18848405098042342</v>
      </c>
      <c r="AM117" s="144" t="s">
        <v>95</v>
      </c>
      <c r="AN117" s="144">
        <v>11</v>
      </c>
      <c r="AO117" s="144" t="s">
        <v>95</v>
      </c>
      <c r="AP117" s="23">
        <v>0.10281397656793595</v>
      </c>
      <c r="AQ117" s="144" t="s">
        <v>95</v>
      </c>
      <c r="AR117" s="144">
        <v>59</v>
      </c>
      <c r="AS117" s="144" t="s">
        <v>95</v>
      </c>
      <c r="AT117" s="23">
        <v>9.166609789378935E-2</v>
      </c>
      <c r="AU117" s="144" t="s">
        <v>95</v>
      </c>
      <c r="AV117" s="144">
        <v>168</v>
      </c>
      <c r="AW117" s="144" t="s">
        <v>95</v>
      </c>
      <c r="AX117" s="23">
        <v>0.13246112261997489</v>
      </c>
      <c r="AY117" s="144" t="s">
        <v>95</v>
      </c>
      <c r="AZ117" s="144">
        <v>64</v>
      </c>
      <c r="BA117" s="144" t="s">
        <v>95</v>
      </c>
      <c r="BB117" s="23">
        <v>1.2794508370823623E-2</v>
      </c>
      <c r="BC117" s="144" t="s">
        <v>95</v>
      </c>
      <c r="BD117" s="144">
        <v>281</v>
      </c>
      <c r="BE117" s="144" t="s">
        <v>95</v>
      </c>
      <c r="BF117" s="23">
        <v>0.3884106995135797</v>
      </c>
      <c r="BG117" s="144" t="s">
        <v>95</v>
      </c>
      <c r="BH117" s="144">
        <v>48</v>
      </c>
      <c r="BI117" s="144" t="s">
        <v>95</v>
      </c>
      <c r="BJ117" s="23">
        <v>9.2851179564405584E-2</v>
      </c>
      <c r="BK117" s="144" t="s">
        <v>95</v>
      </c>
      <c r="BL117" s="144">
        <v>179</v>
      </c>
      <c r="BM117" s="144" t="s">
        <v>95</v>
      </c>
      <c r="BN117" s="23">
        <v>0.17734228574474176</v>
      </c>
      <c r="BO117" s="144" t="s">
        <v>95</v>
      </c>
      <c r="BP117" s="144">
        <v>41</v>
      </c>
      <c r="BQ117" s="144" t="s">
        <v>95</v>
      </c>
      <c r="BR117" s="23">
        <v>4.4401696308257466E-2</v>
      </c>
      <c r="BS117" s="144" t="s">
        <v>95</v>
      </c>
      <c r="BT117" s="144">
        <v>231</v>
      </c>
      <c r="BU117" s="144" t="s">
        <v>95</v>
      </c>
      <c r="BV117" s="23">
        <v>0.19245118329688382</v>
      </c>
      <c r="BW117" s="144" t="s">
        <v>95</v>
      </c>
      <c r="BX117" s="144">
        <v>69</v>
      </c>
      <c r="BY117" s="144" t="s">
        <v>95</v>
      </c>
      <c r="BZ117" s="23">
        <v>0.24330036647327202</v>
      </c>
      <c r="CA117" s="144" t="s">
        <v>95</v>
      </c>
      <c r="CB117" s="144">
        <v>59</v>
      </c>
      <c r="CC117" s="144" t="s">
        <v>95</v>
      </c>
      <c r="CD117" s="144" t="s">
        <v>95</v>
      </c>
      <c r="CE117" s="23">
        <v>5.4911399199298952E-2</v>
      </c>
      <c r="CF117" s="144" t="s">
        <v>95</v>
      </c>
      <c r="CG117" s="144">
        <v>198</v>
      </c>
    </row>
    <row r="118" spans="1:85" x14ac:dyDescent="0.25">
      <c r="A118" s="144" t="s">
        <v>196</v>
      </c>
      <c r="B118" s="23">
        <v>0.21912631159318766</v>
      </c>
      <c r="C118" s="144" t="s">
        <v>196</v>
      </c>
      <c r="D118" s="144">
        <v>155</v>
      </c>
      <c r="E118" s="144" t="s">
        <v>196</v>
      </c>
      <c r="F118" s="23">
        <v>0.13196314599360257</v>
      </c>
      <c r="G118" s="144" t="s">
        <v>196</v>
      </c>
      <c r="H118" s="144">
        <v>96</v>
      </c>
      <c r="I118" s="144" t="s">
        <v>196</v>
      </c>
      <c r="J118" s="23">
        <v>0.23763914539347927</v>
      </c>
      <c r="K118" s="144" t="s">
        <v>196</v>
      </c>
      <c r="L118" s="144">
        <v>198</v>
      </c>
      <c r="M118" s="144" t="s">
        <v>196</v>
      </c>
      <c r="N118" s="23">
        <v>102</v>
      </c>
      <c r="O118" s="144" t="s">
        <v>196</v>
      </c>
      <c r="P118" s="23">
        <v>263</v>
      </c>
      <c r="Q118" s="144" t="s">
        <v>196</v>
      </c>
      <c r="R118" s="23">
        <v>5.2175862221706519E-4</v>
      </c>
      <c r="S118" s="144" t="s">
        <v>196</v>
      </c>
      <c r="T118" s="144">
        <v>251</v>
      </c>
      <c r="U118" s="144" t="s">
        <v>196</v>
      </c>
      <c r="V118" s="23">
        <v>0.14915046287945138</v>
      </c>
      <c r="W118" s="144" t="s">
        <v>196</v>
      </c>
      <c r="X118" s="144">
        <v>150</v>
      </c>
      <c r="Y118" s="144" t="s">
        <v>196</v>
      </c>
      <c r="Z118" s="23">
        <v>1.8999082968745738E-3</v>
      </c>
      <c r="AA118" s="144" t="s">
        <v>196</v>
      </c>
      <c r="AB118" s="144">
        <v>234</v>
      </c>
      <c r="AC118" s="144" t="s">
        <v>196</v>
      </c>
      <c r="AD118" s="23">
        <v>1.3919785269841492E-2</v>
      </c>
      <c r="AE118" s="144" t="s">
        <v>196</v>
      </c>
      <c r="AF118" s="144">
        <v>131</v>
      </c>
      <c r="AG118" s="144" t="s">
        <v>196</v>
      </c>
      <c r="AH118" s="23">
        <v>6.2796422585435413E-2</v>
      </c>
      <c r="AI118" s="144" t="s">
        <v>196</v>
      </c>
      <c r="AJ118" s="144">
        <v>244</v>
      </c>
      <c r="AK118" s="144" t="s">
        <v>196</v>
      </c>
      <c r="AL118" s="23">
        <v>2.1477970794232217E-2</v>
      </c>
      <c r="AM118" s="144" t="s">
        <v>196</v>
      </c>
      <c r="AN118" s="144">
        <v>170</v>
      </c>
      <c r="AO118" s="144" t="s">
        <v>196</v>
      </c>
      <c r="AP118" s="23">
        <v>0.15273152510260998</v>
      </c>
      <c r="AQ118" s="144" t="s">
        <v>196</v>
      </c>
      <c r="AR118" s="144">
        <v>29</v>
      </c>
      <c r="AS118" s="144" t="s">
        <v>196</v>
      </c>
      <c r="AT118" s="23">
        <v>9.2057380856161206E-2</v>
      </c>
      <c r="AU118" s="144" t="s">
        <v>196</v>
      </c>
      <c r="AV118" s="144">
        <v>165</v>
      </c>
      <c r="AW118" s="144" t="s">
        <v>196</v>
      </c>
      <c r="AX118" s="23">
        <v>0.1812201431693892</v>
      </c>
      <c r="AY118" s="144" t="s">
        <v>196</v>
      </c>
      <c r="AZ118" s="144">
        <v>30</v>
      </c>
      <c r="BA118" s="144" t="s">
        <v>196</v>
      </c>
      <c r="BB118" s="23">
        <v>5.7037771464070334E-3</v>
      </c>
      <c r="BC118" s="144" t="s">
        <v>196</v>
      </c>
      <c r="BD118" s="144">
        <v>315</v>
      </c>
      <c r="BE118" s="144" t="s">
        <v>196</v>
      </c>
      <c r="BF118" s="23">
        <v>0.3077318915355457</v>
      </c>
      <c r="BG118" s="144" t="s">
        <v>196</v>
      </c>
      <c r="BH118" s="144">
        <v>78</v>
      </c>
      <c r="BI118" s="144" t="s">
        <v>196</v>
      </c>
      <c r="BJ118" s="23">
        <v>6.9520571554301414E-2</v>
      </c>
      <c r="BK118" s="144" t="s">
        <v>196</v>
      </c>
      <c r="BL118" s="144">
        <v>243</v>
      </c>
      <c r="BM118" s="144" t="s">
        <v>196</v>
      </c>
      <c r="BN118" s="23">
        <v>0.11911901685420305</v>
      </c>
      <c r="BO118" s="144" t="s">
        <v>196</v>
      </c>
      <c r="BP118" s="144">
        <v>78</v>
      </c>
      <c r="BQ118" s="144" t="s">
        <v>196</v>
      </c>
      <c r="BR118" s="23">
        <v>7.3923974014614716E-2</v>
      </c>
      <c r="BS118" s="144" t="s">
        <v>196</v>
      </c>
      <c r="BT118" s="144">
        <v>122</v>
      </c>
      <c r="BU118" s="144" t="s">
        <v>196</v>
      </c>
      <c r="BV118" s="23">
        <v>0.16767327190013614</v>
      </c>
      <c r="BW118" s="144" t="s">
        <v>196</v>
      </c>
      <c r="BX118" s="144">
        <v>93</v>
      </c>
      <c r="BY118" s="144" t="s">
        <v>196</v>
      </c>
      <c r="BZ118" s="23">
        <v>0.13727329987302797</v>
      </c>
      <c r="CA118" s="144" t="s">
        <v>196</v>
      </c>
      <c r="CB118" s="144">
        <v>188</v>
      </c>
      <c r="CC118" s="144" t="s">
        <v>196</v>
      </c>
      <c r="CD118" s="144" t="s">
        <v>196</v>
      </c>
      <c r="CE118" s="23">
        <v>2.5626711406826912E-2</v>
      </c>
      <c r="CF118" s="144" t="s">
        <v>196</v>
      </c>
      <c r="CG118" s="144">
        <v>288</v>
      </c>
    </row>
    <row r="119" spans="1:85" x14ac:dyDescent="0.25">
      <c r="A119" s="144" t="s">
        <v>229</v>
      </c>
      <c r="B119" s="23">
        <v>0.24036841079334409</v>
      </c>
      <c r="C119" s="144" t="s">
        <v>229</v>
      </c>
      <c r="D119" s="144">
        <v>130</v>
      </c>
      <c r="E119" s="144" t="s">
        <v>229</v>
      </c>
      <c r="F119" s="23">
        <v>4.7053111557101041E-2</v>
      </c>
      <c r="G119" s="144" t="s">
        <v>229</v>
      </c>
      <c r="H119" s="144">
        <v>286</v>
      </c>
      <c r="I119" s="144" t="s">
        <v>229</v>
      </c>
      <c r="J119" s="23">
        <v>0.29426110803104022</v>
      </c>
      <c r="K119" s="144" t="s">
        <v>229</v>
      </c>
      <c r="L119" s="144">
        <v>122</v>
      </c>
      <c r="M119" s="144" t="s">
        <v>229</v>
      </c>
      <c r="N119" s="23">
        <v>-164</v>
      </c>
      <c r="O119" s="144" t="s">
        <v>229</v>
      </c>
      <c r="P119" s="23">
        <v>33</v>
      </c>
      <c r="Q119" s="144" t="s">
        <v>229</v>
      </c>
      <c r="R119" s="23">
        <v>2.5071130050305732E-3</v>
      </c>
      <c r="S119" s="144" t="s">
        <v>229</v>
      </c>
      <c r="T119" s="144">
        <v>92</v>
      </c>
      <c r="U119" s="144" t="s">
        <v>229</v>
      </c>
      <c r="V119" s="23">
        <v>0.18440836345217396</v>
      </c>
      <c r="W119" s="144" t="s">
        <v>229</v>
      </c>
      <c r="X119" s="144">
        <v>122</v>
      </c>
      <c r="Y119" s="144" t="s">
        <v>229</v>
      </c>
      <c r="Z119" s="23">
        <v>4.2104865647288516E-3</v>
      </c>
      <c r="AA119" s="144" t="s">
        <v>229</v>
      </c>
      <c r="AB119" s="144">
        <v>111</v>
      </c>
      <c r="AC119" s="144" t="s">
        <v>229</v>
      </c>
      <c r="AD119" s="23">
        <v>5.1649566196476943E-3</v>
      </c>
      <c r="AE119" s="144" t="s">
        <v>229</v>
      </c>
      <c r="AF119" s="144">
        <v>252</v>
      </c>
      <c r="AG119" s="144" t="s">
        <v>229</v>
      </c>
      <c r="AH119" s="23">
        <v>8.0726035425050011E-2</v>
      </c>
      <c r="AI119" s="144" t="s">
        <v>229</v>
      </c>
      <c r="AJ119" s="144">
        <v>169</v>
      </c>
      <c r="AK119" s="144" t="s">
        <v>229</v>
      </c>
      <c r="AL119" s="23">
        <v>1.5206840537544742E-2</v>
      </c>
      <c r="AM119" s="144" t="s">
        <v>229</v>
      </c>
      <c r="AN119" s="144">
        <v>265</v>
      </c>
      <c r="AO119" s="144" t="s">
        <v>229</v>
      </c>
      <c r="AP119" s="23">
        <v>2.8159161414914119E-2</v>
      </c>
      <c r="AQ119" s="144" t="s">
        <v>229</v>
      </c>
      <c r="AR119" s="144">
        <v>180</v>
      </c>
      <c r="AS119" s="144" t="s">
        <v>229</v>
      </c>
      <c r="AT119" s="23">
        <v>0.13684081808603948</v>
      </c>
      <c r="AU119" s="144" t="s">
        <v>229</v>
      </c>
      <c r="AV119" s="144">
        <v>63</v>
      </c>
      <c r="AW119" s="144" t="s">
        <v>229</v>
      </c>
      <c r="AX119" s="23">
        <v>7.567190692913435E-2</v>
      </c>
      <c r="AY119" s="144" t="s">
        <v>229</v>
      </c>
      <c r="AZ119" s="144">
        <v>155</v>
      </c>
      <c r="BA119" s="144" t="s">
        <v>229</v>
      </c>
      <c r="BB119" s="23">
        <v>3.1279827873420617E-2</v>
      </c>
      <c r="BC119" s="144" t="s">
        <v>229</v>
      </c>
      <c r="BD119" s="144">
        <v>221</v>
      </c>
      <c r="BE119" s="144" t="s">
        <v>229</v>
      </c>
      <c r="BF119" s="23">
        <v>0.10425101250389485</v>
      </c>
      <c r="BG119" s="144" t="s">
        <v>229</v>
      </c>
      <c r="BH119" s="144">
        <v>317</v>
      </c>
      <c r="BI119" s="144" t="s">
        <v>229</v>
      </c>
      <c r="BJ119" s="23">
        <v>5.0323241786981117E-2</v>
      </c>
      <c r="BK119" s="144" t="s">
        <v>229</v>
      </c>
      <c r="BL119" s="144">
        <v>295</v>
      </c>
      <c r="BM119" s="144" t="s">
        <v>229</v>
      </c>
      <c r="BN119" s="23">
        <v>3.7003721105909146E-2</v>
      </c>
      <c r="BO119" s="144" t="s">
        <v>229</v>
      </c>
      <c r="BP119" s="144">
        <v>239</v>
      </c>
      <c r="BQ119" s="144" t="s">
        <v>229</v>
      </c>
      <c r="BR119" s="23">
        <v>6.900043731971002E-2</v>
      </c>
      <c r="BS119" s="144" t="s">
        <v>229</v>
      </c>
      <c r="BT119" s="144">
        <v>138</v>
      </c>
      <c r="BU119" s="144" t="s">
        <v>229</v>
      </c>
      <c r="BV119" s="23">
        <v>9.2179102056403242E-2</v>
      </c>
      <c r="BW119" s="144" t="s">
        <v>229</v>
      </c>
      <c r="BX119" s="144">
        <v>213</v>
      </c>
      <c r="BY119" s="144" t="s">
        <v>229</v>
      </c>
      <c r="BZ119" s="23">
        <v>0.29800883698943714</v>
      </c>
      <c r="CA119" s="144" t="s">
        <v>229</v>
      </c>
      <c r="CB119" s="144">
        <v>36</v>
      </c>
      <c r="CC119" s="144" t="s">
        <v>229</v>
      </c>
      <c r="CD119" s="144" t="s">
        <v>229</v>
      </c>
      <c r="CE119" s="23">
        <v>0.17750993440124496</v>
      </c>
      <c r="CF119" s="144" t="s">
        <v>229</v>
      </c>
      <c r="CG119" s="144">
        <v>56</v>
      </c>
    </row>
    <row r="120" spans="1:85" x14ac:dyDescent="0.25">
      <c r="A120" s="144" t="s">
        <v>104</v>
      </c>
      <c r="B120" s="23">
        <v>0.33287461103128929</v>
      </c>
      <c r="C120" s="144" t="s">
        <v>104</v>
      </c>
      <c r="D120" s="144">
        <v>68</v>
      </c>
      <c r="E120" s="144" t="s">
        <v>104</v>
      </c>
      <c r="F120" s="23">
        <v>0.22841226463015846</v>
      </c>
      <c r="G120" s="144" t="s">
        <v>104</v>
      </c>
      <c r="H120" s="144">
        <v>45</v>
      </c>
      <c r="I120" s="144" t="s">
        <v>104</v>
      </c>
      <c r="J120" s="23">
        <v>0.24300855035075117</v>
      </c>
      <c r="K120" s="144" t="s">
        <v>104</v>
      </c>
      <c r="L120" s="144">
        <v>186</v>
      </c>
      <c r="M120" s="144" t="s">
        <v>104</v>
      </c>
      <c r="N120" s="23">
        <v>141</v>
      </c>
      <c r="O120" s="144" t="s">
        <v>104</v>
      </c>
      <c r="P120" s="23">
        <v>290</v>
      </c>
      <c r="Q120" s="144" t="s">
        <v>104</v>
      </c>
      <c r="R120" s="23">
        <v>1.2874815741144021E-2</v>
      </c>
      <c r="S120" s="144" t="s">
        <v>104</v>
      </c>
      <c r="T120" s="144">
        <v>16</v>
      </c>
      <c r="U120" s="144" t="s">
        <v>104</v>
      </c>
      <c r="V120" s="23">
        <v>7.2400137419256175E-2</v>
      </c>
      <c r="W120" s="144" t="s">
        <v>104</v>
      </c>
      <c r="X120" s="144">
        <v>258</v>
      </c>
      <c r="Y120" s="144" t="s">
        <v>104</v>
      </c>
      <c r="Z120" s="23">
        <v>1.3540003751382184E-2</v>
      </c>
      <c r="AA120" s="144" t="s">
        <v>104</v>
      </c>
      <c r="AB120" s="144">
        <v>20</v>
      </c>
      <c r="AC120" s="144" t="s">
        <v>104</v>
      </c>
      <c r="AD120" s="23">
        <v>0.17477608571876904</v>
      </c>
      <c r="AE120" s="144" t="s">
        <v>104</v>
      </c>
      <c r="AF120" s="144">
        <v>12</v>
      </c>
      <c r="AG120" s="144" t="s">
        <v>104</v>
      </c>
      <c r="AH120" s="23">
        <v>7.0595029845379811E-2</v>
      </c>
      <c r="AI120" s="144" t="s">
        <v>104</v>
      </c>
      <c r="AJ120" s="144">
        <v>208</v>
      </c>
      <c r="AK120" s="144" t="s">
        <v>104</v>
      </c>
      <c r="AL120" s="23">
        <v>0.17920149153070056</v>
      </c>
      <c r="AM120" s="144" t="s">
        <v>104</v>
      </c>
      <c r="AN120" s="144">
        <v>13</v>
      </c>
      <c r="AO120" s="144" t="s">
        <v>104</v>
      </c>
      <c r="AP120" s="23">
        <v>3.2267652251456211E-2</v>
      </c>
      <c r="AQ120" s="144" t="s">
        <v>104</v>
      </c>
      <c r="AR120" s="144">
        <v>166</v>
      </c>
      <c r="AS120" s="144" t="s">
        <v>104</v>
      </c>
      <c r="AT120" s="23">
        <v>8.4218927408565805E-2</v>
      </c>
      <c r="AU120" s="144" t="s">
        <v>104</v>
      </c>
      <c r="AV120" s="144">
        <v>183</v>
      </c>
      <c r="AW120" s="144" t="s">
        <v>104</v>
      </c>
      <c r="AX120" s="23">
        <v>6.1121506307798792E-2</v>
      </c>
      <c r="AY120" s="144" t="s">
        <v>104</v>
      </c>
      <c r="AZ120" s="144">
        <v>191</v>
      </c>
      <c r="BA120" s="144" t="s">
        <v>104</v>
      </c>
      <c r="BB120" s="23">
        <v>0.21328956331917229</v>
      </c>
      <c r="BC120" s="144" t="s">
        <v>104</v>
      </c>
      <c r="BD120" s="144">
        <v>29</v>
      </c>
      <c r="BE120" s="144" t="s">
        <v>104</v>
      </c>
      <c r="BF120" s="23">
        <v>0.23071938467951825</v>
      </c>
      <c r="BG120" s="144" t="s">
        <v>104</v>
      </c>
      <c r="BH120" s="144">
        <v>149</v>
      </c>
      <c r="BI120" s="144" t="s">
        <v>104</v>
      </c>
      <c r="BJ120" s="23">
        <v>0.24278980532287395</v>
      </c>
      <c r="BK120" s="144" t="s">
        <v>104</v>
      </c>
      <c r="BL120" s="144">
        <v>29</v>
      </c>
      <c r="BM120" s="144" t="s">
        <v>104</v>
      </c>
      <c r="BN120" s="23">
        <v>7.2201448854030528E-2</v>
      </c>
      <c r="BO120" s="144" t="s">
        <v>104</v>
      </c>
      <c r="BP120" s="144">
        <v>143</v>
      </c>
      <c r="BQ120" s="144" t="s">
        <v>104</v>
      </c>
      <c r="BR120" s="23">
        <v>3.4986788010411253E-2</v>
      </c>
      <c r="BS120" s="144" t="s">
        <v>104</v>
      </c>
      <c r="BT120" s="144">
        <v>266</v>
      </c>
      <c r="BU120" s="144" t="s">
        <v>104</v>
      </c>
      <c r="BV120" s="23">
        <v>9.3078938152991106E-2</v>
      </c>
      <c r="BW120" s="144" t="s">
        <v>104</v>
      </c>
      <c r="BX120" s="144">
        <v>210</v>
      </c>
      <c r="BY120" s="144" t="s">
        <v>104</v>
      </c>
      <c r="BZ120" s="23">
        <v>0.19801032351820144</v>
      </c>
      <c r="CA120" s="144" t="s">
        <v>104</v>
      </c>
      <c r="CB120" s="144">
        <v>95</v>
      </c>
      <c r="CC120" s="144" t="s">
        <v>104</v>
      </c>
      <c r="CD120" s="144" t="s">
        <v>104</v>
      </c>
      <c r="CE120" s="23">
        <v>0.17680258469094398</v>
      </c>
      <c r="CF120" s="144" t="s">
        <v>104</v>
      </c>
      <c r="CG120" s="144">
        <v>57</v>
      </c>
    </row>
    <row r="121" spans="1:85" x14ac:dyDescent="0.25">
      <c r="A121" s="144" t="s">
        <v>245</v>
      </c>
      <c r="B121" s="23">
        <v>0.13996627146027221</v>
      </c>
      <c r="C121" s="144" t="s">
        <v>245</v>
      </c>
      <c r="D121" s="144">
        <v>292</v>
      </c>
      <c r="E121" s="144" t="s">
        <v>245</v>
      </c>
      <c r="F121" s="23">
        <v>3.8057525223733055E-2</v>
      </c>
      <c r="G121" s="144" t="s">
        <v>245</v>
      </c>
      <c r="H121" s="144">
        <v>302</v>
      </c>
      <c r="I121" s="144" t="s">
        <v>245</v>
      </c>
      <c r="J121" s="23">
        <v>0.26032976333763469</v>
      </c>
      <c r="K121" s="144" t="s">
        <v>245</v>
      </c>
      <c r="L121" s="144">
        <v>161</v>
      </c>
      <c r="M121" s="144" t="s">
        <v>245</v>
      </c>
      <c r="N121" s="23">
        <v>-141</v>
      </c>
      <c r="O121" s="144" t="s">
        <v>245</v>
      </c>
      <c r="P121" s="23">
        <v>43</v>
      </c>
      <c r="Q121" s="144" t="s">
        <v>245</v>
      </c>
      <c r="R121" s="23">
        <v>2.8883209154708742E-3</v>
      </c>
      <c r="S121" s="144" t="s">
        <v>245</v>
      </c>
      <c r="T121" s="144">
        <v>85</v>
      </c>
      <c r="U121" s="144" t="s">
        <v>245</v>
      </c>
      <c r="V121" s="23">
        <v>0.38301313003375553</v>
      </c>
      <c r="W121" s="144" t="s">
        <v>245</v>
      </c>
      <c r="X121" s="144">
        <v>41</v>
      </c>
      <c r="Y121" s="144" t="s">
        <v>245</v>
      </c>
      <c r="Z121" s="23">
        <v>6.4268958440797342E-3</v>
      </c>
      <c r="AA121" s="144" t="s">
        <v>245</v>
      </c>
      <c r="AB121" s="144">
        <v>68</v>
      </c>
      <c r="AC121" s="144" t="s">
        <v>245</v>
      </c>
      <c r="AD121" s="23">
        <v>7.8033666285615031E-3</v>
      </c>
      <c r="AE121" s="144" t="s">
        <v>245</v>
      </c>
      <c r="AF121" s="144">
        <v>207</v>
      </c>
      <c r="AG121" s="144" t="s">
        <v>245</v>
      </c>
      <c r="AH121" s="23">
        <v>7.5764946716060572E-2</v>
      </c>
      <c r="AI121" s="144" t="s">
        <v>245</v>
      </c>
      <c r="AJ121" s="144">
        <v>193</v>
      </c>
      <c r="AK121" s="144" t="s">
        <v>245</v>
      </c>
      <c r="AL121" s="23">
        <v>1.7152490388314647E-2</v>
      </c>
      <c r="AM121" s="144" t="s">
        <v>245</v>
      </c>
      <c r="AN121" s="144">
        <v>238</v>
      </c>
      <c r="AO121" s="144" t="s">
        <v>245</v>
      </c>
      <c r="AP121" s="23">
        <v>5.2361522974659978E-2</v>
      </c>
      <c r="AQ121" s="144" t="s">
        <v>245</v>
      </c>
      <c r="AR121" s="144">
        <v>122</v>
      </c>
      <c r="AS121" s="144" t="s">
        <v>245</v>
      </c>
      <c r="AT121" s="23">
        <v>6.902213751547126E-2</v>
      </c>
      <c r="AU121" s="144" t="s">
        <v>245</v>
      </c>
      <c r="AV121" s="144">
        <v>242</v>
      </c>
      <c r="AW121" s="144" t="s">
        <v>245</v>
      </c>
      <c r="AX121" s="23">
        <v>7.533576598835405E-2</v>
      </c>
      <c r="AY121" s="144" t="s">
        <v>245</v>
      </c>
      <c r="AZ121" s="144">
        <v>156</v>
      </c>
      <c r="BA121" s="144" t="s">
        <v>245</v>
      </c>
      <c r="BB121" s="23">
        <v>1.4142020988877508E-2</v>
      </c>
      <c r="BC121" s="144" t="s">
        <v>245</v>
      </c>
      <c r="BD121" s="144">
        <v>280</v>
      </c>
      <c r="BE121" s="144" t="s">
        <v>245</v>
      </c>
      <c r="BF121" s="23">
        <v>0.12818387109776522</v>
      </c>
      <c r="BG121" s="144" t="s">
        <v>245</v>
      </c>
      <c r="BH121" s="144">
        <v>299</v>
      </c>
      <c r="BI121" s="144" t="s">
        <v>245</v>
      </c>
      <c r="BJ121" s="23">
        <v>3.9691765270776537E-2</v>
      </c>
      <c r="BK121" s="144" t="s">
        <v>245</v>
      </c>
      <c r="BL121" s="144">
        <v>316</v>
      </c>
      <c r="BM121" s="144" t="s">
        <v>245</v>
      </c>
      <c r="BN121" s="23">
        <v>7.0149457922896582E-3</v>
      </c>
      <c r="BO121" s="144" t="s">
        <v>245</v>
      </c>
      <c r="BP121" s="144">
        <v>317</v>
      </c>
      <c r="BQ121" s="144" t="s">
        <v>245</v>
      </c>
      <c r="BR121" s="23">
        <v>4.1532092242979268E-2</v>
      </c>
      <c r="BS121" s="144" t="s">
        <v>245</v>
      </c>
      <c r="BT121" s="144">
        <v>242</v>
      </c>
      <c r="BU121" s="144" t="s">
        <v>245</v>
      </c>
      <c r="BV121" s="23">
        <v>4.2252601261208271E-2</v>
      </c>
      <c r="BW121" s="144" t="s">
        <v>245</v>
      </c>
      <c r="BX121" s="144">
        <v>312</v>
      </c>
      <c r="BY121" s="144" t="s">
        <v>245</v>
      </c>
      <c r="BZ121" s="23">
        <v>0.13565288354477809</v>
      </c>
      <c r="CA121" s="144" t="s">
        <v>245</v>
      </c>
      <c r="CB121" s="144">
        <v>194</v>
      </c>
      <c r="CC121" s="144" t="s">
        <v>245</v>
      </c>
      <c r="CD121" s="144" t="s">
        <v>245</v>
      </c>
      <c r="CE121" s="23">
        <v>9.641457658906584E-2</v>
      </c>
      <c r="CF121" s="144" t="s">
        <v>245</v>
      </c>
      <c r="CG121" s="144">
        <v>126</v>
      </c>
    </row>
    <row r="122" spans="1:85" x14ac:dyDescent="0.25">
      <c r="A122" s="144" t="s">
        <v>193</v>
      </c>
      <c r="B122" s="23">
        <v>0.25799521745406367</v>
      </c>
      <c r="C122" s="144" t="s">
        <v>193</v>
      </c>
      <c r="D122" s="144">
        <v>114</v>
      </c>
      <c r="E122" s="144" t="s">
        <v>193</v>
      </c>
      <c r="F122" s="23">
        <v>0.15919722394663172</v>
      </c>
      <c r="G122" s="144" t="s">
        <v>193</v>
      </c>
      <c r="H122" s="144">
        <v>68</v>
      </c>
      <c r="I122" s="144" t="s">
        <v>193</v>
      </c>
      <c r="J122" s="23">
        <v>0.24832128859539354</v>
      </c>
      <c r="K122" s="144" t="s">
        <v>193</v>
      </c>
      <c r="L122" s="144">
        <v>177</v>
      </c>
      <c r="M122" s="144" t="s">
        <v>193</v>
      </c>
      <c r="N122" s="23">
        <v>109</v>
      </c>
      <c r="O122" s="144" t="s">
        <v>193</v>
      </c>
      <c r="P122" s="23">
        <v>269</v>
      </c>
      <c r="Q122" s="144" t="s">
        <v>193</v>
      </c>
      <c r="R122" s="23">
        <v>7.9803414874278361E-3</v>
      </c>
      <c r="S122" s="144" t="s">
        <v>193</v>
      </c>
      <c r="T122" s="144">
        <v>29</v>
      </c>
      <c r="U122" s="144" t="s">
        <v>193</v>
      </c>
      <c r="V122" s="23">
        <v>0.17511405837389074</v>
      </c>
      <c r="W122" s="144" t="s">
        <v>193</v>
      </c>
      <c r="X122" s="144">
        <v>131</v>
      </c>
      <c r="Y122" s="144" t="s">
        <v>193</v>
      </c>
      <c r="Z122" s="23">
        <v>9.5961828911031635E-3</v>
      </c>
      <c r="AA122" s="144" t="s">
        <v>193</v>
      </c>
      <c r="AB122" s="144">
        <v>35</v>
      </c>
      <c r="AC122" s="144" t="s">
        <v>193</v>
      </c>
      <c r="AD122" s="23">
        <v>6.7801442509186238E-2</v>
      </c>
      <c r="AE122" s="144" t="s">
        <v>193</v>
      </c>
      <c r="AF122" s="144">
        <v>30</v>
      </c>
      <c r="AG122" s="144" t="s">
        <v>193</v>
      </c>
      <c r="AH122" s="23">
        <v>6.4137082679328647E-2</v>
      </c>
      <c r="AI122" s="144" t="s">
        <v>193</v>
      </c>
      <c r="AJ122" s="144">
        <v>239</v>
      </c>
      <c r="AK122" s="144" t="s">
        <v>193</v>
      </c>
      <c r="AL122" s="23">
        <v>7.4149983692570545E-2</v>
      </c>
      <c r="AM122" s="144" t="s">
        <v>193</v>
      </c>
      <c r="AN122" s="144">
        <v>36</v>
      </c>
      <c r="AO122" s="144" t="s">
        <v>193</v>
      </c>
      <c r="AP122" s="23">
        <v>4.1469418753472861E-2</v>
      </c>
      <c r="AQ122" s="144" t="s">
        <v>193</v>
      </c>
      <c r="AR122" s="144">
        <v>142</v>
      </c>
      <c r="AS122" s="144" t="s">
        <v>193</v>
      </c>
      <c r="AT122" s="23">
        <v>5.8608219209873087E-2</v>
      </c>
      <c r="AU122" s="144" t="s">
        <v>193</v>
      </c>
      <c r="AV122" s="144">
        <v>275</v>
      </c>
      <c r="AW122" s="144" t="s">
        <v>193</v>
      </c>
      <c r="AX122" s="23">
        <v>6.1055062065245282E-2</v>
      </c>
      <c r="AY122" s="144" t="s">
        <v>193</v>
      </c>
      <c r="AZ122" s="144">
        <v>192</v>
      </c>
      <c r="BA122" s="144" t="s">
        <v>193</v>
      </c>
      <c r="BB122" s="23">
        <v>4.6596966323175538E-2</v>
      </c>
      <c r="BC122" s="144" t="s">
        <v>193</v>
      </c>
      <c r="BD122" s="144">
        <v>175</v>
      </c>
      <c r="BE122" s="144" t="s">
        <v>193</v>
      </c>
      <c r="BF122" s="23">
        <v>0.27116764096876234</v>
      </c>
      <c r="BG122" s="144" t="s">
        <v>193</v>
      </c>
      <c r="BH122" s="144">
        <v>116</v>
      </c>
      <c r="BI122" s="144" t="s">
        <v>193</v>
      </c>
      <c r="BJ122" s="23">
        <v>9.9182311515673263E-2</v>
      </c>
      <c r="BK122" s="144" t="s">
        <v>193</v>
      </c>
      <c r="BL122" s="144">
        <v>164</v>
      </c>
      <c r="BM122" s="144" t="s">
        <v>193</v>
      </c>
      <c r="BN122" s="23">
        <v>0.18840874661896354</v>
      </c>
      <c r="BO122" s="144" t="s">
        <v>193</v>
      </c>
      <c r="BP122" s="144">
        <v>37</v>
      </c>
      <c r="BQ122" s="144" t="s">
        <v>193</v>
      </c>
      <c r="BR122" s="23">
        <v>4.1530621219699838E-2</v>
      </c>
      <c r="BS122" s="144" t="s">
        <v>193</v>
      </c>
      <c r="BT122" s="144">
        <v>243</v>
      </c>
      <c r="BU122" s="144" t="s">
        <v>193</v>
      </c>
      <c r="BV122" s="23">
        <v>0.19954710401858575</v>
      </c>
      <c r="BW122" s="144" t="s">
        <v>193</v>
      </c>
      <c r="BX122" s="144">
        <v>66</v>
      </c>
      <c r="BY122" s="144" t="s">
        <v>193</v>
      </c>
      <c r="BZ122" s="23">
        <v>0.22280186655674572</v>
      </c>
      <c r="CA122" s="144" t="s">
        <v>193</v>
      </c>
      <c r="CB122" s="144">
        <v>73</v>
      </c>
      <c r="CC122" s="144" t="s">
        <v>193</v>
      </c>
      <c r="CD122" s="144" t="s">
        <v>193</v>
      </c>
      <c r="CE122" s="23">
        <v>5.3344373897215594E-2</v>
      </c>
      <c r="CF122" s="144" t="s">
        <v>193</v>
      </c>
      <c r="CG122" s="144">
        <v>206</v>
      </c>
    </row>
    <row r="123" spans="1:85" x14ac:dyDescent="0.25">
      <c r="A123" s="144" t="s">
        <v>218</v>
      </c>
      <c r="B123" s="23">
        <v>0.19192213713531117</v>
      </c>
      <c r="C123" s="144" t="s">
        <v>218</v>
      </c>
      <c r="D123" s="144">
        <v>198</v>
      </c>
      <c r="E123" s="144" t="s">
        <v>218</v>
      </c>
      <c r="F123" s="23">
        <v>0.12855538382053991</v>
      </c>
      <c r="G123" s="144" t="s">
        <v>218</v>
      </c>
      <c r="H123" s="144">
        <v>100</v>
      </c>
      <c r="I123" s="144" t="s">
        <v>218</v>
      </c>
      <c r="J123" s="23">
        <v>0.21547489770427944</v>
      </c>
      <c r="K123" s="144" t="s">
        <v>218</v>
      </c>
      <c r="L123" s="144">
        <v>223</v>
      </c>
      <c r="M123" s="144" t="s">
        <v>218</v>
      </c>
      <c r="N123" s="23">
        <v>123</v>
      </c>
      <c r="O123" s="144" t="s">
        <v>218</v>
      </c>
      <c r="P123" s="23">
        <v>280</v>
      </c>
      <c r="Q123" s="144" t="s">
        <v>218</v>
      </c>
      <c r="R123" s="23">
        <v>6.3660636698620182E-3</v>
      </c>
      <c r="S123" s="144" t="s">
        <v>218</v>
      </c>
      <c r="T123" s="144">
        <v>41</v>
      </c>
      <c r="U123" s="144" t="s">
        <v>218</v>
      </c>
      <c r="V123" s="23">
        <v>7.7041878638622427E-2</v>
      </c>
      <c r="W123" s="144" t="s">
        <v>218</v>
      </c>
      <c r="X123" s="144">
        <v>254</v>
      </c>
      <c r="Y123" s="144" t="s">
        <v>218</v>
      </c>
      <c r="Z123" s="23">
        <v>7.0761001414196443E-3</v>
      </c>
      <c r="AA123" s="144" t="s">
        <v>218</v>
      </c>
      <c r="AB123" s="144">
        <v>59</v>
      </c>
      <c r="AC123" s="144" t="s">
        <v>218</v>
      </c>
      <c r="AD123" s="23">
        <v>4.499952547508794E-2</v>
      </c>
      <c r="AE123" s="144" t="s">
        <v>218</v>
      </c>
      <c r="AF123" s="144">
        <v>39</v>
      </c>
      <c r="AG123" s="144" t="s">
        <v>218</v>
      </c>
      <c r="AH123" s="23">
        <v>6.6094924341026248E-2</v>
      </c>
      <c r="AI123" s="144" t="s">
        <v>218</v>
      </c>
      <c r="AJ123" s="144">
        <v>231</v>
      </c>
      <c r="AK123" s="144" t="s">
        <v>218</v>
      </c>
      <c r="AL123" s="23">
        <v>5.21782238774861E-2</v>
      </c>
      <c r="AM123" s="144" t="s">
        <v>218</v>
      </c>
      <c r="AN123" s="144">
        <v>54</v>
      </c>
      <c r="AO123" s="144" t="s">
        <v>218</v>
      </c>
      <c r="AP123" s="23">
        <v>0.14123927921031862</v>
      </c>
      <c r="AQ123" s="144" t="s">
        <v>218</v>
      </c>
      <c r="AR123" s="144">
        <v>33</v>
      </c>
      <c r="AS123" s="144" t="s">
        <v>218</v>
      </c>
      <c r="AT123" s="23">
        <v>5.028675954938875E-2</v>
      </c>
      <c r="AU123" s="144" t="s">
        <v>218</v>
      </c>
      <c r="AV123" s="144">
        <v>300</v>
      </c>
      <c r="AW123" s="144" t="s">
        <v>218</v>
      </c>
      <c r="AX123" s="23">
        <v>0.15529987844074108</v>
      </c>
      <c r="AY123" s="144" t="s">
        <v>218</v>
      </c>
      <c r="AZ123" s="144">
        <v>45</v>
      </c>
      <c r="BA123" s="144" t="s">
        <v>218</v>
      </c>
      <c r="BB123" s="23">
        <v>2.391274011729155E-2</v>
      </c>
      <c r="BC123" s="144" t="s">
        <v>218</v>
      </c>
      <c r="BD123" s="144">
        <v>245</v>
      </c>
      <c r="BE123" s="144" t="s">
        <v>218</v>
      </c>
      <c r="BF123" s="23">
        <v>0.42048502869182586</v>
      </c>
      <c r="BG123" s="144" t="s">
        <v>218</v>
      </c>
      <c r="BH123" s="144">
        <v>39</v>
      </c>
      <c r="BI123" s="144" t="s">
        <v>218</v>
      </c>
      <c r="BJ123" s="23">
        <v>0.10969721116568111</v>
      </c>
      <c r="BK123" s="144" t="s">
        <v>218</v>
      </c>
      <c r="BL123" s="144">
        <v>149</v>
      </c>
      <c r="BM123" s="144" t="s">
        <v>218</v>
      </c>
      <c r="BN123" s="23">
        <v>6.7937873084295275E-2</v>
      </c>
      <c r="BO123" s="144" t="s">
        <v>218</v>
      </c>
      <c r="BP123" s="144">
        <v>151</v>
      </c>
      <c r="BQ123" s="144" t="s">
        <v>218</v>
      </c>
      <c r="BR123" s="23">
        <v>3.3501481028796284E-2</v>
      </c>
      <c r="BS123" s="144" t="s">
        <v>218</v>
      </c>
      <c r="BT123" s="144">
        <v>272</v>
      </c>
      <c r="BU123" s="144" t="s">
        <v>218</v>
      </c>
      <c r="BV123" s="23">
        <v>8.8088246592010297E-2</v>
      </c>
      <c r="BW123" s="144" t="s">
        <v>218</v>
      </c>
      <c r="BX123" s="144">
        <v>222</v>
      </c>
      <c r="BY123" s="144" t="s">
        <v>218</v>
      </c>
      <c r="BZ123" s="23">
        <v>8.5384649497254522E-2</v>
      </c>
      <c r="CA123" s="144" t="s">
        <v>218</v>
      </c>
      <c r="CB123" s="144">
        <v>296</v>
      </c>
      <c r="CC123" s="144" t="s">
        <v>218</v>
      </c>
      <c r="CD123" s="144" t="s">
        <v>218</v>
      </c>
      <c r="CE123" s="23">
        <v>3.6621485918093041E-2</v>
      </c>
      <c r="CF123" s="144" t="s">
        <v>218</v>
      </c>
      <c r="CG123" s="144">
        <v>259</v>
      </c>
    </row>
    <row r="124" spans="1:85" x14ac:dyDescent="0.25">
      <c r="A124" s="144" t="s">
        <v>174</v>
      </c>
      <c r="B124" s="23">
        <v>0.32702482368866559</v>
      </c>
      <c r="C124" s="144" t="s">
        <v>174</v>
      </c>
      <c r="D124" s="144">
        <v>74</v>
      </c>
      <c r="E124" s="144" t="s">
        <v>174</v>
      </c>
      <c r="F124" s="23">
        <v>5.8788901294531931E-2</v>
      </c>
      <c r="G124" s="144" t="s">
        <v>174</v>
      </c>
      <c r="H124" s="144">
        <v>259</v>
      </c>
      <c r="I124" s="144" t="s">
        <v>174</v>
      </c>
      <c r="J124" s="23">
        <v>0.4909514291141322</v>
      </c>
      <c r="K124" s="144" t="s">
        <v>174</v>
      </c>
      <c r="L124" s="144">
        <v>34</v>
      </c>
      <c r="M124" s="144" t="s">
        <v>174</v>
      </c>
      <c r="N124" s="23">
        <v>-225</v>
      </c>
      <c r="O124" s="144" t="s">
        <v>174</v>
      </c>
      <c r="P124" s="23">
        <v>5</v>
      </c>
      <c r="Q124" s="144" t="s">
        <v>174</v>
      </c>
      <c r="R124" s="23">
        <v>3.692440529089342E-4</v>
      </c>
      <c r="S124" s="144" t="s">
        <v>174</v>
      </c>
      <c r="T124" s="144">
        <v>266</v>
      </c>
      <c r="U124" s="144" t="s">
        <v>174</v>
      </c>
      <c r="V124" s="23">
        <v>0.36476970712256968</v>
      </c>
      <c r="W124" s="144" t="s">
        <v>174</v>
      </c>
      <c r="X124" s="144">
        <v>44</v>
      </c>
      <c r="Y124" s="144" t="s">
        <v>174</v>
      </c>
      <c r="Z124" s="23">
        <v>3.7399868918013826E-3</v>
      </c>
      <c r="AA124" s="144" t="s">
        <v>174</v>
      </c>
      <c r="AB124" s="144">
        <v>129</v>
      </c>
      <c r="AC124" s="144" t="s">
        <v>174</v>
      </c>
      <c r="AD124" s="23">
        <v>2.762010180535463E-3</v>
      </c>
      <c r="AE124" s="144" t="s">
        <v>174</v>
      </c>
      <c r="AF124" s="144">
        <v>298</v>
      </c>
      <c r="AG124" s="144" t="s">
        <v>174</v>
      </c>
      <c r="AH124" s="23">
        <v>0.15316890591600971</v>
      </c>
      <c r="AI124" s="144" t="s">
        <v>174</v>
      </c>
      <c r="AJ124" s="144">
        <v>51</v>
      </c>
      <c r="AK124" s="144" t="s">
        <v>174</v>
      </c>
      <c r="AL124" s="23">
        <v>2.1995468732062817E-2</v>
      </c>
      <c r="AM124" s="144" t="s">
        <v>174</v>
      </c>
      <c r="AN124" s="144">
        <v>164</v>
      </c>
      <c r="AO124" s="144" t="s">
        <v>174</v>
      </c>
      <c r="AP124" s="23">
        <v>7.8341610752481455E-3</v>
      </c>
      <c r="AQ124" s="144" t="s">
        <v>174</v>
      </c>
      <c r="AR124" s="144">
        <v>240</v>
      </c>
      <c r="AS124" s="144" t="s">
        <v>174</v>
      </c>
      <c r="AT124" s="23">
        <v>0.1208908976053179</v>
      </c>
      <c r="AU124" s="144" t="s">
        <v>174</v>
      </c>
      <c r="AV124" s="144">
        <v>83</v>
      </c>
      <c r="AW124" s="144" t="s">
        <v>174</v>
      </c>
      <c r="AX124" s="23">
        <v>5.0251548622312216E-2</v>
      </c>
      <c r="AY124" s="144" t="s">
        <v>174</v>
      </c>
      <c r="AZ124" s="144">
        <v>226</v>
      </c>
      <c r="BA124" s="144" t="s">
        <v>174</v>
      </c>
      <c r="BB124" s="23">
        <v>1.5426631349723606E-2</v>
      </c>
      <c r="BC124" s="144" t="s">
        <v>174</v>
      </c>
      <c r="BD124" s="144">
        <v>272</v>
      </c>
      <c r="BE124" s="144" t="s">
        <v>174</v>
      </c>
      <c r="BF124" s="23">
        <v>0.30985374730725834</v>
      </c>
      <c r="BG124" s="144" t="s">
        <v>174</v>
      </c>
      <c r="BH124" s="144">
        <v>76</v>
      </c>
      <c r="BI124" s="144" t="s">
        <v>174</v>
      </c>
      <c r="BJ124" s="23">
        <v>7.8833492964088786E-2</v>
      </c>
      <c r="BK124" s="144" t="s">
        <v>174</v>
      </c>
      <c r="BL124" s="144">
        <v>223</v>
      </c>
      <c r="BM124" s="144" t="s">
        <v>174</v>
      </c>
      <c r="BN124" s="23">
        <v>0.1036906051212959</v>
      </c>
      <c r="BO124" s="144" t="s">
        <v>174</v>
      </c>
      <c r="BP124" s="144">
        <v>90</v>
      </c>
      <c r="BQ124" s="144" t="s">
        <v>174</v>
      </c>
      <c r="BR124" s="23">
        <v>0.13878553180492453</v>
      </c>
      <c r="BS124" s="144" t="s">
        <v>174</v>
      </c>
      <c r="BT124" s="144">
        <v>27</v>
      </c>
      <c r="BU124" s="144" t="s">
        <v>174</v>
      </c>
      <c r="BV124" s="23">
        <v>0.21078132772513256</v>
      </c>
      <c r="BW124" s="144" t="s">
        <v>174</v>
      </c>
      <c r="BX124" s="144">
        <v>56</v>
      </c>
      <c r="BY124" s="144" t="s">
        <v>174</v>
      </c>
      <c r="BZ124" s="23">
        <v>0.2410474874902461</v>
      </c>
      <c r="CA124" s="144" t="s">
        <v>174</v>
      </c>
      <c r="CB124" s="144">
        <v>63</v>
      </c>
      <c r="CC124" s="144" t="s">
        <v>174</v>
      </c>
      <c r="CD124" s="144" t="s">
        <v>174</v>
      </c>
      <c r="CE124" s="23">
        <v>0.42456953813776854</v>
      </c>
      <c r="CF124" s="144" t="s">
        <v>174</v>
      </c>
      <c r="CG124" s="144">
        <v>24</v>
      </c>
    </row>
    <row r="125" spans="1:85" x14ac:dyDescent="0.25">
      <c r="A125" s="144" t="s">
        <v>309</v>
      </c>
      <c r="B125" s="23">
        <v>0.16768324026815115</v>
      </c>
      <c r="C125" s="144" t="s">
        <v>309</v>
      </c>
      <c r="D125" s="144">
        <v>247</v>
      </c>
      <c r="E125" s="144" t="s">
        <v>309</v>
      </c>
      <c r="F125" s="23">
        <v>5.3052776241996752E-2</v>
      </c>
      <c r="G125" s="144" t="s">
        <v>309</v>
      </c>
      <c r="H125" s="144">
        <v>271</v>
      </c>
      <c r="I125" s="144" t="s">
        <v>309</v>
      </c>
      <c r="J125" s="23">
        <v>0.22567058517696792</v>
      </c>
      <c r="K125" s="144" t="s">
        <v>309</v>
      </c>
      <c r="L125" s="144">
        <v>213</v>
      </c>
      <c r="M125" s="144" t="s">
        <v>309</v>
      </c>
      <c r="N125" s="23">
        <v>-58</v>
      </c>
      <c r="O125" s="144" t="s">
        <v>309</v>
      </c>
      <c r="P125" s="23">
        <v>93</v>
      </c>
      <c r="Q125" s="144" t="s">
        <v>309</v>
      </c>
      <c r="R125" s="23">
        <v>1.3393551512183577E-3</v>
      </c>
      <c r="S125" s="144" t="s">
        <v>309</v>
      </c>
      <c r="T125" s="144">
        <v>154</v>
      </c>
      <c r="U125" s="144" t="s">
        <v>309</v>
      </c>
      <c r="V125" s="23">
        <v>0.13876542430683417</v>
      </c>
      <c r="W125" s="144" t="s">
        <v>309</v>
      </c>
      <c r="X125" s="144">
        <v>161</v>
      </c>
      <c r="Y125" s="144" t="s">
        <v>309</v>
      </c>
      <c r="Z125" s="23">
        <v>2.6212907643753951E-3</v>
      </c>
      <c r="AA125" s="144" t="s">
        <v>309</v>
      </c>
      <c r="AB125" s="144">
        <v>182</v>
      </c>
      <c r="AC125" s="144" t="s">
        <v>309</v>
      </c>
      <c r="AD125" s="23">
        <v>2.0805745818684166E-2</v>
      </c>
      <c r="AE125" s="144" t="s">
        <v>309</v>
      </c>
      <c r="AF125" s="144">
        <v>84</v>
      </c>
      <c r="AG125" s="144" t="s">
        <v>309</v>
      </c>
      <c r="AH125" s="23">
        <v>7.6740515760218495E-2</v>
      </c>
      <c r="AI125" s="144" t="s">
        <v>309</v>
      </c>
      <c r="AJ125" s="144">
        <v>188</v>
      </c>
      <c r="AK125" s="144" t="s">
        <v>309</v>
      </c>
      <c r="AL125" s="23">
        <v>2.9945144749438948E-2</v>
      </c>
      <c r="AM125" s="144" t="s">
        <v>309</v>
      </c>
      <c r="AN125" s="144">
        <v>110</v>
      </c>
      <c r="AO125" s="144" t="s">
        <v>309</v>
      </c>
      <c r="AP125" s="23">
        <v>0</v>
      </c>
      <c r="AQ125" s="144" t="s">
        <v>309</v>
      </c>
      <c r="AR125" s="144">
        <v>253</v>
      </c>
      <c r="AS125" s="144" t="s">
        <v>309</v>
      </c>
      <c r="AT125" s="23">
        <v>8.6768463893393544E-2</v>
      </c>
      <c r="AU125" s="144" t="s">
        <v>309</v>
      </c>
      <c r="AV125" s="144">
        <v>178</v>
      </c>
      <c r="AW125" s="144" t="s">
        <v>309</v>
      </c>
      <c r="AX125" s="23">
        <v>3.0590777023300365E-2</v>
      </c>
      <c r="AY125" s="144" t="s">
        <v>309</v>
      </c>
      <c r="AZ125" s="144">
        <v>289</v>
      </c>
      <c r="BA125" s="144" t="s">
        <v>309</v>
      </c>
      <c r="BB125" s="23">
        <v>5.7680889915575746E-2</v>
      </c>
      <c r="BC125" s="144" t="s">
        <v>309</v>
      </c>
      <c r="BD125" s="144">
        <v>148</v>
      </c>
      <c r="BE125" s="144" t="s">
        <v>309</v>
      </c>
      <c r="BF125" s="23">
        <v>0.21310585916091349</v>
      </c>
      <c r="BG125" s="144" t="s">
        <v>309</v>
      </c>
      <c r="BH125" s="144">
        <v>172</v>
      </c>
      <c r="BI125" s="144" t="s">
        <v>309</v>
      </c>
      <c r="BJ125" s="23">
        <v>9.7158168361652739E-2</v>
      </c>
      <c r="BK125" s="144" t="s">
        <v>309</v>
      </c>
      <c r="BL125" s="144">
        <v>169</v>
      </c>
      <c r="BM125" s="144" t="s">
        <v>309</v>
      </c>
      <c r="BN125" s="23">
        <v>3.7564293094476654E-2</v>
      </c>
      <c r="BO125" s="144" t="s">
        <v>309</v>
      </c>
      <c r="BP125" s="144">
        <v>237</v>
      </c>
      <c r="BQ125" s="144" t="s">
        <v>309</v>
      </c>
      <c r="BR125" s="23">
        <v>4.1381349128331704E-2</v>
      </c>
      <c r="BS125" s="144" t="s">
        <v>309</v>
      </c>
      <c r="BT125" s="144">
        <v>244</v>
      </c>
      <c r="BU125" s="144" t="s">
        <v>309</v>
      </c>
      <c r="BV125" s="23">
        <v>6.8612213358016774E-2</v>
      </c>
      <c r="BW125" s="144" t="s">
        <v>309</v>
      </c>
      <c r="BX125" s="144">
        <v>277</v>
      </c>
      <c r="BY125" s="144" t="s">
        <v>309</v>
      </c>
      <c r="BZ125" s="23">
        <v>0.18367931775445182</v>
      </c>
      <c r="CA125" s="144" t="s">
        <v>309</v>
      </c>
      <c r="CB125" s="144">
        <v>117</v>
      </c>
      <c r="CC125" s="144" t="s">
        <v>309</v>
      </c>
      <c r="CD125" s="144" t="s">
        <v>309</v>
      </c>
      <c r="CE125" s="23">
        <v>6.5381964812607302E-2</v>
      </c>
      <c r="CF125" s="144" t="s">
        <v>309</v>
      </c>
      <c r="CG125" s="144">
        <v>175</v>
      </c>
    </row>
    <row r="126" spans="1:85" x14ac:dyDescent="0.25">
      <c r="A126" s="144" t="s">
        <v>324</v>
      </c>
      <c r="B126" s="23">
        <v>0.15097756964081346</v>
      </c>
      <c r="C126" s="144" t="s">
        <v>324</v>
      </c>
      <c r="D126" s="144">
        <v>280</v>
      </c>
      <c r="E126" s="144" t="s">
        <v>324</v>
      </c>
      <c r="F126" s="23">
        <v>8.4073328666805586E-2</v>
      </c>
      <c r="G126" s="144" t="s">
        <v>324</v>
      </c>
      <c r="H126" s="144">
        <v>193</v>
      </c>
      <c r="I126" s="144" t="s">
        <v>324</v>
      </c>
      <c r="J126" s="23">
        <v>0.2045663238383284</v>
      </c>
      <c r="K126" s="144" t="s">
        <v>324</v>
      </c>
      <c r="L126" s="144">
        <v>243</v>
      </c>
      <c r="M126" s="144" t="s">
        <v>324</v>
      </c>
      <c r="N126" s="23">
        <v>50</v>
      </c>
      <c r="O126" s="144" t="s">
        <v>324</v>
      </c>
      <c r="P126" s="23">
        <v>222</v>
      </c>
      <c r="Q126" s="144" t="s">
        <v>324</v>
      </c>
      <c r="R126" s="23">
        <v>2.3446480316100622E-3</v>
      </c>
      <c r="S126" s="144" t="s">
        <v>324</v>
      </c>
      <c r="T126" s="144">
        <v>100</v>
      </c>
      <c r="U126" s="144" t="s">
        <v>324</v>
      </c>
      <c r="V126" s="23">
        <v>0.19047788048110947</v>
      </c>
      <c r="W126" s="144" t="s">
        <v>324</v>
      </c>
      <c r="X126" s="144">
        <v>118</v>
      </c>
      <c r="Y126" s="144" t="s">
        <v>324</v>
      </c>
      <c r="Z126" s="23">
        <v>4.1041590497938301E-3</v>
      </c>
      <c r="AA126" s="144" t="s">
        <v>324</v>
      </c>
      <c r="AB126" s="144">
        <v>116</v>
      </c>
      <c r="AC126" s="144" t="s">
        <v>324</v>
      </c>
      <c r="AD126" s="23">
        <v>7.4211411790590116E-3</v>
      </c>
      <c r="AE126" s="144" t="s">
        <v>324</v>
      </c>
      <c r="AF126" s="144">
        <v>212</v>
      </c>
      <c r="AG126" s="144" t="s">
        <v>324</v>
      </c>
      <c r="AH126" s="23">
        <v>5.2391246074067734E-2</v>
      </c>
      <c r="AI126" s="144" t="s">
        <v>324</v>
      </c>
      <c r="AJ126" s="144">
        <v>294</v>
      </c>
      <c r="AK126" s="144" t="s">
        <v>324</v>
      </c>
      <c r="AL126" s="23">
        <v>1.3834218901484662E-2</v>
      </c>
      <c r="AM126" s="144" t="s">
        <v>324</v>
      </c>
      <c r="AN126" s="144">
        <v>279</v>
      </c>
      <c r="AO126" s="144" t="s">
        <v>324</v>
      </c>
      <c r="AP126" s="23">
        <v>0</v>
      </c>
      <c r="AQ126" s="144" t="s">
        <v>324</v>
      </c>
      <c r="AR126" s="144">
        <v>253</v>
      </c>
      <c r="AS126" s="144" t="s">
        <v>324</v>
      </c>
      <c r="AT126" s="23">
        <v>4.9271280971512933E-2</v>
      </c>
      <c r="AU126" s="144" t="s">
        <v>324</v>
      </c>
      <c r="AV126" s="144">
        <v>303</v>
      </c>
      <c r="AW126" s="144" t="s">
        <v>324</v>
      </c>
      <c r="AX126" s="23">
        <v>1.7370905306146541E-2</v>
      </c>
      <c r="AY126" s="144" t="s">
        <v>324</v>
      </c>
      <c r="AZ126" s="144">
        <v>316</v>
      </c>
      <c r="BA126" s="144" t="s">
        <v>324</v>
      </c>
      <c r="BB126" s="23">
        <v>9.9542834717383788E-2</v>
      </c>
      <c r="BC126" s="144" t="s">
        <v>324</v>
      </c>
      <c r="BD126" s="144">
        <v>97</v>
      </c>
      <c r="BE126" s="144" t="s">
        <v>324</v>
      </c>
      <c r="BF126" s="23">
        <v>0.23899269333638479</v>
      </c>
      <c r="BG126" s="144" t="s">
        <v>324</v>
      </c>
      <c r="BH126" s="144">
        <v>137</v>
      </c>
      <c r="BI126" s="144" t="s">
        <v>324</v>
      </c>
      <c r="BJ126" s="23">
        <v>0.14075620785564605</v>
      </c>
      <c r="BK126" s="144" t="s">
        <v>324</v>
      </c>
      <c r="BL126" s="144">
        <v>109</v>
      </c>
      <c r="BM126" s="144" t="s">
        <v>324</v>
      </c>
      <c r="BN126" s="23">
        <v>7.6721073788760488E-2</v>
      </c>
      <c r="BO126" s="144" t="s">
        <v>324</v>
      </c>
      <c r="BP126" s="144">
        <v>133</v>
      </c>
      <c r="BQ126" s="144" t="s">
        <v>324</v>
      </c>
      <c r="BR126" s="23">
        <v>3.6399700089249303E-2</v>
      </c>
      <c r="BS126" s="144" t="s">
        <v>324</v>
      </c>
      <c r="BT126" s="144">
        <v>259</v>
      </c>
      <c r="BU126" s="144" t="s">
        <v>324</v>
      </c>
      <c r="BV126" s="23">
        <v>9.8228615481939507E-2</v>
      </c>
      <c r="BW126" s="144" t="s">
        <v>324</v>
      </c>
      <c r="BX126" s="144">
        <v>201</v>
      </c>
      <c r="BY126" s="144" t="s">
        <v>324</v>
      </c>
      <c r="BZ126" s="23">
        <v>8.3492939230294771E-2</v>
      </c>
      <c r="CA126" s="144" t="s">
        <v>324</v>
      </c>
      <c r="CB126" s="144">
        <v>299</v>
      </c>
      <c r="CC126" s="144" t="s">
        <v>324</v>
      </c>
      <c r="CD126" s="144" t="s">
        <v>324</v>
      </c>
      <c r="CE126" s="23">
        <v>7.9438210749018523E-2</v>
      </c>
      <c r="CF126" s="144" t="s">
        <v>324</v>
      </c>
      <c r="CG126" s="144">
        <v>145</v>
      </c>
    </row>
    <row r="127" spans="1:85" x14ac:dyDescent="0.25">
      <c r="A127" s="144" t="s">
        <v>180</v>
      </c>
      <c r="B127" s="23">
        <v>0.25285923597208071</v>
      </c>
      <c r="C127" s="144" t="s">
        <v>180</v>
      </c>
      <c r="D127" s="144">
        <v>120</v>
      </c>
      <c r="E127" s="144" t="s">
        <v>180</v>
      </c>
      <c r="F127" s="23">
        <v>0.14535049511507889</v>
      </c>
      <c r="G127" s="144" t="s">
        <v>180</v>
      </c>
      <c r="H127" s="144">
        <v>80</v>
      </c>
      <c r="I127" s="144" t="s">
        <v>180</v>
      </c>
      <c r="J127" s="23">
        <v>0.24866827515022638</v>
      </c>
      <c r="K127" s="144" t="s">
        <v>180</v>
      </c>
      <c r="L127" s="144">
        <v>176</v>
      </c>
      <c r="M127" s="144" t="s">
        <v>180</v>
      </c>
      <c r="N127" s="23">
        <v>96</v>
      </c>
      <c r="O127" s="144" t="s">
        <v>180</v>
      </c>
      <c r="P127" s="23">
        <v>257</v>
      </c>
      <c r="Q127" s="144" t="s">
        <v>180</v>
      </c>
      <c r="R127" s="23">
        <v>7.6364688207128416E-4</v>
      </c>
      <c r="S127" s="144" t="s">
        <v>180</v>
      </c>
      <c r="T127" s="144">
        <v>221</v>
      </c>
      <c r="U127" s="144" t="s">
        <v>180</v>
      </c>
      <c r="V127" s="23">
        <v>8.9994623303227467E-2</v>
      </c>
      <c r="W127" s="144" t="s">
        <v>180</v>
      </c>
      <c r="X127" s="144">
        <v>228</v>
      </c>
      <c r="Y127" s="144" t="s">
        <v>180</v>
      </c>
      <c r="Z127" s="23">
        <v>1.5950621006992564E-3</v>
      </c>
      <c r="AA127" s="144" t="s">
        <v>180</v>
      </c>
      <c r="AB127" s="144">
        <v>257</v>
      </c>
      <c r="AC127" s="144" t="s">
        <v>180</v>
      </c>
      <c r="AD127" s="23">
        <v>4.2539886762077678E-2</v>
      </c>
      <c r="AE127" s="144" t="s">
        <v>180</v>
      </c>
      <c r="AF127" s="144">
        <v>41</v>
      </c>
      <c r="AG127" s="144" t="s">
        <v>180</v>
      </c>
      <c r="AH127" s="23">
        <v>0.10031248148195497</v>
      </c>
      <c r="AI127" s="144" t="s">
        <v>180</v>
      </c>
      <c r="AJ127" s="144">
        <v>126</v>
      </c>
      <c r="AK127" s="144" t="s">
        <v>180</v>
      </c>
      <c r="AL127" s="23">
        <v>5.4094011733896927E-2</v>
      </c>
      <c r="AM127" s="144" t="s">
        <v>180</v>
      </c>
      <c r="AN127" s="144">
        <v>51</v>
      </c>
      <c r="AO127" s="144" t="s">
        <v>180</v>
      </c>
      <c r="AP127" s="23">
        <v>0.13593854496241867</v>
      </c>
      <c r="AQ127" s="144" t="s">
        <v>180</v>
      </c>
      <c r="AR127" s="144">
        <v>36</v>
      </c>
      <c r="AS127" s="144" t="s">
        <v>180</v>
      </c>
      <c r="AT127" s="23">
        <v>9.2693582956462808E-2</v>
      </c>
      <c r="AU127" s="144" t="s">
        <v>180</v>
      </c>
      <c r="AV127" s="144">
        <v>161</v>
      </c>
      <c r="AW127" s="144" t="s">
        <v>180</v>
      </c>
      <c r="AX127" s="23">
        <v>0.16508761372956238</v>
      </c>
      <c r="AY127" s="144" t="s">
        <v>180</v>
      </c>
      <c r="AZ127" s="144">
        <v>39</v>
      </c>
      <c r="BA127" s="144" t="s">
        <v>180</v>
      </c>
      <c r="BB127" s="23">
        <v>5.099161210772301E-2</v>
      </c>
      <c r="BC127" s="144" t="s">
        <v>180</v>
      </c>
      <c r="BD127" s="144">
        <v>162</v>
      </c>
      <c r="BE127" s="144" t="s">
        <v>180</v>
      </c>
      <c r="BF127" s="23">
        <v>0.27186049459534939</v>
      </c>
      <c r="BG127" s="144" t="s">
        <v>180</v>
      </c>
      <c r="BH127" s="144">
        <v>111</v>
      </c>
      <c r="BI127" s="144" t="s">
        <v>180</v>
      </c>
      <c r="BJ127" s="23">
        <v>0.10333603274284556</v>
      </c>
      <c r="BK127" s="144" t="s">
        <v>180</v>
      </c>
      <c r="BL127" s="144">
        <v>156</v>
      </c>
      <c r="BM127" s="144" t="s">
        <v>180</v>
      </c>
      <c r="BN127" s="23">
        <v>9.1384462129504254E-2</v>
      </c>
      <c r="BO127" s="144" t="s">
        <v>180</v>
      </c>
      <c r="BP127" s="144">
        <v>106</v>
      </c>
      <c r="BQ127" s="144" t="s">
        <v>180</v>
      </c>
      <c r="BR127" s="23">
        <v>0.1446995430677297</v>
      </c>
      <c r="BS127" s="144" t="s">
        <v>180</v>
      </c>
      <c r="BT127" s="144">
        <v>25</v>
      </c>
      <c r="BU127" s="144" t="s">
        <v>180</v>
      </c>
      <c r="BV127" s="23">
        <v>0.20526045644273302</v>
      </c>
      <c r="BW127" s="144" t="s">
        <v>180</v>
      </c>
      <c r="BX127" s="144">
        <v>60</v>
      </c>
      <c r="BY127" s="144" t="s">
        <v>180</v>
      </c>
      <c r="BZ127" s="23">
        <v>9.8883966884827035E-2</v>
      </c>
      <c r="CA127" s="144" t="s">
        <v>180</v>
      </c>
      <c r="CB127" s="144">
        <v>272</v>
      </c>
      <c r="CC127" s="144" t="s">
        <v>180</v>
      </c>
      <c r="CD127" s="144" t="s">
        <v>180</v>
      </c>
      <c r="CE127" s="23">
        <v>8.9498187698579201E-2</v>
      </c>
      <c r="CF127" s="144" t="s">
        <v>180</v>
      </c>
      <c r="CG127" s="144">
        <v>133</v>
      </c>
    </row>
    <row r="128" spans="1:85" x14ac:dyDescent="0.25">
      <c r="A128" s="144" t="s">
        <v>31</v>
      </c>
      <c r="B128" s="23">
        <v>0.83520334412048691</v>
      </c>
      <c r="C128" s="144" t="s">
        <v>31</v>
      </c>
      <c r="D128" s="144">
        <v>5</v>
      </c>
      <c r="E128" s="144" t="s">
        <v>31</v>
      </c>
      <c r="F128" s="23">
        <v>0.72676525644281453</v>
      </c>
      <c r="G128" s="144" t="s">
        <v>31</v>
      </c>
      <c r="H128" s="144">
        <v>3</v>
      </c>
      <c r="I128" s="144" t="s">
        <v>31</v>
      </c>
      <c r="J128" s="23">
        <v>0.45617201592703394</v>
      </c>
      <c r="K128" s="144" t="s">
        <v>31</v>
      </c>
      <c r="L128" s="144">
        <v>38</v>
      </c>
      <c r="M128" s="144" t="s">
        <v>31</v>
      </c>
      <c r="N128" s="23">
        <v>35</v>
      </c>
      <c r="O128" s="144" t="s">
        <v>31</v>
      </c>
      <c r="P128" s="23">
        <v>213</v>
      </c>
      <c r="Q128" s="144" t="s">
        <v>31</v>
      </c>
      <c r="R128" s="23">
        <v>6.7309805836345956E-3</v>
      </c>
      <c r="S128" s="144" t="s">
        <v>31</v>
      </c>
      <c r="T128" s="144">
        <v>36</v>
      </c>
      <c r="U128" s="144" t="s">
        <v>31</v>
      </c>
      <c r="V128" s="23">
        <v>0.25664818528520444</v>
      </c>
      <c r="W128" s="144" t="s">
        <v>31</v>
      </c>
      <c r="X128" s="144">
        <v>77</v>
      </c>
      <c r="Y128" s="144" t="s">
        <v>31</v>
      </c>
      <c r="Z128" s="23">
        <v>9.1006576702351606E-3</v>
      </c>
      <c r="AA128" s="144" t="s">
        <v>31</v>
      </c>
      <c r="AB128" s="144">
        <v>38</v>
      </c>
      <c r="AC128" s="144" t="s">
        <v>31</v>
      </c>
      <c r="AD128" s="23">
        <v>8.4167847343258731E-2</v>
      </c>
      <c r="AE128" s="144" t="s">
        <v>31</v>
      </c>
      <c r="AF128" s="144">
        <v>26</v>
      </c>
      <c r="AG128" s="144" t="s">
        <v>31</v>
      </c>
      <c r="AH128" s="23">
        <v>7.9340094315308127E-2</v>
      </c>
      <c r="AI128" s="144" t="s">
        <v>31</v>
      </c>
      <c r="AJ128" s="144">
        <v>174</v>
      </c>
      <c r="AK128" s="144" t="s">
        <v>31</v>
      </c>
      <c r="AL128" s="23">
        <v>9.2013699916818917E-2</v>
      </c>
      <c r="AM128" s="144" t="s">
        <v>31</v>
      </c>
      <c r="AN128" s="144">
        <v>30</v>
      </c>
      <c r="AO128" s="144" t="s">
        <v>31</v>
      </c>
      <c r="AP128" s="23">
        <v>0.65747351905135887</v>
      </c>
      <c r="AQ128" s="144" t="s">
        <v>31</v>
      </c>
      <c r="AR128" s="144">
        <v>2</v>
      </c>
      <c r="AS128" s="144" t="s">
        <v>31</v>
      </c>
      <c r="AT128" s="23">
        <v>0.11423808427434644</v>
      </c>
      <c r="AU128" s="144" t="s">
        <v>31</v>
      </c>
      <c r="AV128" s="144">
        <v>103</v>
      </c>
      <c r="AW128" s="144" t="s">
        <v>31</v>
      </c>
      <c r="AX128" s="23">
        <v>0.68067273758589275</v>
      </c>
      <c r="AY128" s="144" t="s">
        <v>31</v>
      </c>
      <c r="AZ128" s="144">
        <v>3</v>
      </c>
      <c r="BA128" s="144" t="s">
        <v>31</v>
      </c>
      <c r="BB128" s="23">
        <v>0.54990545405245039</v>
      </c>
      <c r="BC128" s="144" t="s">
        <v>31</v>
      </c>
      <c r="BD128" s="144">
        <v>4</v>
      </c>
      <c r="BE128" s="144" t="s">
        <v>31</v>
      </c>
      <c r="BF128" s="23">
        <v>0.4949443209541538</v>
      </c>
      <c r="BG128" s="144" t="s">
        <v>31</v>
      </c>
      <c r="BH128" s="144">
        <v>20</v>
      </c>
      <c r="BI128" s="144" t="s">
        <v>31</v>
      </c>
      <c r="BJ128" s="23">
        <v>0.60508395164232853</v>
      </c>
      <c r="BK128" s="144" t="s">
        <v>31</v>
      </c>
      <c r="BL128" s="144">
        <v>2</v>
      </c>
      <c r="BM128" s="144" t="s">
        <v>31</v>
      </c>
      <c r="BN128" s="23">
        <v>0.30984124351141867</v>
      </c>
      <c r="BO128" s="144" t="s">
        <v>31</v>
      </c>
      <c r="BP128" s="144">
        <v>16</v>
      </c>
      <c r="BQ128" s="144" t="s">
        <v>31</v>
      </c>
      <c r="BR128" s="23">
        <v>0.10787862155226409</v>
      </c>
      <c r="BS128" s="144" t="s">
        <v>31</v>
      </c>
      <c r="BT128" s="144">
        <v>58</v>
      </c>
      <c r="BU128" s="144" t="s">
        <v>31</v>
      </c>
      <c r="BV128" s="23">
        <v>0.36262872678412933</v>
      </c>
      <c r="BW128" s="144" t="s">
        <v>31</v>
      </c>
      <c r="BX128" s="144">
        <v>16</v>
      </c>
      <c r="BY128" s="144" t="s">
        <v>31</v>
      </c>
      <c r="BZ128" s="23">
        <v>0.41650868368237337</v>
      </c>
      <c r="CA128" s="144" t="s">
        <v>31</v>
      </c>
      <c r="CB128" s="144">
        <v>16</v>
      </c>
      <c r="CC128" s="144" t="s">
        <v>31</v>
      </c>
      <c r="CD128" s="144" t="s">
        <v>31</v>
      </c>
      <c r="CE128" s="23">
        <v>0.15933774803377612</v>
      </c>
      <c r="CF128" s="144" t="s">
        <v>31</v>
      </c>
      <c r="CG128" s="144">
        <v>72</v>
      </c>
    </row>
    <row r="129" spans="1:85" x14ac:dyDescent="0.25">
      <c r="A129" s="144" t="s">
        <v>36</v>
      </c>
      <c r="B129" s="23">
        <v>0.50992743020531339</v>
      </c>
      <c r="C129" s="144" t="s">
        <v>36</v>
      </c>
      <c r="D129" s="144">
        <v>21</v>
      </c>
      <c r="E129" s="144" t="s">
        <v>36</v>
      </c>
      <c r="F129" s="23">
        <v>0.37427810410075624</v>
      </c>
      <c r="G129" s="144" t="s">
        <v>36</v>
      </c>
      <c r="H129" s="144">
        <v>11</v>
      </c>
      <c r="I129" s="144" t="s">
        <v>36</v>
      </c>
      <c r="J129" s="23">
        <v>0.28785067266269854</v>
      </c>
      <c r="K129" s="144" t="s">
        <v>36</v>
      </c>
      <c r="L129" s="144">
        <v>128</v>
      </c>
      <c r="M129" s="144" t="s">
        <v>36</v>
      </c>
      <c r="N129" s="23">
        <v>117</v>
      </c>
      <c r="O129" s="144" t="s">
        <v>36</v>
      </c>
      <c r="P129" s="23">
        <v>275</v>
      </c>
      <c r="Q129" s="144" t="s">
        <v>36</v>
      </c>
      <c r="R129" s="23">
        <v>2.4865443919223356E-3</v>
      </c>
      <c r="S129" s="144" t="s">
        <v>36</v>
      </c>
      <c r="T129" s="144">
        <v>93</v>
      </c>
      <c r="U129" s="144" t="s">
        <v>36</v>
      </c>
      <c r="V129" s="23">
        <v>4.433785209943996E-2</v>
      </c>
      <c r="W129" s="144" t="s">
        <v>36</v>
      </c>
      <c r="X129" s="144">
        <v>305</v>
      </c>
      <c r="Y129" s="144" t="s">
        <v>36</v>
      </c>
      <c r="Z129" s="23">
        <v>2.8955260713400353E-3</v>
      </c>
      <c r="AA129" s="144" t="s">
        <v>36</v>
      </c>
      <c r="AB129" s="144">
        <v>169</v>
      </c>
      <c r="AC129" s="144" t="s">
        <v>36</v>
      </c>
      <c r="AD129" s="23">
        <v>1.4176944920705811E-2</v>
      </c>
      <c r="AE129" s="144" t="s">
        <v>36</v>
      </c>
      <c r="AF129" s="144">
        <v>127</v>
      </c>
      <c r="AG129" s="144" t="s">
        <v>36</v>
      </c>
      <c r="AH129" s="23">
        <v>5.0474103598452856E-2</v>
      </c>
      <c r="AI129" s="144" t="s">
        <v>36</v>
      </c>
      <c r="AJ129" s="144">
        <v>301</v>
      </c>
      <c r="AK129" s="144" t="s">
        <v>36</v>
      </c>
      <c r="AL129" s="23">
        <v>2.0175548828291718E-2</v>
      </c>
      <c r="AM129" s="144" t="s">
        <v>36</v>
      </c>
      <c r="AN129" s="144">
        <v>185</v>
      </c>
      <c r="AO129" s="144" t="s">
        <v>36</v>
      </c>
      <c r="AP129" s="23">
        <v>8.78332661071866E-2</v>
      </c>
      <c r="AQ129" s="144" t="s">
        <v>36</v>
      </c>
      <c r="AR129" s="144">
        <v>75</v>
      </c>
      <c r="AS129" s="144" t="s">
        <v>36</v>
      </c>
      <c r="AT129" s="23">
        <v>6.7124102718836967E-2</v>
      </c>
      <c r="AU129" s="144" t="s">
        <v>36</v>
      </c>
      <c r="AV129" s="144">
        <v>246</v>
      </c>
      <c r="AW129" s="144" t="s">
        <v>36</v>
      </c>
      <c r="AX129" s="23">
        <v>0.10921705939154459</v>
      </c>
      <c r="AY129" s="144" t="s">
        <v>36</v>
      </c>
      <c r="AZ129" s="144">
        <v>96</v>
      </c>
      <c r="BA129" s="144" t="s">
        <v>36</v>
      </c>
      <c r="BB129" s="23">
        <v>0.16130534504038649</v>
      </c>
      <c r="BC129" s="144" t="s">
        <v>36</v>
      </c>
      <c r="BD129" s="144">
        <v>48</v>
      </c>
      <c r="BE129" s="144" t="s">
        <v>36</v>
      </c>
      <c r="BF129" s="23">
        <v>0.20021690324940983</v>
      </c>
      <c r="BG129" s="144" t="s">
        <v>36</v>
      </c>
      <c r="BH129" s="144">
        <v>191</v>
      </c>
      <c r="BI129" s="144" t="s">
        <v>36</v>
      </c>
      <c r="BJ129" s="23">
        <v>0.18899326931120852</v>
      </c>
      <c r="BK129" s="144" t="s">
        <v>36</v>
      </c>
      <c r="BL129" s="144">
        <v>55</v>
      </c>
      <c r="BM129" s="144" t="s">
        <v>36</v>
      </c>
      <c r="BN129" s="23">
        <v>0.56236592466732338</v>
      </c>
      <c r="BO129" s="144" t="s">
        <v>36</v>
      </c>
      <c r="BP129" s="144">
        <v>5</v>
      </c>
      <c r="BQ129" s="144" t="s">
        <v>36</v>
      </c>
      <c r="BR129" s="23">
        <v>0.54428429593097705</v>
      </c>
      <c r="BS129" s="144" t="s">
        <v>36</v>
      </c>
      <c r="BT129" s="144">
        <v>2</v>
      </c>
      <c r="BU129" s="144" t="s">
        <v>36</v>
      </c>
      <c r="BV129" s="23">
        <v>0.96166391253636474</v>
      </c>
      <c r="BW129" s="144" t="s">
        <v>36</v>
      </c>
      <c r="BX129" s="144">
        <v>2</v>
      </c>
      <c r="BY129" s="144" t="s">
        <v>36</v>
      </c>
      <c r="BZ129" s="23">
        <v>7.0216339773686062E-2</v>
      </c>
      <c r="CA129" s="144" t="s">
        <v>36</v>
      </c>
      <c r="CB129" s="144">
        <v>319</v>
      </c>
      <c r="CC129" s="144" t="s">
        <v>36</v>
      </c>
      <c r="CD129" s="144" t="s">
        <v>36</v>
      </c>
      <c r="CE129" s="23">
        <v>5.1201504516344844E-2</v>
      </c>
      <c r="CF129" s="144" t="s">
        <v>36</v>
      </c>
      <c r="CG129" s="144">
        <v>215</v>
      </c>
    </row>
    <row r="130" spans="1:85" x14ac:dyDescent="0.25">
      <c r="A130" s="144" t="s">
        <v>131</v>
      </c>
      <c r="B130" s="23">
        <v>0.18149165317586441</v>
      </c>
      <c r="C130" s="144" t="s">
        <v>131</v>
      </c>
      <c r="D130" s="144">
        <v>221</v>
      </c>
      <c r="E130" s="144" t="s">
        <v>131</v>
      </c>
      <c r="F130" s="23">
        <v>8.7223274707140558E-2</v>
      </c>
      <c r="G130" s="144" t="s">
        <v>131</v>
      </c>
      <c r="H130" s="144">
        <v>181</v>
      </c>
      <c r="I130" s="144" t="s">
        <v>131</v>
      </c>
      <c r="J130" s="23">
        <v>0.24565705752308878</v>
      </c>
      <c r="K130" s="144" t="s">
        <v>131</v>
      </c>
      <c r="L130" s="144">
        <v>181</v>
      </c>
      <c r="M130" s="144" t="s">
        <v>131</v>
      </c>
      <c r="N130" s="23">
        <v>0</v>
      </c>
      <c r="O130" s="144" t="s">
        <v>131</v>
      </c>
      <c r="P130" s="23">
        <v>165</v>
      </c>
      <c r="Q130" s="144" t="s">
        <v>131</v>
      </c>
      <c r="R130" s="23">
        <v>1.7293252944442202E-4</v>
      </c>
      <c r="S130" s="144" t="s">
        <v>131</v>
      </c>
      <c r="T130" s="144">
        <v>302</v>
      </c>
      <c r="U130" s="144" t="s">
        <v>131</v>
      </c>
      <c r="V130" s="23">
        <v>5.1181650969806425E-2</v>
      </c>
      <c r="W130" s="144" t="s">
        <v>131</v>
      </c>
      <c r="X130" s="144">
        <v>288</v>
      </c>
      <c r="Y130" s="144" t="s">
        <v>131</v>
      </c>
      <c r="Z130" s="23">
        <v>6.458526123042747E-4</v>
      </c>
      <c r="AA130" s="144" t="s">
        <v>131</v>
      </c>
      <c r="AB130" s="144">
        <v>321</v>
      </c>
      <c r="AC130" s="144" t="s">
        <v>131</v>
      </c>
      <c r="AD130" s="23">
        <v>1.0211649318450413E-2</v>
      </c>
      <c r="AE130" s="144" t="s">
        <v>131</v>
      </c>
      <c r="AF130" s="144">
        <v>168</v>
      </c>
      <c r="AG130" s="144" t="s">
        <v>131</v>
      </c>
      <c r="AH130" s="23">
        <v>4.6624463535536773E-2</v>
      </c>
      <c r="AI130" s="144" t="s">
        <v>131</v>
      </c>
      <c r="AJ130" s="144">
        <v>310</v>
      </c>
      <c r="AK130" s="144" t="s">
        <v>131</v>
      </c>
      <c r="AL130" s="23">
        <v>1.5826532409954457E-2</v>
      </c>
      <c r="AM130" s="144" t="s">
        <v>131</v>
      </c>
      <c r="AN130" s="144">
        <v>258</v>
      </c>
      <c r="AO130" s="144" t="s">
        <v>131</v>
      </c>
      <c r="AP130" s="23">
        <v>2.7537953587597502E-2</v>
      </c>
      <c r="AQ130" s="144" t="s">
        <v>131</v>
      </c>
      <c r="AR130" s="144">
        <v>183</v>
      </c>
      <c r="AS130" s="144" t="s">
        <v>131</v>
      </c>
      <c r="AT130" s="23">
        <v>7.3192969680041936E-2</v>
      </c>
      <c r="AU130" s="144" t="s">
        <v>131</v>
      </c>
      <c r="AV130" s="144">
        <v>226</v>
      </c>
      <c r="AW130" s="144" t="s">
        <v>131</v>
      </c>
      <c r="AX130" s="23">
        <v>5.262737721919062E-2</v>
      </c>
      <c r="AY130" s="144" t="s">
        <v>131</v>
      </c>
      <c r="AZ130" s="144">
        <v>219</v>
      </c>
      <c r="BA130" s="144" t="s">
        <v>131</v>
      </c>
      <c r="BB130" s="23">
        <v>0.10497972318679197</v>
      </c>
      <c r="BC130" s="144" t="s">
        <v>131</v>
      </c>
      <c r="BD130" s="144">
        <v>90</v>
      </c>
      <c r="BE130" s="144" t="s">
        <v>131</v>
      </c>
      <c r="BF130" s="23">
        <v>0.50879264375909661</v>
      </c>
      <c r="BG130" s="144" t="s">
        <v>131</v>
      </c>
      <c r="BH130" s="144">
        <v>17</v>
      </c>
      <c r="BI130" s="144" t="s">
        <v>131</v>
      </c>
      <c r="BJ130" s="23">
        <v>0.20210535956846959</v>
      </c>
      <c r="BK130" s="144" t="s">
        <v>131</v>
      </c>
      <c r="BL130" s="144">
        <v>50</v>
      </c>
      <c r="BM130" s="144" t="s">
        <v>131</v>
      </c>
      <c r="BN130" s="23">
        <v>5.009734880311361E-2</v>
      </c>
      <c r="BO130" s="144" t="s">
        <v>131</v>
      </c>
      <c r="BP130" s="144">
        <v>191</v>
      </c>
      <c r="BQ130" s="144" t="s">
        <v>131</v>
      </c>
      <c r="BR130" s="23">
        <v>7.8963545135624244E-2</v>
      </c>
      <c r="BS130" s="144" t="s">
        <v>131</v>
      </c>
      <c r="BT130" s="144">
        <v>103</v>
      </c>
      <c r="BU130" s="144" t="s">
        <v>131</v>
      </c>
      <c r="BV130" s="23">
        <v>0.11220995144311173</v>
      </c>
      <c r="BW130" s="144" t="s">
        <v>131</v>
      </c>
      <c r="BX130" s="144">
        <v>172</v>
      </c>
      <c r="BY130" s="144" t="s">
        <v>131</v>
      </c>
      <c r="BZ130" s="23">
        <v>9.4169583331015341E-2</v>
      </c>
      <c r="CA130" s="144" t="s">
        <v>131</v>
      </c>
      <c r="CB130" s="144">
        <v>281</v>
      </c>
      <c r="CC130" s="144" t="s">
        <v>131</v>
      </c>
      <c r="CD130" s="144" t="s">
        <v>131</v>
      </c>
      <c r="CE130" s="23">
        <v>2.4265589433585564E-2</v>
      </c>
      <c r="CF130" s="144" t="s">
        <v>131</v>
      </c>
      <c r="CG130" s="144">
        <v>295</v>
      </c>
    </row>
    <row r="131" spans="1:85" x14ac:dyDescent="0.25">
      <c r="A131" s="144" t="s">
        <v>63</v>
      </c>
      <c r="B131" s="23">
        <v>0.3142258216525185</v>
      </c>
      <c r="C131" s="144" t="s">
        <v>63</v>
      </c>
      <c r="D131" s="144">
        <v>81</v>
      </c>
      <c r="E131" s="144" t="s">
        <v>63</v>
      </c>
      <c r="F131" s="23">
        <v>0.10919265358707027</v>
      </c>
      <c r="G131" s="144" t="s">
        <v>63</v>
      </c>
      <c r="H131" s="144">
        <v>141</v>
      </c>
      <c r="I131" s="144" t="s">
        <v>63</v>
      </c>
      <c r="J131" s="23">
        <v>0.52912495161570194</v>
      </c>
      <c r="K131" s="144" t="s">
        <v>63</v>
      </c>
      <c r="L131" s="144">
        <v>23</v>
      </c>
      <c r="M131" s="144" t="s">
        <v>63</v>
      </c>
      <c r="N131" s="23">
        <v>-118</v>
      </c>
      <c r="O131" s="144" t="s">
        <v>63</v>
      </c>
      <c r="P131" s="23">
        <v>51</v>
      </c>
      <c r="Q131" s="144" t="s">
        <v>63</v>
      </c>
      <c r="R131" s="23">
        <v>6.0822497768822051E-4</v>
      </c>
      <c r="S131" s="144" t="s">
        <v>63</v>
      </c>
      <c r="T131" s="144">
        <v>240</v>
      </c>
      <c r="U131" s="144" t="s">
        <v>63</v>
      </c>
      <c r="V131" s="23">
        <v>0.77636215166570688</v>
      </c>
      <c r="W131" s="144" t="s">
        <v>63</v>
      </c>
      <c r="X131" s="144">
        <v>6</v>
      </c>
      <c r="Y131" s="144" t="s">
        <v>63</v>
      </c>
      <c r="Z131" s="23">
        <v>7.7824408360445043E-3</v>
      </c>
      <c r="AA131" s="144" t="s">
        <v>63</v>
      </c>
      <c r="AB131" s="144">
        <v>48</v>
      </c>
      <c r="AC131" s="144" t="s">
        <v>63</v>
      </c>
      <c r="AD131" s="23">
        <v>2.0832088841041319E-3</v>
      </c>
      <c r="AE131" s="144" t="s">
        <v>63</v>
      </c>
      <c r="AF131" s="144">
        <v>308</v>
      </c>
      <c r="AG131" s="144" t="s">
        <v>63</v>
      </c>
      <c r="AH131" s="23">
        <v>0.13965073568688008</v>
      </c>
      <c r="AI131" s="144" t="s">
        <v>63</v>
      </c>
      <c r="AJ131" s="144">
        <v>60</v>
      </c>
      <c r="AK131" s="144" t="s">
        <v>63</v>
      </c>
      <c r="AL131" s="23">
        <v>1.9630318126112652E-2</v>
      </c>
      <c r="AM131" s="144" t="s">
        <v>63</v>
      </c>
      <c r="AN131" s="144">
        <v>192</v>
      </c>
      <c r="AO131" s="144" t="s">
        <v>63</v>
      </c>
      <c r="AP131" s="23">
        <v>4.3725935146670192E-3</v>
      </c>
      <c r="AQ131" s="144" t="s">
        <v>63</v>
      </c>
      <c r="AR131" s="144">
        <v>247</v>
      </c>
      <c r="AS131" s="144" t="s">
        <v>63</v>
      </c>
      <c r="AT131" s="23">
        <v>7.6315568390924529E-2</v>
      </c>
      <c r="AU131" s="144" t="s">
        <v>63</v>
      </c>
      <c r="AV131" s="144">
        <v>208</v>
      </c>
      <c r="AW131" s="144" t="s">
        <v>63</v>
      </c>
      <c r="AX131" s="23">
        <v>3.1164568719900036E-2</v>
      </c>
      <c r="AY131" s="144" t="s">
        <v>63</v>
      </c>
      <c r="AZ131" s="144">
        <v>285</v>
      </c>
      <c r="BA131" s="144" t="s">
        <v>63</v>
      </c>
      <c r="BB131" s="23">
        <v>0.17646165267059333</v>
      </c>
      <c r="BC131" s="144" t="s">
        <v>63</v>
      </c>
      <c r="BD131" s="144">
        <v>40</v>
      </c>
      <c r="BE131" s="144" t="s">
        <v>63</v>
      </c>
      <c r="BF131" s="23">
        <v>0.27505661535369003</v>
      </c>
      <c r="BG131" s="144" t="s">
        <v>63</v>
      </c>
      <c r="BH131" s="144">
        <v>106</v>
      </c>
      <c r="BI131" s="144" t="s">
        <v>63</v>
      </c>
      <c r="BJ131" s="23">
        <v>0.21846110938200042</v>
      </c>
      <c r="BK131" s="144" t="s">
        <v>63</v>
      </c>
      <c r="BL131" s="144">
        <v>43</v>
      </c>
      <c r="BM131" s="144" t="s">
        <v>63</v>
      </c>
      <c r="BN131" s="23">
        <v>5.8085740147846135E-2</v>
      </c>
      <c r="BO131" s="144" t="s">
        <v>63</v>
      </c>
      <c r="BP131" s="144">
        <v>172</v>
      </c>
      <c r="BQ131" s="144" t="s">
        <v>63</v>
      </c>
      <c r="BR131" s="23">
        <v>7.8676981984330749E-2</v>
      </c>
      <c r="BS131" s="144" t="s">
        <v>63</v>
      </c>
      <c r="BT131" s="144">
        <v>105</v>
      </c>
      <c r="BU131" s="144" t="s">
        <v>63</v>
      </c>
      <c r="BV131" s="23">
        <v>0.11888752865701632</v>
      </c>
      <c r="BW131" s="144" t="s">
        <v>63</v>
      </c>
      <c r="BX131" s="144">
        <v>160</v>
      </c>
      <c r="BY131" s="144" t="s">
        <v>63</v>
      </c>
      <c r="BZ131" s="23">
        <v>0.29018016720097323</v>
      </c>
      <c r="CA131" s="144" t="s">
        <v>63</v>
      </c>
      <c r="CB131" s="144">
        <v>43</v>
      </c>
      <c r="CC131" s="144" t="s">
        <v>63</v>
      </c>
      <c r="CD131" s="144" t="s">
        <v>63</v>
      </c>
      <c r="CE131" s="23">
        <v>0.25315333340197432</v>
      </c>
      <c r="CF131" s="144" t="s">
        <v>63</v>
      </c>
      <c r="CG131" s="144">
        <v>37</v>
      </c>
    </row>
    <row r="132" spans="1:85" x14ac:dyDescent="0.25">
      <c r="A132" s="144" t="s">
        <v>188</v>
      </c>
      <c r="B132" s="23">
        <v>0.16091405276459722</v>
      </c>
      <c r="C132" s="144" t="s">
        <v>188</v>
      </c>
      <c r="D132" s="144">
        <v>265</v>
      </c>
      <c r="E132" s="144" t="s">
        <v>188</v>
      </c>
      <c r="F132" s="23">
        <v>5.5918389019252376E-2</v>
      </c>
      <c r="G132" s="144" t="s">
        <v>188</v>
      </c>
      <c r="H132" s="144">
        <v>264</v>
      </c>
      <c r="I132" s="144" t="s">
        <v>188</v>
      </c>
      <c r="J132" s="23">
        <v>0.20280450815987783</v>
      </c>
      <c r="K132" s="144" t="s">
        <v>188</v>
      </c>
      <c r="L132" s="144">
        <v>247</v>
      </c>
      <c r="M132" s="144" t="s">
        <v>188</v>
      </c>
      <c r="N132" s="23">
        <v>-17</v>
      </c>
      <c r="O132" s="144" t="s">
        <v>188</v>
      </c>
      <c r="P132" s="23">
        <v>141</v>
      </c>
      <c r="Q132" s="144" t="s">
        <v>188</v>
      </c>
      <c r="R132" s="23">
        <v>4.0111138458987306E-3</v>
      </c>
      <c r="S132" s="144" t="s">
        <v>188</v>
      </c>
      <c r="T132" s="144">
        <v>61</v>
      </c>
      <c r="U132" s="144" t="s">
        <v>188</v>
      </c>
      <c r="V132" s="23">
        <v>4.344091385848594E-2</v>
      </c>
      <c r="W132" s="144" t="s">
        <v>188</v>
      </c>
      <c r="X132" s="144">
        <v>307</v>
      </c>
      <c r="Y132" s="144" t="s">
        <v>188</v>
      </c>
      <c r="Z132" s="23">
        <v>4.4113492044293035E-3</v>
      </c>
      <c r="AA132" s="144" t="s">
        <v>188</v>
      </c>
      <c r="AB132" s="144">
        <v>103</v>
      </c>
      <c r="AC132" s="144" t="s">
        <v>188</v>
      </c>
      <c r="AD132" s="23">
        <v>1.5554024981625555E-2</v>
      </c>
      <c r="AE132" s="144" t="s">
        <v>188</v>
      </c>
      <c r="AF132" s="144">
        <v>114</v>
      </c>
      <c r="AG132" s="144" t="s">
        <v>188</v>
      </c>
      <c r="AH132" s="23">
        <v>7.496555154795935E-2</v>
      </c>
      <c r="AI132" s="144" t="s">
        <v>188</v>
      </c>
      <c r="AJ132" s="144">
        <v>194</v>
      </c>
      <c r="AK132" s="144" t="s">
        <v>188</v>
      </c>
      <c r="AL132" s="23">
        <v>2.4604092206431078E-2</v>
      </c>
      <c r="AM132" s="144" t="s">
        <v>188</v>
      </c>
      <c r="AN132" s="144">
        <v>143</v>
      </c>
      <c r="AO132" s="144" t="s">
        <v>188</v>
      </c>
      <c r="AP132" s="23">
        <v>0</v>
      </c>
      <c r="AQ132" s="144" t="s">
        <v>188</v>
      </c>
      <c r="AR132" s="144">
        <v>253</v>
      </c>
      <c r="AS132" s="144" t="s">
        <v>188</v>
      </c>
      <c r="AT132" s="23">
        <v>0.17737876130107813</v>
      </c>
      <c r="AU132" s="144" t="s">
        <v>188</v>
      </c>
      <c r="AV132" s="144">
        <v>27</v>
      </c>
      <c r="AW132" s="144" t="s">
        <v>188</v>
      </c>
      <c r="AX132" s="23">
        <v>6.253601702915064E-2</v>
      </c>
      <c r="AY132" s="144" t="s">
        <v>188</v>
      </c>
      <c r="AZ132" s="144">
        <v>186</v>
      </c>
      <c r="BA132" s="144" t="s">
        <v>188</v>
      </c>
      <c r="BB132" s="23">
        <v>7.9735079858448105E-2</v>
      </c>
      <c r="BC132" s="144" t="s">
        <v>188</v>
      </c>
      <c r="BD132" s="144">
        <v>113</v>
      </c>
      <c r="BE132" s="144" t="s">
        <v>188</v>
      </c>
      <c r="BF132" s="23">
        <v>0.18937166127340455</v>
      </c>
      <c r="BG132" s="144" t="s">
        <v>188</v>
      </c>
      <c r="BH132" s="144">
        <v>203</v>
      </c>
      <c r="BI132" s="144" t="s">
        <v>188</v>
      </c>
      <c r="BJ132" s="23">
        <v>0.11231601989105156</v>
      </c>
      <c r="BK132" s="144" t="s">
        <v>188</v>
      </c>
      <c r="BL132" s="144">
        <v>143</v>
      </c>
      <c r="BM132" s="144" t="s">
        <v>188</v>
      </c>
      <c r="BN132" s="23">
        <v>2.4430828615475485E-2</v>
      </c>
      <c r="BO132" s="144" t="s">
        <v>188</v>
      </c>
      <c r="BP132" s="144">
        <v>274</v>
      </c>
      <c r="BQ132" s="144" t="s">
        <v>188</v>
      </c>
      <c r="BR132" s="23">
        <v>9.467869690313073E-2</v>
      </c>
      <c r="BS132" s="144" t="s">
        <v>188</v>
      </c>
      <c r="BT132" s="144">
        <v>73</v>
      </c>
      <c r="BU132" s="144" t="s">
        <v>188</v>
      </c>
      <c r="BV132" s="23">
        <v>0.103639262860363</v>
      </c>
      <c r="BW132" s="144" t="s">
        <v>188</v>
      </c>
      <c r="BX132" s="144">
        <v>187</v>
      </c>
      <c r="BY132" s="144" t="s">
        <v>188</v>
      </c>
      <c r="BZ132" s="23">
        <v>0.10214161357640862</v>
      </c>
      <c r="CA132" s="144" t="s">
        <v>188</v>
      </c>
      <c r="CB132" s="144">
        <v>259</v>
      </c>
      <c r="CC132" s="144" t="s">
        <v>188</v>
      </c>
      <c r="CD132" s="144" t="s">
        <v>188</v>
      </c>
      <c r="CE132" s="23">
        <v>4.2195673777731903E-2</v>
      </c>
      <c r="CF132" s="144" t="s">
        <v>188</v>
      </c>
      <c r="CG132" s="144">
        <v>243</v>
      </c>
    </row>
    <row r="133" spans="1:85" x14ac:dyDescent="0.25">
      <c r="A133" s="144" t="s">
        <v>166</v>
      </c>
      <c r="B133" s="23">
        <v>0.33888789417952331</v>
      </c>
      <c r="C133" s="144" t="s">
        <v>166</v>
      </c>
      <c r="D133" s="144">
        <v>65</v>
      </c>
      <c r="E133" s="144" t="s">
        <v>166</v>
      </c>
      <c r="F133" s="23">
        <v>0.17180208944515307</v>
      </c>
      <c r="G133" s="144" t="s">
        <v>166</v>
      </c>
      <c r="H133" s="144">
        <v>62</v>
      </c>
      <c r="I133" s="144" t="s">
        <v>166</v>
      </c>
      <c r="J133" s="23">
        <v>0.35461610457810422</v>
      </c>
      <c r="K133" s="144" t="s">
        <v>166</v>
      </c>
      <c r="L133" s="144">
        <v>73</v>
      </c>
      <c r="M133" s="144" t="s">
        <v>166</v>
      </c>
      <c r="N133" s="23">
        <v>11</v>
      </c>
      <c r="O133" s="144" t="s">
        <v>166</v>
      </c>
      <c r="P133" s="23">
        <v>187</v>
      </c>
      <c r="Q133" s="144" t="s">
        <v>166</v>
      </c>
      <c r="R133" s="23">
        <v>5.1497399027565862E-4</v>
      </c>
      <c r="S133" s="144" t="s">
        <v>166</v>
      </c>
      <c r="T133" s="144">
        <v>252</v>
      </c>
      <c r="U133" s="144" t="s">
        <v>166</v>
      </c>
      <c r="V133" s="23">
        <v>0.26054898687540834</v>
      </c>
      <c r="W133" s="144" t="s">
        <v>166</v>
      </c>
      <c r="X133" s="144">
        <v>70</v>
      </c>
      <c r="Y133" s="144" t="s">
        <v>166</v>
      </c>
      <c r="Z133" s="23">
        <v>2.9225645992029059E-3</v>
      </c>
      <c r="AA133" s="144" t="s">
        <v>166</v>
      </c>
      <c r="AB133" s="144">
        <v>168</v>
      </c>
      <c r="AC133" s="144" t="s">
        <v>166</v>
      </c>
      <c r="AD133" s="23">
        <v>5.7279114392585189E-3</v>
      </c>
      <c r="AE133" s="144" t="s">
        <v>166</v>
      </c>
      <c r="AF133" s="144">
        <v>237</v>
      </c>
      <c r="AG133" s="144" t="s">
        <v>166</v>
      </c>
      <c r="AH133" s="23">
        <v>0.12978527212641425</v>
      </c>
      <c r="AI133" s="144" t="s">
        <v>166</v>
      </c>
      <c r="AJ133" s="144">
        <v>71</v>
      </c>
      <c r="AK133" s="144" t="s">
        <v>166</v>
      </c>
      <c r="AL133" s="23">
        <v>2.193840727566183E-2</v>
      </c>
      <c r="AM133" s="144" t="s">
        <v>166</v>
      </c>
      <c r="AN133" s="144">
        <v>165</v>
      </c>
      <c r="AO133" s="144" t="s">
        <v>166</v>
      </c>
      <c r="AP133" s="23">
        <v>2.0086866870341218E-2</v>
      </c>
      <c r="AQ133" s="144" t="s">
        <v>166</v>
      </c>
      <c r="AR133" s="144">
        <v>211</v>
      </c>
      <c r="AS133" s="144" t="s">
        <v>166</v>
      </c>
      <c r="AT133" s="23">
        <v>7.5009255022566154E-2</v>
      </c>
      <c r="AU133" s="144" t="s">
        <v>166</v>
      </c>
      <c r="AV133" s="144">
        <v>216</v>
      </c>
      <c r="AW133" s="144" t="s">
        <v>166</v>
      </c>
      <c r="AX133" s="23">
        <v>4.6010155938078424E-2</v>
      </c>
      <c r="AY133" s="144" t="s">
        <v>166</v>
      </c>
      <c r="AZ133" s="144">
        <v>239</v>
      </c>
      <c r="BA133" s="144" t="s">
        <v>166</v>
      </c>
      <c r="BB133" s="23">
        <v>0.10242787266783052</v>
      </c>
      <c r="BC133" s="144" t="s">
        <v>166</v>
      </c>
      <c r="BD133" s="144">
        <v>92</v>
      </c>
      <c r="BE133" s="144" t="s">
        <v>166</v>
      </c>
      <c r="BF133" s="23">
        <v>0.18504249702694942</v>
      </c>
      <c r="BG133" s="144" t="s">
        <v>166</v>
      </c>
      <c r="BH133" s="144">
        <v>206</v>
      </c>
      <c r="BI133" s="144" t="s">
        <v>166</v>
      </c>
      <c r="BJ133" s="23">
        <v>0.13211216652415625</v>
      </c>
      <c r="BK133" s="144" t="s">
        <v>166</v>
      </c>
      <c r="BL133" s="144">
        <v>120</v>
      </c>
      <c r="BM133" s="144" t="s">
        <v>166</v>
      </c>
      <c r="BN133" s="23">
        <v>0.25139017307252487</v>
      </c>
      <c r="BO133" s="144" t="s">
        <v>166</v>
      </c>
      <c r="BP133" s="144">
        <v>23</v>
      </c>
      <c r="BQ133" s="144" t="s">
        <v>166</v>
      </c>
      <c r="BR133" s="23">
        <v>7.8487090723961594E-2</v>
      </c>
      <c r="BS133" s="144" t="s">
        <v>166</v>
      </c>
      <c r="BT133" s="144">
        <v>109</v>
      </c>
      <c r="BU133" s="144" t="s">
        <v>166</v>
      </c>
      <c r="BV133" s="23">
        <v>0.28634625390622587</v>
      </c>
      <c r="BW133" s="144" t="s">
        <v>166</v>
      </c>
      <c r="BX133" s="144">
        <v>31</v>
      </c>
      <c r="BY133" s="144" t="s">
        <v>166</v>
      </c>
      <c r="BZ133" s="23">
        <v>0.22314645608172903</v>
      </c>
      <c r="CA133" s="144" t="s">
        <v>166</v>
      </c>
      <c r="CB133" s="144">
        <v>72</v>
      </c>
      <c r="CC133" s="144" t="s">
        <v>166</v>
      </c>
      <c r="CD133" s="144" t="s">
        <v>166</v>
      </c>
      <c r="CE133" s="23">
        <v>0.31424106585553835</v>
      </c>
      <c r="CF133" s="144" t="s">
        <v>166</v>
      </c>
      <c r="CG133" s="144">
        <v>27</v>
      </c>
    </row>
    <row r="134" spans="1:85" x14ac:dyDescent="0.25">
      <c r="A134" s="144" t="s">
        <v>148</v>
      </c>
      <c r="B134" s="23">
        <v>0.18504681166148024</v>
      </c>
      <c r="C134" s="144" t="s">
        <v>148</v>
      </c>
      <c r="D134" s="144">
        <v>212</v>
      </c>
      <c r="E134" s="144" t="s">
        <v>148</v>
      </c>
      <c r="F134" s="23">
        <v>0.13249807600050639</v>
      </c>
      <c r="G134" s="144" t="s">
        <v>148</v>
      </c>
      <c r="H134" s="144">
        <v>95</v>
      </c>
      <c r="I134" s="144" t="s">
        <v>148</v>
      </c>
      <c r="J134" s="23">
        <v>0.1812655672768558</v>
      </c>
      <c r="K134" s="144" t="s">
        <v>148</v>
      </c>
      <c r="L134" s="144">
        <v>277</v>
      </c>
      <c r="M134" s="144" t="s">
        <v>148</v>
      </c>
      <c r="N134" s="23">
        <v>182</v>
      </c>
      <c r="O134" s="144" t="s">
        <v>148</v>
      </c>
      <c r="P134" s="23">
        <v>305</v>
      </c>
      <c r="Q134" s="144" t="s">
        <v>148</v>
      </c>
      <c r="R134" s="23">
        <v>1.2258959707762477E-4</v>
      </c>
      <c r="S134" s="144" t="s">
        <v>148</v>
      </c>
      <c r="T134" s="144">
        <v>310</v>
      </c>
      <c r="U134" s="144" t="s">
        <v>148</v>
      </c>
      <c r="V134" s="23">
        <v>2.6082785919508113E-2</v>
      </c>
      <c r="W134" s="144" t="s">
        <v>148</v>
      </c>
      <c r="X134" s="144">
        <v>325</v>
      </c>
      <c r="Y134" s="144" t="s">
        <v>148</v>
      </c>
      <c r="Z134" s="23">
        <v>3.6358502340625494E-4</v>
      </c>
      <c r="AA134" s="144" t="s">
        <v>148</v>
      </c>
      <c r="AB134" s="144">
        <v>325</v>
      </c>
      <c r="AC134" s="144" t="s">
        <v>148</v>
      </c>
      <c r="AD134" s="23">
        <v>1.0456400956111228E-2</v>
      </c>
      <c r="AE134" s="144" t="s">
        <v>148</v>
      </c>
      <c r="AF134" s="144">
        <v>164</v>
      </c>
      <c r="AG134" s="144" t="s">
        <v>148</v>
      </c>
      <c r="AH134" s="23">
        <v>7.1612178988603975E-2</v>
      </c>
      <c r="AI134" s="144" t="s">
        <v>148</v>
      </c>
      <c r="AJ134" s="144">
        <v>205</v>
      </c>
      <c r="AK134" s="144" t="s">
        <v>148</v>
      </c>
      <c r="AL134" s="23">
        <v>1.9214264393234894E-2</v>
      </c>
      <c r="AM134" s="144" t="s">
        <v>148</v>
      </c>
      <c r="AN134" s="144">
        <v>203</v>
      </c>
      <c r="AO134" s="144" t="s">
        <v>148</v>
      </c>
      <c r="AP134" s="23">
        <v>3.6620016353375674E-2</v>
      </c>
      <c r="AQ134" s="144" t="s">
        <v>148</v>
      </c>
      <c r="AR134" s="144">
        <v>155</v>
      </c>
      <c r="AS134" s="144" t="s">
        <v>148</v>
      </c>
      <c r="AT134" s="23">
        <v>8.9082354793181634E-2</v>
      </c>
      <c r="AU134" s="144" t="s">
        <v>148</v>
      </c>
      <c r="AV134" s="144">
        <v>171</v>
      </c>
      <c r="AW134" s="144" t="s">
        <v>148</v>
      </c>
      <c r="AX134" s="23">
        <v>6.707546161340576E-2</v>
      </c>
      <c r="AY134" s="144" t="s">
        <v>148</v>
      </c>
      <c r="AZ134" s="144">
        <v>170</v>
      </c>
      <c r="BA134" s="144" t="s">
        <v>148</v>
      </c>
      <c r="BB134" s="23">
        <v>4.1675205774662792E-2</v>
      </c>
      <c r="BC134" s="144" t="s">
        <v>148</v>
      </c>
      <c r="BD134" s="144">
        <v>186</v>
      </c>
      <c r="BE134" s="144" t="s">
        <v>148</v>
      </c>
      <c r="BF134" s="23">
        <v>0.29421071354901329</v>
      </c>
      <c r="BG134" s="144" t="s">
        <v>148</v>
      </c>
      <c r="BH134" s="144">
        <v>90</v>
      </c>
      <c r="BI134" s="144" t="s">
        <v>148</v>
      </c>
      <c r="BJ134" s="23">
        <v>9.9508664343065073E-2</v>
      </c>
      <c r="BK134" s="144" t="s">
        <v>148</v>
      </c>
      <c r="BL134" s="144">
        <v>162</v>
      </c>
      <c r="BM134" s="144" t="s">
        <v>148</v>
      </c>
      <c r="BN134" s="23">
        <v>0.20430529403390871</v>
      </c>
      <c r="BO134" s="144" t="s">
        <v>148</v>
      </c>
      <c r="BP134" s="144">
        <v>27</v>
      </c>
      <c r="BQ134" s="144" t="s">
        <v>148</v>
      </c>
      <c r="BR134" s="23">
        <v>3.2755294510544528E-2</v>
      </c>
      <c r="BS134" s="144" t="s">
        <v>148</v>
      </c>
      <c r="BT134" s="144">
        <v>280</v>
      </c>
      <c r="BU134" s="144" t="s">
        <v>148</v>
      </c>
      <c r="BV134" s="23">
        <v>0.2056895270158865</v>
      </c>
      <c r="BW134" s="144" t="s">
        <v>148</v>
      </c>
      <c r="BX134" s="144">
        <v>58</v>
      </c>
      <c r="BY134" s="144" t="s">
        <v>148</v>
      </c>
      <c r="BZ134" s="23">
        <v>6.7709970946570469E-2</v>
      </c>
      <c r="CA134" s="144" t="s">
        <v>148</v>
      </c>
      <c r="CB134" s="144">
        <v>321</v>
      </c>
      <c r="CC134" s="144" t="s">
        <v>148</v>
      </c>
      <c r="CD134" s="144" t="s">
        <v>148</v>
      </c>
      <c r="CE134" s="23">
        <v>6.5808479069649803E-2</v>
      </c>
      <c r="CF134" s="144" t="s">
        <v>148</v>
      </c>
      <c r="CG134" s="144">
        <v>174</v>
      </c>
    </row>
    <row r="135" spans="1:85" x14ac:dyDescent="0.25">
      <c r="A135" s="144" t="s">
        <v>198</v>
      </c>
      <c r="B135" s="23">
        <v>0.17718958397021214</v>
      </c>
      <c r="C135" s="144" t="s">
        <v>198</v>
      </c>
      <c r="D135" s="144">
        <v>229</v>
      </c>
      <c r="E135" s="144" t="s">
        <v>198</v>
      </c>
      <c r="F135" s="23">
        <v>8.6714785597137092E-2</v>
      </c>
      <c r="G135" s="144" t="s">
        <v>198</v>
      </c>
      <c r="H135" s="144">
        <v>184</v>
      </c>
      <c r="I135" s="144" t="s">
        <v>198</v>
      </c>
      <c r="J135" s="23">
        <v>0.20691786516350311</v>
      </c>
      <c r="K135" s="144" t="s">
        <v>198</v>
      </c>
      <c r="L135" s="144">
        <v>238</v>
      </c>
      <c r="M135" s="144" t="s">
        <v>198</v>
      </c>
      <c r="N135" s="23">
        <v>54</v>
      </c>
      <c r="O135" s="144" t="s">
        <v>198</v>
      </c>
      <c r="P135" s="23">
        <v>224</v>
      </c>
      <c r="Q135" s="144" t="s">
        <v>198</v>
      </c>
      <c r="R135" s="23">
        <v>7.1665608537671056E-4</v>
      </c>
      <c r="S135" s="144" t="s">
        <v>198</v>
      </c>
      <c r="T135" s="144">
        <v>227</v>
      </c>
      <c r="U135" s="144" t="s">
        <v>198</v>
      </c>
      <c r="V135" s="23">
        <v>0.2078127374037205</v>
      </c>
      <c r="W135" s="144" t="s">
        <v>198</v>
      </c>
      <c r="X135" s="144">
        <v>105</v>
      </c>
      <c r="Y135" s="144" t="s">
        <v>198</v>
      </c>
      <c r="Z135" s="23">
        <v>2.6368480363026191E-3</v>
      </c>
      <c r="AA135" s="144" t="s">
        <v>198</v>
      </c>
      <c r="AB135" s="144">
        <v>181</v>
      </c>
      <c r="AC135" s="144" t="s">
        <v>198</v>
      </c>
      <c r="AD135" s="23">
        <v>7.1207579411955791E-3</v>
      </c>
      <c r="AE135" s="144" t="s">
        <v>198</v>
      </c>
      <c r="AF135" s="144">
        <v>220</v>
      </c>
      <c r="AG135" s="144" t="s">
        <v>198</v>
      </c>
      <c r="AH135" s="23">
        <v>5.7862145359777448E-2</v>
      </c>
      <c r="AI135" s="144" t="s">
        <v>198</v>
      </c>
      <c r="AJ135" s="144">
        <v>268</v>
      </c>
      <c r="AK135" s="144" t="s">
        <v>198</v>
      </c>
      <c r="AL135" s="23">
        <v>1.4231027594695866E-2</v>
      </c>
      <c r="AM135" s="144" t="s">
        <v>198</v>
      </c>
      <c r="AN135" s="144">
        <v>272</v>
      </c>
      <c r="AO135" s="144" t="s">
        <v>198</v>
      </c>
      <c r="AP135" s="23">
        <v>0.14543270391524984</v>
      </c>
      <c r="AQ135" s="144" t="s">
        <v>198</v>
      </c>
      <c r="AR135" s="144">
        <v>30</v>
      </c>
      <c r="AS135" s="144" t="s">
        <v>198</v>
      </c>
      <c r="AT135" s="23">
        <v>8.8394006690319576E-2</v>
      </c>
      <c r="AU135" s="144" t="s">
        <v>198</v>
      </c>
      <c r="AV135" s="144">
        <v>174</v>
      </c>
      <c r="AW135" s="144" t="s">
        <v>198</v>
      </c>
      <c r="AX135" s="23">
        <v>0.17281934370640131</v>
      </c>
      <c r="AY135" s="144" t="s">
        <v>198</v>
      </c>
      <c r="AZ135" s="144">
        <v>33</v>
      </c>
      <c r="BA135" s="144" t="s">
        <v>198</v>
      </c>
      <c r="BB135" s="23">
        <v>2.8715185996767343E-2</v>
      </c>
      <c r="BC135" s="144" t="s">
        <v>198</v>
      </c>
      <c r="BD135" s="144">
        <v>228</v>
      </c>
      <c r="BE135" s="144" t="s">
        <v>198</v>
      </c>
      <c r="BF135" s="23">
        <v>0.12916189779405302</v>
      </c>
      <c r="BG135" s="144" t="s">
        <v>198</v>
      </c>
      <c r="BH135" s="144">
        <v>298</v>
      </c>
      <c r="BI135" s="144" t="s">
        <v>198</v>
      </c>
      <c r="BJ135" s="23">
        <v>5.3190202065395292E-2</v>
      </c>
      <c r="BK135" s="144" t="s">
        <v>198</v>
      </c>
      <c r="BL135" s="144">
        <v>283</v>
      </c>
      <c r="BM135" s="144" t="s">
        <v>198</v>
      </c>
      <c r="BN135" s="23">
        <v>9.8891657418628941E-3</v>
      </c>
      <c r="BO135" s="144" t="s">
        <v>198</v>
      </c>
      <c r="BP135" s="144">
        <v>310</v>
      </c>
      <c r="BQ135" s="144" t="s">
        <v>198</v>
      </c>
      <c r="BR135" s="23">
        <v>3.2280181412819187E-2</v>
      </c>
      <c r="BS135" s="144" t="s">
        <v>198</v>
      </c>
      <c r="BT135" s="144">
        <v>282</v>
      </c>
      <c r="BU135" s="144" t="s">
        <v>198</v>
      </c>
      <c r="BV135" s="23">
        <v>3.6687653348207755E-2</v>
      </c>
      <c r="BW135" s="144" t="s">
        <v>198</v>
      </c>
      <c r="BX135" s="144">
        <v>320</v>
      </c>
      <c r="BY135" s="144" t="s">
        <v>198</v>
      </c>
      <c r="BZ135" s="23">
        <v>0.16077791609477898</v>
      </c>
      <c r="CA135" s="144" t="s">
        <v>198</v>
      </c>
      <c r="CB135" s="144">
        <v>151</v>
      </c>
      <c r="CC135" s="144" t="s">
        <v>198</v>
      </c>
      <c r="CD135" s="144" t="s">
        <v>198</v>
      </c>
      <c r="CE135" s="23">
        <v>6.257193294747404E-2</v>
      </c>
      <c r="CF135" s="144" t="s">
        <v>198</v>
      </c>
      <c r="CG135" s="144">
        <v>182</v>
      </c>
    </row>
    <row r="136" spans="1:85" x14ac:dyDescent="0.25">
      <c r="A136" s="144" t="s">
        <v>232</v>
      </c>
      <c r="B136" s="23">
        <v>0.16371546016145905</v>
      </c>
      <c r="C136" s="144" t="s">
        <v>232</v>
      </c>
      <c r="D136" s="144">
        <v>258</v>
      </c>
      <c r="E136" s="144" t="s">
        <v>232</v>
      </c>
      <c r="F136" s="23">
        <v>4.6915004623084809E-2</v>
      </c>
      <c r="G136" s="144" t="s">
        <v>232</v>
      </c>
      <c r="H136" s="144">
        <v>287</v>
      </c>
      <c r="I136" s="144" t="s">
        <v>232</v>
      </c>
      <c r="J136" s="23">
        <v>0.26414815467914105</v>
      </c>
      <c r="K136" s="144" t="s">
        <v>232</v>
      </c>
      <c r="L136" s="144">
        <v>155</v>
      </c>
      <c r="M136" s="144" t="s">
        <v>232</v>
      </c>
      <c r="N136" s="23">
        <v>-132</v>
      </c>
      <c r="O136" s="144" t="s">
        <v>232</v>
      </c>
      <c r="P136" s="23">
        <v>48</v>
      </c>
      <c r="Q136" s="144" t="s">
        <v>232</v>
      </c>
      <c r="R136" s="23">
        <v>2.4737119996195611E-3</v>
      </c>
      <c r="S136" s="144" t="s">
        <v>232</v>
      </c>
      <c r="T136" s="144">
        <v>95</v>
      </c>
      <c r="U136" s="144" t="s">
        <v>232</v>
      </c>
      <c r="V136" s="23">
        <v>0.32396110110683857</v>
      </c>
      <c r="W136" s="144" t="s">
        <v>232</v>
      </c>
      <c r="X136" s="144">
        <v>51</v>
      </c>
      <c r="Y136" s="144" t="s">
        <v>232</v>
      </c>
      <c r="Z136" s="23">
        <v>5.4667088705673385E-3</v>
      </c>
      <c r="AA136" s="144" t="s">
        <v>232</v>
      </c>
      <c r="AB136" s="144">
        <v>84</v>
      </c>
      <c r="AC136" s="144" t="s">
        <v>232</v>
      </c>
      <c r="AD136" s="23">
        <v>6.7311063351500567E-3</v>
      </c>
      <c r="AE136" s="144" t="s">
        <v>232</v>
      </c>
      <c r="AF136" s="144">
        <v>223</v>
      </c>
      <c r="AG136" s="144" t="s">
        <v>232</v>
      </c>
      <c r="AH136" s="23">
        <v>6.8853128616442938E-2</v>
      </c>
      <c r="AI136" s="144" t="s">
        <v>232</v>
      </c>
      <c r="AJ136" s="144">
        <v>221</v>
      </c>
      <c r="AK136" s="144" t="s">
        <v>232</v>
      </c>
      <c r="AL136" s="23">
        <v>1.5236557115991752E-2</v>
      </c>
      <c r="AM136" s="144" t="s">
        <v>232</v>
      </c>
      <c r="AN136" s="144">
        <v>263</v>
      </c>
      <c r="AO136" s="144" t="s">
        <v>232</v>
      </c>
      <c r="AP136" s="23">
        <v>0</v>
      </c>
      <c r="AQ136" s="144" t="s">
        <v>232</v>
      </c>
      <c r="AR136" s="144">
        <v>253</v>
      </c>
      <c r="AS136" s="144" t="s">
        <v>232</v>
      </c>
      <c r="AT136" s="23">
        <v>9.70913300923536E-2</v>
      </c>
      <c r="AU136" s="144" t="s">
        <v>232</v>
      </c>
      <c r="AV136" s="144">
        <v>145</v>
      </c>
      <c r="AW136" s="144" t="s">
        <v>232</v>
      </c>
      <c r="AX136" s="23">
        <v>3.4230169539476912E-2</v>
      </c>
      <c r="AY136" s="144" t="s">
        <v>232</v>
      </c>
      <c r="AZ136" s="144">
        <v>277</v>
      </c>
      <c r="BA136" s="144" t="s">
        <v>232</v>
      </c>
      <c r="BB136" s="23">
        <v>5.6784119634383547E-2</v>
      </c>
      <c r="BC136" s="144" t="s">
        <v>232</v>
      </c>
      <c r="BD136" s="144">
        <v>152</v>
      </c>
      <c r="BE136" s="144" t="s">
        <v>232</v>
      </c>
      <c r="BF136" s="23">
        <v>0.14220517456960136</v>
      </c>
      <c r="BG136" s="144" t="s">
        <v>232</v>
      </c>
      <c r="BH136" s="144">
        <v>279</v>
      </c>
      <c r="BI136" s="144" t="s">
        <v>232</v>
      </c>
      <c r="BJ136" s="23">
        <v>8.1521529004730656E-2</v>
      </c>
      <c r="BK136" s="144" t="s">
        <v>232</v>
      </c>
      <c r="BL136" s="144">
        <v>214</v>
      </c>
      <c r="BM136" s="144" t="s">
        <v>232</v>
      </c>
      <c r="BN136" s="23">
        <v>3.7820251780000334E-2</v>
      </c>
      <c r="BO136" s="144" t="s">
        <v>232</v>
      </c>
      <c r="BP136" s="144">
        <v>234</v>
      </c>
      <c r="BQ136" s="144" t="s">
        <v>232</v>
      </c>
      <c r="BR136" s="23">
        <v>0.13081545869560679</v>
      </c>
      <c r="BS136" s="144" t="s">
        <v>232</v>
      </c>
      <c r="BT136" s="144">
        <v>37</v>
      </c>
      <c r="BU136" s="144" t="s">
        <v>232</v>
      </c>
      <c r="BV136" s="23">
        <v>0.14672079687838332</v>
      </c>
      <c r="BW136" s="144" t="s">
        <v>232</v>
      </c>
      <c r="BX136" s="144">
        <v>112</v>
      </c>
      <c r="BY136" s="144" t="s">
        <v>232</v>
      </c>
      <c r="BZ136" s="23">
        <v>0.12608918954462381</v>
      </c>
      <c r="CA136" s="144" t="s">
        <v>232</v>
      </c>
      <c r="CB136" s="144">
        <v>209</v>
      </c>
      <c r="CC136" s="144" t="s">
        <v>232</v>
      </c>
      <c r="CD136" s="144" t="s">
        <v>232</v>
      </c>
      <c r="CE136" s="23">
        <v>5.420293932432884E-2</v>
      </c>
      <c r="CF136" s="144" t="s">
        <v>232</v>
      </c>
      <c r="CG136" s="144">
        <v>204</v>
      </c>
    </row>
    <row r="137" spans="1:85" x14ac:dyDescent="0.25">
      <c r="A137" s="144" t="s">
        <v>247</v>
      </c>
      <c r="B137" s="23">
        <v>0.21035296605028811</v>
      </c>
      <c r="C137" s="144" t="s">
        <v>247</v>
      </c>
      <c r="D137" s="144">
        <v>169</v>
      </c>
      <c r="E137" s="144" t="s">
        <v>247</v>
      </c>
      <c r="F137" s="23">
        <v>0.13513578347810717</v>
      </c>
      <c r="G137" s="144" t="s">
        <v>247</v>
      </c>
      <c r="H137" s="144">
        <v>90</v>
      </c>
      <c r="I137" s="144" t="s">
        <v>247</v>
      </c>
      <c r="J137" s="23">
        <v>0.23819848294075416</v>
      </c>
      <c r="K137" s="144" t="s">
        <v>247</v>
      </c>
      <c r="L137" s="144">
        <v>197</v>
      </c>
      <c r="M137" s="144" t="s">
        <v>247</v>
      </c>
      <c r="N137" s="23">
        <v>107</v>
      </c>
      <c r="O137" s="144" t="s">
        <v>247</v>
      </c>
      <c r="P137" s="23">
        <v>268</v>
      </c>
      <c r="Q137" s="144" t="s">
        <v>247</v>
      </c>
      <c r="R137" s="23">
        <v>2.0289211362558993E-3</v>
      </c>
      <c r="S137" s="144" t="s">
        <v>247</v>
      </c>
      <c r="T137" s="144">
        <v>111</v>
      </c>
      <c r="U137" s="144" t="s">
        <v>247</v>
      </c>
      <c r="V137" s="23">
        <v>5.3077935393073719E-2</v>
      </c>
      <c r="W137" s="144" t="s">
        <v>247</v>
      </c>
      <c r="X137" s="144">
        <v>281</v>
      </c>
      <c r="Y137" s="144" t="s">
        <v>247</v>
      </c>
      <c r="Z137" s="23">
        <v>2.5188077061979821E-3</v>
      </c>
      <c r="AA137" s="144" t="s">
        <v>247</v>
      </c>
      <c r="AB137" s="144">
        <v>189</v>
      </c>
      <c r="AC137" s="144" t="s">
        <v>247</v>
      </c>
      <c r="AD137" s="23">
        <v>3.4349202727815602E-2</v>
      </c>
      <c r="AE137" s="144" t="s">
        <v>247</v>
      </c>
      <c r="AF137" s="144">
        <v>55</v>
      </c>
      <c r="AG137" s="144" t="s">
        <v>247</v>
      </c>
      <c r="AH137" s="23">
        <v>0.17017800075939563</v>
      </c>
      <c r="AI137" s="144" t="s">
        <v>247</v>
      </c>
      <c r="AJ137" s="144">
        <v>42</v>
      </c>
      <c r="AK137" s="144" t="s">
        <v>247</v>
      </c>
      <c r="AL137" s="23">
        <v>5.4918158948333358E-2</v>
      </c>
      <c r="AM137" s="144" t="s">
        <v>247</v>
      </c>
      <c r="AN137" s="144">
        <v>49</v>
      </c>
      <c r="AO137" s="144" t="s">
        <v>247</v>
      </c>
      <c r="AP137" s="23">
        <v>1.5949483187772E-2</v>
      </c>
      <c r="AQ137" s="144" t="s">
        <v>247</v>
      </c>
      <c r="AR137" s="144">
        <v>222</v>
      </c>
      <c r="AS137" s="144" t="s">
        <v>247</v>
      </c>
      <c r="AT137" s="23">
        <v>4.2871267844942218E-2</v>
      </c>
      <c r="AU137" s="144" t="s">
        <v>247</v>
      </c>
      <c r="AV137" s="144">
        <v>312</v>
      </c>
      <c r="AW137" s="144" t="s">
        <v>247</v>
      </c>
      <c r="AX137" s="23">
        <v>3.0649776963107431E-2</v>
      </c>
      <c r="AY137" s="144" t="s">
        <v>247</v>
      </c>
      <c r="AZ137" s="144">
        <v>288</v>
      </c>
      <c r="BA137" s="144" t="s">
        <v>247</v>
      </c>
      <c r="BB137" s="23">
        <v>0.13495578658751572</v>
      </c>
      <c r="BC137" s="144" t="s">
        <v>247</v>
      </c>
      <c r="BD137" s="144">
        <v>64</v>
      </c>
      <c r="BE137" s="144" t="s">
        <v>247</v>
      </c>
      <c r="BF137" s="23">
        <v>0.37446390499902293</v>
      </c>
      <c r="BG137" s="144" t="s">
        <v>247</v>
      </c>
      <c r="BH137" s="144">
        <v>52</v>
      </c>
      <c r="BI137" s="144" t="s">
        <v>247</v>
      </c>
      <c r="BJ137" s="23">
        <v>0.20137496491998627</v>
      </c>
      <c r="BK137" s="144" t="s">
        <v>247</v>
      </c>
      <c r="BL137" s="144">
        <v>52</v>
      </c>
      <c r="BM137" s="144" t="s">
        <v>247</v>
      </c>
      <c r="BN137" s="23">
        <v>0.11173258859666566</v>
      </c>
      <c r="BO137" s="144" t="s">
        <v>247</v>
      </c>
      <c r="BP137" s="144">
        <v>83</v>
      </c>
      <c r="BQ137" s="144" t="s">
        <v>247</v>
      </c>
      <c r="BR137" s="23">
        <v>4.2067527087345409E-2</v>
      </c>
      <c r="BS137" s="144" t="s">
        <v>247</v>
      </c>
      <c r="BT137" s="144">
        <v>239</v>
      </c>
      <c r="BU137" s="144" t="s">
        <v>247</v>
      </c>
      <c r="BV137" s="23">
        <v>0.1335248925034665</v>
      </c>
      <c r="BW137" s="144" t="s">
        <v>247</v>
      </c>
      <c r="BX137" s="144">
        <v>128</v>
      </c>
      <c r="BY137" s="144" t="s">
        <v>247</v>
      </c>
      <c r="BZ137" s="23">
        <v>0.11208590275262269</v>
      </c>
      <c r="CA137" s="144" t="s">
        <v>247</v>
      </c>
      <c r="CB137" s="144">
        <v>241</v>
      </c>
      <c r="CC137" s="144" t="s">
        <v>247</v>
      </c>
      <c r="CD137" s="144" t="s">
        <v>247</v>
      </c>
      <c r="CE137" s="23">
        <v>5.5812882786603846E-2</v>
      </c>
      <c r="CF137" s="144" t="s">
        <v>247</v>
      </c>
      <c r="CG137" s="144">
        <v>196</v>
      </c>
    </row>
    <row r="138" spans="1:85" x14ac:dyDescent="0.25">
      <c r="A138" s="144" t="s">
        <v>167</v>
      </c>
      <c r="B138" s="23">
        <v>0.20355985599777338</v>
      </c>
      <c r="C138" s="144" t="s">
        <v>167</v>
      </c>
      <c r="D138" s="144">
        <v>178</v>
      </c>
      <c r="E138" s="144" t="s">
        <v>167</v>
      </c>
      <c r="F138" s="23">
        <v>4.4178735016211453E-2</v>
      </c>
      <c r="G138" s="144" t="s">
        <v>167</v>
      </c>
      <c r="H138" s="144">
        <v>294</v>
      </c>
      <c r="I138" s="144" t="s">
        <v>167</v>
      </c>
      <c r="J138" s="23">
        <v>0.30811705130865086</v>
      </c>
      <c r="K138" s="144" t="s">
        <v>167</v>
      </c>
      <c r="L138" s="144">
        <v>109</v>
      </c>
      <c r="M138" s="144" t="s">
        <v>167</v>
      </c>
      <c r="N138" s="23">
        <v>-185</v>
      </c>
      <c r="O138" s="144" t="s">
        <v>167</v>
      </c>
      <c r="P138" s="23">
        <v>18</v>
      </c>
      <c r="Q138" s="144" t="s">
        <v>167</v>
      </c>
      <c r="R138" s="23">
        <v>8.9428503505362892E-4</v>
      </c>
      <c r="S138" s="144" t="s">
        <v>167</v>
      </c>
      <c r="T138" s="144">
        <v>209</v>
      </c>
      <c r="U138" s="144" t="s">
        <v>167</v>
      </c>
      <c r="V138" s="23">
        <v>0.23233799903866481</v>
      </c>
      <c r="W138" s="144" t="s">
        <v>167</v>
      </c>
      <c r="X138" s="144">
        <v>90</v>
      </c>
      <c r="Y138" s="144" t="s">
        <v>167</v>
      </c>
      <c r="Z138" s="23">
        <v>3.0410627358442598E-3</v>
      </c>
      <c r="AA138" s="144" t="s">
        <v>167</v>
      </c>
      <c r="AB138" s="144">
        <v>163</v>
      </c>
      <c r="AC138" s="144" t="s">
        <v>167</v>
      </c>
      <c r="AD138" s="23">
        <v>3.7235518064666858E-3</v>
      </c>
      <c r="AE138" s="144" t="s">
        <v>167</v>
      </c>
      <c r="AF138" s="144">
        <v>279</v>
      </c>
      <c r="AG138" s="144" t="s">
        <v>167</v>
      </c>
      <c r="AH138" s="23">
        <v>0.11368420325226573</v>
      </c>
      <c r="AI138" s="144" t="s">
        <v>167</v>
      </c>
      <c r="AJ138" s="144">
        <v>103</v>
      </c>
      <c r="AK138" s="144" t="s">
        <v>167</v>
      </c>
      <c r="AL138" s="23">
        <v>1.7956086988441061E-2</v>
      </c>
      <c r="AM138" s="144" t="s">
        <v>167</v>
      </c>
      <c r="AN138" s="144">
        <v>217</v>
      </c>
      <c r="AO138" s="144" t="s">
        <v>167</v>
      </c>
      <c r="AP138" s="23">
        <v>2.2594203311440599E-2</v>
      </c>
      <c r="AQ138" s="144" t="s">
        <v>167</v>
      </c>
      <c r="AR138" s="144">
        <v>198</v>
      </c>
      <c r="AS138" s="144" t="s">
        <v>167</v>
      </c>
      <c r="AT138" s="23">
        <v>5.5083100801916744E-2</v>
      </c>
      <c r="AU138" s="144" t="s">
        <v>167</v>
      </c>
      <c r="AV138" s="144">
        <v>287</v>
      </c>
      <c r="AW138" s="144" t="s">
        <v>167</v>
      </c>
      <c r="AX138" s="23">
        <v>4.1427277753869077E-2</v>
      </c>
      <c r="AY138" s="144" t="s">
        <v>167</v>
      </c>
      <c r="AZ138" s="144">
        <v>253</v>
      </c>
      <c r="BA138" s="144" t="s">
        <v>167</v>
      </c>
      <c r="BB138" s="23">
        <v>3.1993388221703591E-2</v>
      </c>
      <c r="BC138" s="144" t="s">
        <v>167</v>
      </c>
      <c r="BD138" s="144">
        <v>217</v>
      </c>
      <c r="BE138" s="144" t="s">
        <v>167</v>
      </c>
      <c r="BF138" s="23">
        <v>0.28136134326482787</v>
      </c>
      <c r="BG138" s="144" t="s">
        <v>167</v>
      </c>
      <c r="BH138" s="144">
        <v>98</v>
      </c>
      <c r="BI138" s="144" t="s">
        <v>167</v>
      </c>
      <c r="BJ138" s="23">
        <v>8.7991075845757466E-2</v>
      </c>
      <c r="BK138" s="144" t="s">
        <v>167</v>
      </c>
      <c r="BL138" s="144">
        <v>192</v>
      </c>
      <c r="BM138" s="144" t="s">
        <v>167</v>
      </c>
      <c r="BN138" s="23">
        <v>3.8549196675906637E-2</v>
      </c>
      <c r="BO138" s="144" t="s">
        <v>167</v>
      </c>
      <c r="BP138" s="144">
        <v>231</v>
      </c>
      <c r="BQ138" s="144" t="s">
        <v>167</v>
      </c>
      <c r="BR138" s="23">
        <v>0.14764475615041389</v>
      </c>
      <c r="BS138" s="144" t="s">
        <v>167</v>
      </c>
      <c r="BT138" s="144">
        <v>23</v>
      </c>
      <c r="BU138" s="144" t="s">
        <v>167</v>
      </c>
      <c r="BV138" s="23">
        <v>0.16200924791934385</v>
      </c>
      <c r="BW138" s="144" t="s">
        <v>167</v>
      </c>
      <c r="BX138" s="144">
        <v>95</v>
      </c>
      <c r="BY138" s="144" t="s">
        <v>167</v>
      </c>
      <c r="BZ138" s="23">
        <v>0.18390404453463832</v>
      </c>
      <c r="CA138" s="144" t="s">
        <v>167</v>
      </c>
      <c r="CB138" s="144">
        <v>116</v>
      </c>
      <c r="CC138" s="144" t="s">
        <v>167</v>
      </c>
      <c r="CD138" s="144" t="s">
        <v>167</v>
      </c>
      <c r="CE138" s="23">
        <v>8.6206693265165196E-2</v>
      </c>
      <c r="CF138" s="144" t="s">
        <v>167</v>
      </c>
      <c r="CG138" s="144">
        <v>140</v>
      </c>
    </row>
    <row r="139" spans="1:85" x14ac:dyDescent="0.25">
      <c r="A139" s="144" t="s">
        <v>184</v>
      </c>
      <c r="B139" s="23">
        <v>0.24901069945543719</v>
      </c>
      <c r="C139" s="144" t="s">
        <v>184</v>
      </c>
      <c r="D139" s="144">
        <v>123</v>
      </c>
      <c r="E139" s="144" t="s">
        <v>184</v>
      </c>
      <c r="F139" s="23">
        <v>9.4953509890133236E-2</v>
      </c>
      <c r="G139" s="144" t="s">
        <v>184</v>
      </c>
      <c r="H139" s="144">
        <v>167</v>
      </c>
      <c r="I139" s="144" t="s">
        <v>184</v>
      </c>
      <c r="J139" s="23">
        <v>0.29660732973378934</v>
      </c>
      <c r="K139" s="144" t="s">
        <v>184</v>
      </c>
      <c r="L139" s="144">
        <v>120</v>
      </c>
      <c r="M139" s="144" t="s">
        <v>184</v>
      </c>
      <c r="N139" s="23">
        <v>-47</v>
      </c>
      <c r="O139" s="144" t="s">
        <v>184</v>
      </c>
      <c r="P139" s="23">
        <v>107</v>
      </c>
      <c r="Q139" s="144" t="s">
        <v>184</v>
      </c>
      <c r="R139" s="23">
        <v>6.5242269791377511E-4</v>
      </c>
      <c r="S139" s="144" t="s">
        <v>184</v>
      </c>
      <c r="T139" s="144">
        <v>233</v>
      </c>
      <c r="U139" s="144" t="s">
        <v>184</v>
      </c>
      <c r="V139" s="23">
        <v>7.2835978048745795E-2</v>
      </c>
      <c r="W139" s="144" t="s">
        <v>184</v>
      </c>
      <c r="X139" s="144">
        <v>257</v>
      </c>
      <c r="Y139" s="144" t="s">
        <v>184</v>
      </c>
      <c r="Z139" s="23">
        <v>1.3253074737687369E-3</v>
      </c>
      <c r="AA139" s="144" t="s">
        <v>184</v>
      </c>
      <c r="AB139" s="144">
        <v>273</v>
      </c>
      <c r="AC139" s="144" t="s">
        <v>184</v>
      </c>
      <c r="AD139" s="23">
        <v>1.9337826437404393E-2</v>
      </c>
      <c r="AE139" s="144" t="s">
        <v>184</v>
      </c>
      <c r="AF139" s="144">
        <v>94</v>
      </c>
      <c r="AG139" s="144" t="s">
        <v>184</v>
      </c>
      <c r="AH139" s="23">
        <v>5.7028060172767514E-2</v>
      </c>
      <c r="AI139" s="144" t="s">
        <v>184</v>
      </c>
      <c r="AJ139" s="144">
        <v>273</v>
      </c>
      <c r="AK139" s="144" t="s">
        <v>184</v>
      </c>
      <c r="AL139" s="23">
        <v>2.6030390457233418E-2</v>
      </c>
      <c r="AM139" s="144" t="s">
        <v>184</v>
      </c>
      <c r="AN139" s="144">
        <v>136</v>
      </c>
      <c r="AO139" s="144" t="s">
        <v>184</v>
      </c>
      <c r="AP139" s="23">
        <v>0.17228584451876397</v>
      </c>
      <c r="AQ139" s="144" t="s">
        <v>184</v>
      </c>
      <c r="AR139" s="144">
        <v>27</v>
      </c>
      <c r="AS139" s="144" t="s">
        <v>184</v>
      </c>
      <c r="AT139" s="23">
        <v>0.13776239781351474</v>
      </c>
      <c r="AU139" s="144" t="s">
        <v>184</v>
      </c>
      <c r="AV139" s="144">
        <v>59</v>
      </c>
      <c r="AW139" s="144" t="s">
        <v>184</v>
      </c>
      <c r="AX139" s="23">
        <v>0.21638018657974636</v>
      </c>
      <c r="AY139" s="144" t="s">
        <v>184</v>
      </c>
      <c r="AZ139" s="144">
        <v>26</v>
      </c>
      <c r="BA139" s="144" t="s">
        <v>184</v>
      </c>
      <c r="BB139" s="23">
        <v>3.2069814366482343E-4</v>
      </c>
      <c r="BC139" s="144" t="s">
        <v>184</v>
      </c>
      <c r="BD139" s="144">
        <v>324</v>
      </c>
      <c r="BE139" s="144" t="s">
        <v>184</v>
      </c>
      <c r="BF139" s="23">
        <v>0.43034410490270081</v>
      </c>
      <c r="BG139" s="144" t="s">
        <v>184</v>
      </c>
      <c r="BH139" s="144">
        <v>37</v>
      </c>
      <c r="BI139" s="144" t="s">
        <v>184</v>
      </c>
      <c r="BJ139" s="23">
        <v>9.0236523813534558E-2</v>
      </c>
      <c r="BK139" s="144" t="s">
        <v>184</v>
      </c>
      <c r="BL139" s="144">
        <v>186</v>
      </c>
      <c r="BM139" s="144" t="s">
        <v>184</v>
      </c>
      <c r="BN139" s="23">
        <v>1.7507566173108859E-2</v>
      </c>
      <c r="BO139" s="144" t="s">
        <v>184</v>
      </c>
      <c r="BP139" s="144">
        <v>293</v>
      </c>
      <c r="BQ139" s="144" t="s">
        <v>184</v>
      </c>
      <c r="BR139" s="23">
        <v>0.13051068050556719</v>
      </c>
      <c r="BS139" s="144" t="s">
        <v>184</v>
      </c>
      <c r="BT139" s="144">
        <v>38</v>
      </c>
      <c r="BU139" s="144" t="s">
        <v>184</v>
      </c>
      <c r="BV139" s="23">
        <v>0.12884120873087099</v>
      </c>
      <c r="BW139" s="144" t="s">
        <v>184</v>
      </c>
      <c r="BX139" s="144">
        <v>138</v>
      </c>
      <c r="BY139" s="144" t="s">
        <v>184</v>
      </c>
      <c r="BZ139" s="23">
        <v>0.18263207802589279</v>
      </c>
      <c r="CA139" s="144" t="s">
        <v>184</v>
      </c>
      <c r="CB139" s="144">
        <v>121</v>
      </c>
      <c r="CC139" s="144" t="s">
        <v>184</v>
      </c>
      <c r="CD139" s="144" t="s">
        <v>184</v>
      </c>
      <c r="CE139" s="23">
        <v>4.8010010210350056E-2</v>
      </c>
      <c r="CF139" s="144" t="s">
        <v>184</v>
      </c>
      <c r="CG139" s="144">
        <v>223</v>
      </c>
    </row>
    <row r="140" spans="1:85" x14ac:dyDescent="0.25">
      <c r="A140" s="144" t="s">
        <v>136</v>
      </c>
      <c r="B140" s="23">
        <v>0.23087738390117515</v>
      </c>
      <c r="C140" s="144" t="s">
        <v>136</v>
      </c>
      <c r="D140" s="144">
        <v>140</v>
      </c>
      <c r="E140" s="144" t="s">
        <v>136</v>
      </c>
      <c r="F140" s="23">
        <v>0.11234059699520567</v>
      </c>
      <c r="G140" s="144" t="s">
        <v>136</v>
      </c>
      <c r="H140" s="144">
        <v>134</v>
      </c>
      <c r="I140" s="144" t="s">
        <v>136</v>
      </c>
      <c r="J140" s="23">
        <v>0.34278019480861049</v>
      </c>
      <c r="K140" s="144" t="s">
        <v>136</v>
      </c>
      <c r="L140" s="144">
        <v>80</v>
      </c>
      <c r="M140" s="144" t="s">
        <v>136</v>
      </c>
      <c r="N140" s="23">
        <v>-54</v>
      </c>
      <c r="O140" s="144" t="s">
        <v>136</v>
      </c>
      <c r="P140" s="23">
        <v>99</v>
      </c>
      <c r="Q140" s="144" t="s">
        <v>136</v>
      </c>
      <c r="R140" s="23">
        <v>6.0877028094127759E-3</v>
      </c>
      <c r="S140" s="144" t="s">
        <v>136</v>
      </c>
      <c r="T140" s="144">
        <v>44</v>
      </c>
      <c r="U140" s="144" t="s">
        <v>136</v>
      </c>
      <c r="V140" s="23">
        <v>0.26047389415400729</v>
      </c>
      <c r="W140" s="144" t="s">
        <v>136</v>
      </c>
      <c r="X140" s="144">
        <v>71</v>
      </c>
      <c r="Y140" s="144" t="s">
        <v>136</v>
      </c>
      <c r="Z140" s="23">
        <v>8.4929265590257784E-3</v>
      </c>
      <c r="AA140" s="144" t="s">
        <v>136</v>
      </c>
      <c r="AB140" s="144">
        <v>41</v>
      </c>
      <c r="AC140" s="144" t="s">
        <v>136</v>
      </c>
      <c r="AD140" s="23">
        <v>0.1089923960246128</v>
      </c>
      <c r="AE140" s="144" t="s">
        <v>136</v>
      </c>
      <c r="AF140" s="144">
        <v>21</v>
      </c>
      <c r="AG140" s="144" t="s">
        <v>136</v>
      </c>
      <c r="AH140" s="23">
        <v>0.10954522008983356</v>
      </c>
      <c r="AI140" s="144" t="s">
        <v>136</v>
      </c>
      <c r="AJ140" s="144">
        <v>108</v>
      </c>
      <c r="AK140" s="144" t="s">
        <v>136</v>
      </c>
      <c r="AL140" s="23">
        <v>0.1200098918003374</v>
      </c>
      <c r="AM140" s="144" t="s">
        <v>136</v>
      </c>
      <c r="AN140" s="144">
        <v>23</v>
      </c>
      <c r="AO140" s="144" t="s">
        <v>136</v>
      </c>
      <c r="AP140" s="23">
        <v>0</v>
      </c>
      <c r="AQ140" s="144" t="s">
        <v>136</v>
      </c>
      <c r="AR140" s="144">
        <v>253</v>
      </c>
      <c r="AS140" s="144" t="s">
        <v>136</v>
      </c>
      <c r="AT140" s="23">
        <v>8.3534419923085287E-2</v>
      </c>
      <c r="AU140" s="144" t="s">
        <v>136</v>
      </c>
      <c r="AV140" s="144">
        <v>186</v>
      </c>
      <c r="AW140" s="144" t="s">
        <v>136</v>
      </c>
      <c r="AX140" s="23">
        <v>2.9450594132650144E-2</v>
      </c>
      <c r="AY140" s="144" t="s">
        <v>136</v>
      </c>
      <c r="AZ140" s="144">
        <v>292</v>
      </c>
      <c r="BA140" s="144" t="s">
        <v>136</v>
      </c>
      <c r="BB140" s="23">
        <v>0.10838089122607089</v>
      </c>
      <c r="BC140" s="144" t="s">
        <v>136</v>
      </c>
      <c r="BD140" s="144">
        <v>88</v>
      </c>
      <c r="BE140" s="144" t="s">
        <v>136</v>
      </c>
      <c r="BF140" s="23">
        <v>0.50731113153354479</v>
      </c>
      <c r="BG140" s="144" t="s">
        <v>136</v>
      </c>
      <c r="BH140" s="144">
        <v>18</v>
      </c>
      <c r="BI140" s="144" t="s">
        <v>136</v>
      </c>
      <c r="BJ140" s="23">
        <v>0.20489835140360135</v>
      </c>
      <c r="BK140" s="144" t="s">
        <v>136</v>
      </c>
      <c r="BL140" s="144">
        <v>48</v>
      </c>
      <c r="BM140" s="144" t="s">
        <v>136</v>
      </c>
      <c r="BN140" s="23">
        <v>2.5115908603793695E-2</v>
      </c>
      <c r="BO140" s="144" t="s">
        <v>136</v>
      </c>
      <c r="BP140" s="144">
        <v>269</v>
      </c>
      <c r="BQ140" s="144" t="s">
        <v>136</v>
      </c>
      <c r="BR140" s="23">
        <v>4.19575043952247E-2</v>
      </c>
      <c r="BS140" s="144" t="s">
        <v>136</v>
      </c>
      <c r="BT140" s="144">
        <v>241</v>
      </c>
      <c r="BU140" s="144" t="s">
        <v>136</v>
      </c>
      <c r="BV140" s="23">
        <v>5.83193502084541E-2</v>
      </c>
      <c r="BW140" s="144" t="s">
        <v>136</v>
      </c>
      <c r="BX140" s="144">
        <v>292</v>
      </c>
      <c r="BY140" s="144" t="s">
        <v>136</v>
      </c>
      <c r="BZ140" s="23">
        <v>0.1784948648350507</v>
      </c>
      <c r="CA140" s="144" t="s">
        <v>136</v>
      </c>
      <c r="CB140" s="144">
        <v>129</v>
      </c>
      <c r="CC140" s="144" t="s">
        <v>136</v>
      </c>
      <c r="CD140" s="144" t="s">
        <v>136</v>
      </c>
      <c r="CE140" s="23">
        <v>4.2680007705164495E-2</v>
      </c>
      <c r="CF140" s="144" t="s">
        <v>136</v>
      </c>
      <c r="CG140" s="144">
        <v>240</v>
      </c>
    </row>
    <row r="141" spans="1:85" x14ac:dyDescent="0.25">
      <c r="A141" s="144" t="s">
        <v>126</v>
      </c>
      <c r="B141" s="23">
        <v>0.30410566994395877</v>
      </c>
      <c r="C141" s="144" t="s">
        <v>126</v>
      </c>
      <c r="D141" s="144">
        <v>84</v>
      </c>
      <c r="E141" s="144" t="s">
        <v>126</v>
      </c>
      <c r="F141" s="23">
        <v>0.13772393469928851</v>
      </c>
      <c r="G141" s="144" t="s">
        <v>126</v>
      </c>
      <c r="H141" s="144">
        <v>85</v>
      </c>
      <c r="I141" s="144" t="s">
        <v>126</v>
      </c>
      <c r="J141" s="23">
        <v>0.402121676633939</v>
      </c>
      <c r="K141" s="144" t="s">
        <v>126</v>
      </c>
      <c r="L141" s="144">
        <v>57</v>
      </c>
      <c r="M141" s="144" t="s">
        <v>126</v>
      </c>
      <c r="N141" s="23">
        <v>-28</v>
      </c>
      <c r="O141" s="144" t="s">
        <v>126</v>
      </c>
      <c r="P141" s="23">
        <v>130</v>
      </c>
      <c r="Q141" s="144" t="s">
        <v>126</v>
      </c>
      <c r="R141" s="23">
        <v>9.5550770230314833E-4</v>
      </c>
      <c r="S141" s="144" t="s">
        <v>126</v>
      </c>
      <c r="T141" s="144">
        <v>203</v>
      </c>
      <c r="U141" s="144" t="s">
        <v>126</v>
      </c>
      <c r="V141" s="23">
        <v>0.20335872497496849</v>
      </c>
      <c r="W141" s="144" t="s">
        <v>126</v>
      </c>
      <c r="X141" s="144">
        <v>110</v>
      </c>
      <c r="Y141" s="144" t="s">
        <v>126</v>
      </c>
      <c r="Z141" s="23">
        <v>2.8344682161103923E-3</v>
      </c>
      <c r="AA141" s="144" t="s">
        <v>126</v>
      </c>
      <c r="AB141" s="144">
        <v>175</v>
      </c>
      <c r="AC141" s="144" t="s">
        <v>126</v>
      </c>
      <c r="AD141" s="23">
        <v>2.7629375547934439E-2</v>
      </c>
      <c r="AE141" s="144" t="s">
        <v>126</v>
      </c>
      <c r="AF141" s="144">
        <v>69</v>
      </c>
      <c r="AG141" s="144" t="s">
        <v>126</v>
      </c>
      <c r="AH141" s="23">
        <v>0.26023813373693272</v>
      </c>
      <c r="AI141" s="144" t="s">
        <v>126</v>
      </c>
      <c r="AJ141" s="144">
        <v>16</v>
      </c>
      <c r="AK141" s="144" t="s">
        <v>126</v>
      </c>
      <c r="AL141" s="23">
        <v>5.9720689943552875E-2</v>
      </c>
      <c r="AM141" s="144" t="s">
        <v>126</v>
      </c>
      <c r="AN141" s="144">
        <v>44</v>
      </c>
      <c r="AO141" s="144" t="s">
        <v>126</v>
      </c>
      <c r="AP141" s="23">
        <v>0.10113310207696989</v>
      </c>
      <c r="AQ141" s="144" t="s">
        <v>126</v>
      </c>
      <c r="AR141" s="144">
        <v>61</v>
      </c>
      <c r="AS141" s="144" t="s">
        <v>126</v>
      </c>
      <c r="AT141" s="23">
        <v>7.0553555624670763E-2</v>
      </c>
      <c r="AU141" s="144" t="s">
        <v>126</v>
      </c>
      <c r="AV141" s="144">
        <v>236</v>
      </c>
      <c r="AW141" s="144" t="s">
        <v>126</v>
      </c>
      <c r="AX141" s="23">
        <v>0.1233805425931233</v>
      </c>
      <c r="AY141" s="144" t="s">
        <v>126</v>
      </c>
      <c r="AZ141" s="144">
        <v>76</v>
      </c>
      <c r="BA141" s="144" t="s">
        <v>126</v>
      </c>
      <c r="BB141" s="23">
        <v>3.6519350682863043E-2</v>
      </c>
      <c r="BC141" s="144" t="s">
        <v>126</v>
      </c>
      <c r="BD141" s="144">
        <v>202</v>
      </c>
      <c r="BE141" s="144" t="s">
        <v>126</v>
      </c>
      <c r="BF141" s="23">
        <v>0.4079425359430805</v>
      </c>
      <c r="BG141" s="144" t="s">
        <v>126</v>
      </c>
      <c r="BH141" s="144">
        <v>43</v>
      </c>
      <c r="BI141" s="144" t="s">
        <v>126</v>
      </c>
      <c r="BJ141" s="23">
        <v>0.11857585207957534</v>
      </c>
      <c r="BK141" s="144" t="s">
        <v>126</v>
      </c>
      <c r="BL141" s="144">
        <v>134</v>
      </c>
      <c r="BM141" s="144" t="s">
        <v>126</v>
      </c>
      <c r="BN141" s="23">
        <v>0.1385054682390319</v>
      </c>
      <c r="BO141" s="144" t="s">
        <v>126</v>
      </c>
      <c r="BP141" s="144">
        <v>59</v>
      </c>
      <c r="BQ141" s="144" t="s">
        <v>126</v>
      </c>
      <c r="BR141" s="23">
        <v>0.13877349062202077</v>
      </c>
      <c r="BS141" s="144" t="s">
        <v>126</v>
      </c>
      <c r="BT141" s="144">
        <v>29</v>
      </c>
      <c r="BU141" s="144" t="s">
        <v>126</v>
      </c>
      <c r="BV141" s="23">
        <v>0.24096057850416805</v>
      </c>
      <c r="BW141" s="144" t="s">
        <v>126</v>
      </c>
      <c r="BX141" s="144">
        <v>41</v>
      </c>
      <c r="BY141" s="144" t="s">
        <v>126</v>
      </c>
      <c r="BZ141" s="23">
        <v>0.13555729355816337</v>
      </c>
      <c r="CA141" s="144" t="s">
        <v>126</v>
      </c>
      <c r="CB141" s="144">
        <v>195</v>
      </c>
      <c r="CC141" s="144" t="s">
        <v>126</v>
      </c>
      <c r="CD141" s="144" t="s">
        <v>126</v>
      </c>
      <c r="CE141" s="23">
        <v>0.21946944266654383</v>
      </c>
      <c r="CF141" s="144" t="s">
        <v>126</v>
      </c>
      <c r="CG141" s="144">
        <v>43</v>
      </c>
    </row>
    <row r="142" spans="1:85" x14ac:dyDescent="0.25">
      <c r="A142" s="144" t="s">
        <v>342</v>
      </c>
      <c r="B142" s="23">
        <v>0</v>
      </c>
      <c r="C142" s="144" t="s">
        <v>342</v>
      </c>
      <c r="D142" s="144">
        <v>326</v>
      </c>
      <c r="E142" s="144" t="s">
        <v>342</v>
      </c>
      <c r="F142" s="23">
        <v>0</v>
      </c>
      <c r="G142" s="144" t="s">
        <v>342</v>
      </c>
      <c r="H142" s="144">
        <v>326</v>
      </c>
      <c r="I142" s="144" t="s">
        <v>342</v>
      </c>
      <c r="J142" s="23">
        <v>0</v>
      </c>
      <c r="K142" s="144" t="s">
        <v>342</v>
      </c>
      <c r="L142" s="144">
        <v>326</v>
      </c>
      <c r="M142" s="144" t="s">
        <v>342</v>
      </c>
      <c r="N142" s="23"/>
      <c r="O142" s="144" t="s">
        <v>342</v>
      </c>
      <c r="P142" s="23"/>
      <c r="Q142" s="144" t="s">
        <v>342</v>
      </c>
      <c r="R142" s="23">
        <v>0</v>
      </c>
      <c r="S142" s="144" t="s">
        <v>342</v>
      </c>
      <c r="T142" s="144">
        <v>326</v>
      </c>
      <c r="U142" s="144" t="s">
        <v>342</v>
      </c>
      <c r="V142" s="23">
        <v>0</v>
      </c>
      <c r="W142" s="144" t="s">
        <v>342</v>
      </c>
      <c r="X142" s="144">
        <v>326</v>
      </c>
      <c r="Y142" s="144" t="s">
        <v>342</v>
      </c>
      <c r="Z142" s="23">
        <v>0</v>
      </c>
      <c r="AA142" s="144" t="s">
        <v>342</v>
      </c>
      <c r="AB142" s="144">
        <v>326</v>
      </c>
      <c r="AC142" s="144" t="s">
        <v>342</v>
      </c>
      <c r="AD142" s="23">
        <v>0</v>
      </c>
      <c r="AE142" s="144" t="s">
        <v>342</v>
      </c>
      <c r="AF142" s="144">
        <v>326</v>
      </c>
      <c r="AG142" s="144" t="s">
        <v>342</v>
      </c>
      <c r="AH142" s="23">
        <v>0</v>
      </c>
      <c r="AI142" s="144" t="s">
        <v>342</v>
      </c>
      <c r="AJ142" s="144">
        <v>326</v>
      </c>
      <c r="AK142" s="144" t="s">
        <v>342</v>
      </c>
      <c r="AL142" s="23">
        <v>0</v>
      </c>
      <c r="AM142" s="144" t="s">
        <v>342</v>
      </c>
      <c r="AN142" s="144">
        <v>326</v>
      </c>
      <c r="AO142" s="144" t="s">
        <v>342</v>
      </c>
      <c r="AP142" s="23">
        <v>0</v>
      </c>
      <c r="AQ142" s="144" t="s">
        <v>342</v>
      </c>
      <c r="AR142" s="144">
        <v>253</v>
      </c>
      <c r="AS142" s="144" t="s">
        <v>342</v>
      </c>
      <c r="AT142" s="23">
        <v>0</v>
      </c>
      <c r="AU142" s="144" t="s">
        <v>342</v>
      </c>
      <c r="AV142" s="144">
        <v>326</v>
      </c>
      <c r="AW142" s="144" t="s">
        <v>342</v>
      </c>
      <c r="AX142" s="23">
        <v>0</v>
      </c>
      <c r="AY142" s="144" t="s">
        <v>342</v>
      </c>
      <c r="AZ142" s="144">
        <v>326</v>
      </c>
      <c r="BA142" s="144" t="s">
        <v>342</v>
      </c>
      <c r="BB142" s="23">
        <v>0</v>
      </c>
      <c r="BC142" s="144" t="s">
        <v>342</v>
      </c>
      <c r="BD142" s="144">
        <v>325</v>
      </c>
      <c r="BE142" s="144" t="s">
        <v>342</v>
      </c>
      <c r="BF142" s="23">
        <v>0</v>
      </c>
      <c r="BG142" s="144" t="s">
        <v>342</v>
      </c>
      <c r="BH142" s="144">
        <v>326</v>
      </c>
      <c r="BI142" s="144" t="s">
        <v>342</v>
      </c>
      <c r="BJ142" s="23">
        <v>0</v>
      </c>
      <c r="BK142" s="144" t="s">
        <v>342</v>
      </c>
      <c r="BL142" s="144">
        <v>326</v>
      </c>
      <c r="BM142" s="144" t="s">
        <v>342</v>
      </c>
      <c r="BN142" s="23">
        <v>0</v>
      </c>
      <c r="BO142" s="144" t="s">
        <v>342</v>
      </c>
      <c r="BP142" s="144">
        <v>324</v>
      </c>
      <c r="BQ142" s="144" t="s">
        <v>342</v>
      </c>
      <c r="BR142" s="23">
        <v>0</v>
      </c>
      <c r="BS142" s="144" t="s">
        <v>342</v>
      </c>
      <c r="BT142" s="144">
        <v>326</v>
      </c>
      <c r="BU142" s="144" t="s">
        <v>342</v>
      </c>
      <c r="BV142" s="23">
        <v>0</v>
      </c>
      <c r="BW142" s="144" t="s">
        <v>342</v>
      </c>
      <c r="BX142" s="144">
        <v>326</v>
      </c>
      <c r="BY142" s="144" t="s">
        <v>342</v>
      </c>
      <c r="BZ142" s="23">
        <v>0</v>
      </c>
      <c r="CA142" s="144" t="s">
        <v>342</v>
      </c>
      <c r="CB142" s="144">
        <v>326</v>
      </c>
      <c r="CC142" s="144" t="s">
        <v>342</v>
      </c>
      <c r="CD142" s="144" t="s">
        <v>342</v>
      </c>
      <c r="CE142" s="23">
        <v>0</v>
      </c>
      <c r="CF142" s="144" t="s">
        <v>342</v>
      </c>
      <c r="CG142" s="144">
        <v>326</v>
      </c>
    </row>
    <row r="143" spans="1:85" x14ac:dyDescent="0.25">
      <c r="A143" s="144" t="s">
        <v>55</v>
      </c>
      <c r="B143" s="23">
        <v>0.3915030628366708</v>
      </c>
      <c r="C143" s="144" t="s">
        <v>55</v>
      </c>
      <c r="D143" s="144">
        <v>41</v>
      </c>
      <c r="E143" s="144" t="s">
        <v>55</v>
      </c>
      <c r="F143" s="23">
        <v>0.28416873401663534</v>
      </c>
      <c r="G143" s="144" t="s">
        <v>55</v>
      </c>
      <c r="H143" s="144">
        <v>30</v>
      </c>
      <c r="I143" s="144" t="s">
        <v>55</v>
      </c>
      <c r="J143" s="23">
        <v>0.23624952670772448</v>
      </c>
      <c r="K143" s="144" t="s">
        <v>55</v>
      </c>
      <c r="L143" s="144">
        <v>200</v>
      </c>
      <c r="M143" s="144" t="s">
        <v>55</v>
      </c>
      <c r="N143" s="23">
        <v>170</v>
      </c>
      <c r="O143" s="144" t="s">
        <v>55</v>
      </c>
      <c r="P143" s="23">
        <v>301</v>
      </c>
      <c r="Q143" s="144" t="s">
        <v>55</v>
      </c>
      <c r="R143" s="23">
        <v>2.5398800050781978E-2</v>
      </c>
      <c r="S143" s="144" t="s">
        <v>55</v>
      </c>
      <c r="T143" s="144">
        <v>5</v>
      </c>
      <c r="U143" s="144" t="s">
        <v>55</v>
      </c>
      <c r="V143" s="23">
        <v>4.8472479320554457E-2</v>
      </c>
      <c r="W143" s="144" t="s">
        <v>55</v>
      </c>
      <c r="X143" s="144">
        <v>293</v>
      </c>
      <c r="Y143" s="144" t="s">
        <v>55</v>
      </c>
      <c r="Z143" s="23">
        <v>2.583911178961322E-2</v>
      </c>
      <c r="AA143" s="144" t="s">
        <v>55</v>
      </c>
      <c r="AB143" s="144">
        <v>7</v>
      </c>
      <c r="AC143" s="144" t="s">
        <v>55</v>
      </c>
      <c r="AD143" s="23">
        <v>0.36136777926944147</v>
      </c>
      <c r="AE143" s="144" t="s">
        <v>55</v>
      </c>
      <c r="AF143" s="144">
        <v>6</v>
      </c>
      <c r="AG143" s="144" t="s">
        <v>55</v>
      </c>
      <c r="AH143" s="23">
        <v>0.11535003682594526</v>
      </c>
      <c r="AI143" s="144" t="s">
        <v>55</v>
      </c>
      <c r="AJ143" s="144">
        <v>101</v>
      </c>
      <c r="AK143" s="144" t="s">
        <v>55</v>
      </c>
      <c r="AL143" s="23">
        <v>0.36665961787654155</v>
      </c>
      <c r="AM143" s="144" t="s">
        <v>55</v>
      </c>
      <c r="AN143" s="144">
        <v>6</v>
      </c>
      <c r="AO143" s="144" t="s">
        <v>55</v>
      </c>
      <c r="AP143" s="23">
        <v>2.8693729902218797E-2</v>
      </c>
      <c r="AQ143" s="144" t="s">
        <v>55</v>
      </c>
      <c r="AR143" s="144">
        <v>176</v>
      </c>
      <c r="AS143" s="144" t="s">
        <v>55</v>
      </c>
      <c r="AT143" s="23">
        <v>0.11052158345917959</v>
      </c>
      <c r="AU143" s="144" t="s">
        <v>55</v>
      </c>
      <c r="AV143" s="144">
        <v>107</v>
      </c>
      <c r="AW143" s="144" t="s">
        <v>55</v>
      </c>
      <c r="AX143" s="23">
        <v>6.6913576865291452E-2</v>
      </c>
      <c r="AY143" s="144" t="s">
        <v>55</v>
      </c>
      <c r="AZ143" s="144">
        <v>172</v>
      </c>
      <c r="BA143" s="144" t="s">
        <v>55</v>
      </c>
      <c r="BB143" s="23">
        <v>0.13996524121660481</v>
      </c>
      <c r="BC143" s="144" t="s">
        <v>55</v>
      </c>
      <c r="BD143" s="144">
        <v>57</v>
      </c>
      <c r="BE143" s="144" t="s">
        <v>55</v>
      </c>
      <c r="BF143" s="23">
        <v>0.15490970797631839</v>
      </c>
      <c r="BG143" s="144" t="s">
        <v>55</v>
      </c>
      <c r="BH143" s="144">
        <v>253</v>
      </c>
      <c r="BI143" s="144" t="s">
        <v>55</v>
      </c>
      <c r="BJ143" s="23">
        <v>0.1600568448094935</v>
      </c>
      <c r="BK143" s="144" t="s">
        <v>55</v>
      </c>
      <c r="BL143" s="144">
        <v>89</v>
      </c>
      <c r="BM143" s="144" t="s">
        <v>55</v>
      </c>
      <c r="BN143" s="23">
        <v>7.3356781936431636E-2</v>
      </c>
      <c r="BO143" s="144" t="s">
        <v>55</v>
      </c>
      <c r="BP143" s="144">
        <v>141</v>
      </c>
      <c r="BQ143" s="144" t="s">
        <v>55</v>
      </c>
      <c r="BR143" s="23">
        <v>3.9638975243320301E-2</v>
      </c>
      <c r="BS143" s="144" t="s">
        <v>55</v>
      </c>
      <c r="BT143" s="144">
        <v>247</v>
      </c>
      <c r="BU143" s="144" t="s">
        <v>55</v>
      </c>
      <c r="BV143" s="23">
        <v>9.8132296081822473E-2</v>
      </c>
      <c r="BW143" s="144" t="s">
        <v>55</v>
      </c>
      <c r="BX143" s="144">
        <v>202</v>
      </c>
      <c r="BY143" s="144" t="s">
        <v>55</v>
      </c>
      <c r="BZ143" s="23">
        <v>0.2931257537046022</v>
      </c>
      <c r="CA143" s="144" t="s">
        <v>55</v>
      </c>
      <c r="CB143" s="144">
        <v>41</v>
      </c>
      <c r="CC143" s="144" t="s">
        <v>55</v>
      </c>
      <c r="CD143" s="144" t="s">
        <v>55</v>
      </c>
      <c r="CE143" s="23">
        <v>8.1579566259665517E-2</v>
      </c>
      <c r="CF143" s="144" t="s">
        <v>55</v>
      </c>
      <c r="CG143" s="144">
        <v>144</v>
      </c>
    </row>
    <row r="144" spans="1:85" x14ac:dyDescent="0.25">
      <c r="A144" s="144" t="s">
        <v>21</v>
      </c>
      <c r="B144" s="23">
        <v>0.96319736055527361</v>
      </c>
      <c r="C144" s="144" t="s">
        <v>21</v>
      </c>
      <c r="D144" s="144">
        <v>2</v>
      </c>
      <c r="E144" s="144" t="s">
        <v>21</v>
      </c>
      <c r="F144" s="23">
        <v>0.77496644166720996</v>
      </c>
      <c r="G144" s="144" t="s">
        <v>21</v>
      </c>
      <c r="H144" s="144">
        <v>2</v>
      </c>
      <c r="I144" s="144" t="s">
        <v>21</v>
      </c>
      <c r="J144" s="23">
        <v>0.71084484862001807</v>
      </c>
      <c r="K144" s="144" t="s">
        <v>21</v>
      </c>
      <c r="L144" s="144">
        <v>9</v>
      </c>
      <c r="M144" s="144" t="s">
        <v>21</v>
      </c>
      <c r="N144" s="23">
        <v>7</v>
      </c>
      <c r="O144" s="144" t="s">
        <v>21</v>
      </c>
      <c r="P144" s="23">
        <v>180</v>
      </c>
      <c r="Q144" s="144" t="s">
        <v>21</v>
      </c>
      <c r="R144" s="23">
        <v>5.5473259729757619E-2</v>
      </c>
      <c r="S144" s="144" t="s">
        <v>21</v>
      </c>
      <c r="T144" s="144">
        <v>2</v>
      </c>
      <c r="U144" s="144" t="s">
        <v>21</v>
      </c>
      <c r="V144" s="23">
        <v>9.0648887384706292E-2</v>
      </c>
      <c r="W144" s="144" t="s">
        <v>21</v>
      </c>
      <c r="X144" s="144">
        <v>226</v>
      </c>
      <c r="Y144" s="144" t="s">
        <v>21</v>
      </c>
      <c r="Z144" s="23">
        <v>5.6294297297268973E-2</v>
      </c>
      <c r="AA144" s="144" t="s">
        <v>21</v>
      </c>
      <c r="AB144" s="144">
        <v>2</v>
      </c>
      <c r="AC144" s="144" t="s">
        <v>21</v>
      </c>
      <c r="AD144" s="23">
        <v>0.60927366136494565</v>
      </c>
      <c r="AE144" s="144" t="s">
        <v>21</v>
      </c>
      <c r="AF144" s="144">
        <v>4</v>
      </c>
      <c r="AG144" s="144" t="s">
        <v>21</v>
      </c>
      <c r="AH144" s="23">
        <v>1</v>
      </c>
      <c r="AI144" s="144" t="s">
        <v>21</v>
      </c>
      <c r="AJ144" s="144">
        <v>1</v>
      </c>
      <c r="AK144" s="144" t="s">
        <v>21</v>
      </c>
      <c r="AL144" s="23">
        <v>0.71971648613347738</v>
      </c>
      <c r="AM144" s="144" t="s">
        <v>21</v>
      </c>
      <c r="AN144" s="144">
        <v>4</v>
      </c>
      <c r="AO144" s="144" t="s">
        <v>21</v>
      </c>
      <c r="AP144" s="23">
        <v>5.0027254855659391E-2</v>
      </c>
      <c r="AQ144" s="144" t="s">
        <v>21</v>
      </c>
      <c r="AR144" s="144">
        <v>127</v>
      </c>
      <c r="AS144" s="144" t="s">
        <v>21</v>
      </c>
      <c r="AT144" s="23">
        <v>0.12123295459217268</v>
      </c>
      <c r="AU144" s="144" t="s">
        <v>21</v>
      </c>
      <c r="AV144" s="144">
        <v>82</v>
      </c>
      <c r="AW144" s="144" t="s">
        <v>21</v>
      </c>
      <c r="AX144" s="23">
        <v>9.1469381921539611E-2</v>
      </c>
      <c r="AY144" s="144" t="s">
        <v>21</v>
      </c>
      <c r="AZ144" s="144">
        <v>122</v>
      </c>
      <c r="BA144" s="144" t="s">
        <v>21</v>
      </c>
      <c r="BB144" s="23">
        <v>1</v>
      </c>
      <c r="BC144" s="144" t="s">
        <v>21</v>
      </c>
      <c r="BD144" s="144">
        <v>1</v>
      </c>
      <c r="BE144" s="144" t="s">
        <v>21</v>
      </c>
      <c r="BF144" s="23">
        <v>0.41996020552146252</v>
      </c>
      <c r="BG144" s="144" t="s">
        <v>21</v>
      </c>
      <c r="BH144" s="144">
        <v>40</v>
      </c>
      <c r="BI144" s="144" t="s">
        <v>21</v>
      </c>
      <c r="BJ144" s="23">
        <v>1</v>
      </c>
      <c r="BK144" s="144" t="s">
        <v>21</v>
      </c>
      <c r="BL144" s="144">
        <v>1</v>
      </c>
      <c r="BM144" s="144" t="s">
        <v>21</v>
      </c>
      <c r="BN144" s="23">
        <v>0</v>
      </c>
      <c r="BO144" s="144" t="s">
        <v>21</v>
      </c>
      <c r="BP144" s="144">
        <v>324</v>
      </c>
      <c r="BQ144" s="144" t="s">
        <v>21</v>
      </c>
      <c r="BR144" s="23">
        <v>1.4098128930359758E-2</v>
      </c>
      <c r="BS144" s="144" t="s">
        <v>21</v>
      </c>
      <c r="BT144" s="144">
        <v>323</v>
      </c>
      <c r="BU144" s="144" t="s">
        <v>21</v>
      </c>
      <c r="BV144" s="23">
        <v>1.2277818152095301E-2</v>
      </c>
      <c r="BW144" s="144" t="s">
        <v>21</v>
      </c>
      <c r="BX144" s="144">
        <v>325</v>
      </c>
      <c r="BY144" s="144" t="s">
        <v>21</v>
      </c>
      <c r="BZ144" s="23">
        <v>0.43740006739788817</v>
      </c>
      <c r="CA144" s="144" t="s">
        <v>21</v>
      </c>
      <c r="CB144" s="144">
        <v>13</v>
      </c>
      <c r="CC144" s="144" t="s">
        <v>21</v>
      </c>
      <c r="CD144" s="144" t="s">
        <v>21</v>
      </c>
      <c r="CE144" s="23">
        <v>0.45493940494271584</v>
      </c>
      <c r="CF144" s="144" t="s">
        <v>21</v>
      </c>
      <c r="CG144" s="144">
        <v>23</v>
      </c>
    </row>
    <row r="145" spans="1:85" x14ac:dyDescent="0.25">
      <c r="A145" s="144" t="s">
        <v>165</v>
      </c>
      <c r="B145" s="23">
        <v>0.17794816676191624</v>
      </c>
      <c r="C145" s="144" t="s">
        <v>165</v>
      </c>
      <c r="D145" s="144">
        <v>227</v>
      </c>
      <c r="E145" s="144" t="s">
        <v>165</v>
      </c>
      <c r="F145" s="23">
        <v>4.2663943456912927E-2</v>
      </c>
      <c r="G145" s="144" t="s">
        <v>165</v>
      </c>
      <c r="H145" s="144">
        <v>298</v>
      </c>
      <c r="I145" s="144" t="s">
        <v>165</v>
      </c>
      <c r="J145" s="23">
        <v>0.29846515994169631</v>
      </c>
      <c r="K145" s="144" t="s">
        <v>165</v>
      </c>
      <c r="L145" s="144">
        <v>117</v>
      </c>
      <c r="M145" s="144" t="s">
        <v>165</v>
      </c>
      <c r="N145" s="23">
        <v>-181</v>
      </c>
      <c r="O145" s="144" t="s">
        <v>165</v>
      </c>
      <c r="P145" s="23">
        <v>22</v>
      </c>
      <c r="Q145" s="144" t="s">
        <v>165</v>
      </c>
      <c r="R145" s="23">
        <v>2.544408621508129E-3</v>
      </c>
      <c r="S145" s="144" t="s">
        <v>165</v>
      </c>
      <c r="T145" s="144">
        <v>90</v>
      </c>
      <c r="U145" s="144" t="s">
        <v>165</v>
      </c>
      <c r="V145" s="23">
        <v>0.11814204160760691</v>
      </c>
      <c r="W145" s="144" t="s">
        <v>165</v>
      </c>
      <c r="X145" s="144">
        <v>185</v>
      </c>
      <c r="Y145" s="144" t="s">
        <v>165</v>
      </c>
      <c r="Z145" s="23">
        <v>3.6354008490005383E-3</v>
      </c>
      <c r="AA145" s="144" t="s">
        <v>165</v>
      </c>
      <c r="AB145" s="144">
        <v>137</v>
      </c>
      <c r="AC145" s="144" t="s">
        <v>165</v>
      </c>
      <c r="AD145" s="23">
        <v>4.8261477634645548E-3</v>
      </c>
      <c r="AE145" s="144" t="s">
        <v>165</v>
      </c>
      <c r="AF145" s="144">
        <v>257</v>
      </c>
      <c r="AG145" s="144" t="s">
        <v>165</v>
      </c>
      <c r="AH145" s="23">
        <v>7.9827513406597508E-2</v>
      </c>
      <c r="AI145" s="144" t="s">
        <v>165</v>
      </c>
      <c r="AJ145" s="144">
        <v>171</v>
      </c>
      <c r="AK145" s="144" t="s">
        <v>165</v>
      </c>
      <c r="AL145" s="23">
        <v>1.4763458210546049E-2</v>
      </c>
      <c r="AM145" s="144" t="s">
        <v>165</v>
      </c>
      <c r="AN145" s="144">
        <v>268</v>
      </c>
      <c r="AO145" s="144" t="s">
        <v>165</v>
      </c>
      <c r="AP145" s="23">
        <v>0</v>
      </c>
      <c r="AQ145" s="144" t="s">
        <v>165</v>
      </c>
      <c r="AR145" s="144">
        <v>253</v>
      </c>
      <c r="AS145" s="144" t="s">
        <v>165</v>
      </c>
      <c r="AT145" s="23">
        <v>0.10160685138663218</v>
      </c>
      <c r="AU145" s="144" t="s">
        <v>165</v>
      </c>
      <c r="AV145" s="144">
        <v>127</v>
      </c>
      <c r="AW145" s="144" t="s">
        <v>165</v>
      </c>
      <c r="AX145" s="23">
        <v>3.582214545859605E-2</v>
      </c>
      <c r="AY145" s="144" t="s">
        <v>165</v>
      </c>
      <c r="AZ145" s="144">
        <v>270</v>
      </c>
      <c r="BA145" s="144" t="s">
        <v>165</v>
      </c>
      <c r="BB145" s="23">
        <v>4.7710741515315139E-2</v>
      </c>
      <c r="BC145" s="144" t="s">
        <v>165</v>
      </c>
      <c r="BD145" s="144">
        <v>172</v>
      </c>
      <c r="BE145" s="144" t="s">
        <v>165</v>
      </c>
      <c r="BF145" s="23">
        <v>0.48304825902334203</v>
      </c>
      <c r="BG145" s="144" t="s">
        <v>165</v>
      </c>
      <c r="BH145" s="144">
        <v>23</v>
      </c>
      <c r="BI145" s="144" t="s">
        <v>165</v>
      </c>
      <c r="BJ145" s="23">
        <v>0.14448238829547397</v>
      </c>
      <c r="BK145" s="144" t="s">
        <v>165</v>
      </c>
      <c r="BL145" s="144">
        <v>105</v>
      </c>
      <c r="BM145" s="144" t="s">
        <v>165</v>
      </c>
      <c r="BN145" s="23">
        <v>3.932153627499773E-2</v>
      </c>
      <c r="BO145" s="144" t="s">
        <v>165</v>
      </c>
      <c r="BP145" s="144">
        <v>223</v>
      </c>
      <c r="BQ145" s="144" t="s">
        <v>165</v>
      </c>
      <c r="BR145" s="23">
        <v>8.6270700156022187E-2</v>
      </c>
      <c r="BS145" s="144" t="s">
        <v>165</v>
      </c>
      <c r="BT145" s="144">
        <v>89</v>
      </c>
      <c r="BU145" s="144" t="s">
        <v>165</v>
      </c>
      <c r="BV145" s="23">
        <v>0.1092293724348829</v>
      </c>
      <c r="BW145" s="144" t="s">
        <v>165</v>
      </c>
      <c r="BX145" s="144">
        <v>176</v>
      </c>
      <c r="BY145" s="144" t="s">
        <v>165</v>
      </c>
      <c r="BZ145" s="23">
        <v>0.13484214603669664</v>
      </c>
      <c r="CA145" s="144" t="s">
        <v>165</v>
      </c>
      <c r="CB145" s="144">
        <v>196</v>
      </c>
      <c r="CC145" s="144" t="s">
        <v>165</v>
      </c>
      <c r="CD145" s="144" t="s">
        <v>165</v>
      </c>
      <c r="CE145" s="23">
        <v>6.2019724744045719E-2</v>
      </c>
      <c r="CF145" s="144" t="s">
        <v>165</v>
      </c>
      <c r="CG145" s="144">
        <v>184</v>
      </c>
    </row>
    <row r="146" spans="1:85" x14ac:dyDescent="0.25">
      <c r="A146" s="144" t="s">
        <v>127</v>
      </c>
      <c r="B146" s="23">
        <v>0.33312276225159887</v>
      </c>
      <c r="C146" s="144" t="s">
        <v>127</v>
      </c>
      <c r="D146" s="144">
        <v>67</v>
      </c>
      <c r="E146" s="144" t="s">
        <v>127</v>
      </c>
      <c r="F146" s="23">
        <v>0.11545204905414395</v>
      </c>
      <c r="G146" s="144" t="s">
        <v>127</v>
      </c>
      <c r="H146" s="144">
        <v>123</v>
      </c>
      <c r="I146" s="144" t="s">
        <v>127</v>
      </c>
      <c r="J146" s="23">
        <v>0.49224697356907915</v>
      </c>
      <c r="K146" s="144" t="s">
        <v>127</v>
      </c>
      <c r="L146" s="144">
        <v>33</v>
      </c>
      <c r="M146" s="144" t="s">
        <v>127</v>
      </c>
      <c r="N146" s="23">
        <v>-90</v>
      </c>
      <c r="O146" s="144" t="s">
        <v>127</v>
      </c>
      <c r="P146" s="23">
        <v>73</v>
      </c>
      <c r="Q146" s="144" t="s">
        <v>127</v>
      </c>
      <c r="R146" s="23">
        <v>3.4405139895747622E-4</v>
      </c>
      <c r="S146" s="144" t="s">
        <v>127</v>
      </c>
      <c r="T146" s="144">
        <v>270</v>
      </c>
      <c r="U146" s="144" t="s">
        <v>127</v>
      </c>
      <c r="V146" s="23">
        <v>0.41496771500471963</v>
      </c>
      <c r="W146" s="144" t="s">
        <v>127</v>
      </c>
      <c r="X146" s="144">
        <v>31</v>
      </c>
      <c r="Y146" s="144" t="s">
        <v>127</v>
      </c>
      <c r="Z146" s="23">
        <v>4.1786839064284912E-3</v>
      </c>
      <c r="AA146" s="144" t="s">
        <v>127</v>
      </c>
      <c r="AB146" s="144">
        <v>113</v>
      </c>
      <c r="AC146" s="144" t="s">
        <v>127</v>
      </c>
      <c r="AD146" s="23">
        <v>4.2874487715072063E-3</v>
      </c>
      <c r="AE146" s="144" t="s">
        <v>127</v>
      </c>
      <c r="AF146" s="144">
        <v>265</v>
      </c>
      <c r="AG146" s="144" t="s">
        <v>127</v>
      </c>
      <c r="AH146" s="23">
        <v>7.7058017033296219E-2</v>
      </c>
      <c r="AI146" s="144" t="s">
        <v>127</v>
      </c>
      <c r="AJ146" s="144">
        <v>187</v>
      </c>
      <c r="AK146" s="144" t="s">
        <v>127</v>
      </c>
      <c r="AL146" s="23">
        <v>1.3889498164459693E-2</v>
      </c>
      <c r="AM146" s="144" t="s">
        <v>127</v>
      </c>
      <c r="AN146" s="144">
        <v>278</v>
      </c>
      <c r="AO146" s="144" t="s">
        <v>127</v>
      </c>
      <c r="AP146" s="23">
        <v>5.526144225994763E-3</v>
      </c>
      <c r="AQ146" s="144" t="s">
        <v>127</v>
      </c>
      <c r="AR146" s="144">
        <v>243</v>
      </c>
      <c r="AS146" s="144" t="s">
        <v>127</v>
      </c>
      <c r="AT146" s="23">
        <v>0.21601329072044534</v>
      </c>
      <c r="AU146" s="144" t="s">
        <v>127</v>
      </c>
      <c r="AV146" s="144">
        <v>16</v>
      </c>
      <c r="AW146" s="144" t="s">
        <v>127</v>
      </c>
      <c r="AX146" s="23">
        <v>8.1539484664920614E-2</v>
      </c>
      <c r="AY146" s="144" t="s">
        <v>127</v>
      </c>
      <c r="AZ146" s="144">
        <v>143</v>
      </c>
      <c r="BA146" s="144" t="s">
        <v>127</v>
      </c>
      <c r="BB146" s="23">
        <v>4.3157356821210226E-2</v>
      </c>
      <c r="BC146" s="144" t="s">
        <v>127</v>
      </c>
      <c r="BD146" s="144">
        <v>183</v>
      </c>
      <c r="BE146" s="144" t="s">
        <v>127</v>
      </c>
      <c r="BF146" s="23">
        <v>0.47402644748720807</v>
      </c>
      <c r="BG146" s="144" t="s">
        <v>127</v>
      </c>
      <c r="BH146" s="144">
        <v>27</v>
      </c>
      <c r="BI146" s="144" t="s">
        <v>127</v>
      </c>
      <c r="BJ146" s="23">
        <v>0.13844306925157768</v>
      </c>
      <c r="BK146" s="144" t="s">
        <v>127</v>
      </c>
      <c r="BL146" s="144">
        <v>112</v>
      </c>
      <c r="BM146" s="144" t="s">
        <v>127</v>
      </c>
      <c r="BN146" s="23">
        <v>0.20214663122759124</v>
      </c>
      <c r="BO146" s="144" t="s">
        <v>127</v>
      </c>
      <c r="BP146" s="144">
        <v>29</v>
      </c>
      <c r="BQ146" s="144" t="s">
        <v>127</v>
      </c>
      <c r="BR146" s="23">
        <v>6.1414394473723932E-2</v>
      </c>
      <c r="BS146" s="144" t="s">
        <v>127</v>
      </c>
      <c r="BT146" s="144">
        <v>163</v>
      </c>
      <c r="BU146" s="144" t="s">
        <v>127</v>
      </c>
      <c r="BV146" s="23">
        <v>0.22877635832016796</v>
      </c>
      <c r="BW146" s="144" t="s">
        <v>127</v>
      </c>
      <c r="BX146" s="144">
        <v>47</v>
      </c>
      <c r="BY146" s="144" t="s">
        <v>127</v>
      </c>
      <c r="BZ146" s="23">
        <v>0.28991129159820789</v>
      </c>
      <c r="CA146" s="144" t="s">
        <v>127</v>
      </c>
      <c r="CB146" s="144">
        <v>44</v>
      </c>
      <c r="CC146" s="144" t="s">
        <v>127</v>
      </c>
      <c r="CD146" s="144" t="s">
        <v>127</v>
      </c>
      <c r="CE146" s="23">
        <v>0.22432077984439897</v>
      </c>
      <c r="CF146" s="144" t="s">
        <v>127</v>
      </c>
      <c r="CG146" s="144">
        <v>41</v>
      </c>
    </row>
    <row r="147" spans="1:85" x14ac:dyDescent="0.25">
      <c r="A147" s="144" t="s">
        <v>241</v>
      </c>
      <c r="B147" s="23">
        <v>0.2222012899217754</v>
      </c>
      <c r="C147" s="144" t="s">
        <v>241</v>
      </c>
      <c r="D147" s="144">
        <v>152</v>
      </c>
      <c r="E147" s="144" t="s">
        <v>241</v>
      </c>
      <c r="F147" s="23">
        <v>9.8388996601428177E-2</v>
      </c>
      <c r="G147" s="144" t="s">
        <v>241</v>
      </c>
      <c r="H147" s="144">
        <v>160</v>
      </c>
      <c r="I147" s="144" t="s">
        <v>241</v>
      </c>
      <c r="J147" s="23">
        <v>0.29843757369664098</v>
      </c>
      <c r="K147" s="144" t="s">
        <v>241</v>
      </c>
      <c r="L147" s="144">
        <v>118</v>
      </c>
      <c r="M147" s="144" t="s">
        <v>241</v>
      </c>
      <c r="N147" s="23">
        <v>-42</v>
      </c>
      <c r="O147" s="144" t="s">
        <v>241</v>
      </c>
      <c r="P147" s="23">
        <v>112</v>
      </c>
      <c r="Q147" s="144" t="s">
        <v>241</v>
      </c>
      <c r="R147" s="23">
        <v>5.426682077430857E-4</v>
      </c>
      <c r="S147" s="144" t="s">
        <v>241</v>
      </c>
      <c r="T147" s="144">
        <v>249</v>
      </c>
      <c r="U147" s="144" t="s">
        <v>241</v>
      </c>
      <c r="V147" s="23">
        <v>0.17467287797300893</v>
      </c>
      <c r="W147" s="144" t="s">
        <v>241</v>
      </c>
      <c r="X147" s="144">
        <v>132</v>
      </c>
      <c r="Y147" s="144" t="s">
        <v>241</v>
      </c>
      <c r="Z147" s="23">
        <v>2.1566654202563786E-3</v>
      </c>
      <c r="AA147" s="144" t="s">
        <v>241</v>
      </c>
      <c r="AB147" s="144">
        <v>215</v>
      </c>
      <c r="AC147" s="144" t="s">
        <v>241</v>
      </c>
      <c r="AD147" s="23">
        <v>4.4247659184005618E-2</v>
      </c>
      <c r="AE147" s="144" t="s">
        <v>241</v>
      </c>
      <c r="AF147" s="144">
        <v>40</v>
      </c>
      <c r="AG147" s="144" t="s">
        <v>241</v>
      </c>
      <c r="AH147" s="23">
        <v>0.13212961133677156</v>
      </c>
      <c r="AI147" s="144" t="s">
        <v>241</v>
      </c>
      <c r="AJ147" s="144">
        <v>68</v>
      </c>
      <c r="AK147" s="144" t="s">
        <v>241</v>
      </c>
      <c r="AL147" s="23">
        <v>5.9768054054690281E-2</v>
      </c>
      <c r="AM147" s="144" t="s">
        <v>241</v>
      </c>
      <c r="AN147" s="144">
        <v>43</v>
      </c>
      <c r="AO147" s="144" t="s">
        <v>241</v>
      </c>
      <c r="AP147" s="23">
        <v>0</v>
      </c>
      <c r="AQ147" s="144" t="s">
        <v>241</v>
      </c>
      <c r="AR147" s="144">
        <v>253</v>
      </c>
      <c r="AS147" s="144" t="s">
        <v>241</v>
      </c>
      <c r="AT147" s="23">
        <v>0.10458266638937441</v>
      </c>
      <c r="AU147" s="144" t="s">
        <v>241</v>
      </c>
      <c r="AV147" s="144">
        <v>122</v>
      </c>
      <c r="AW147" s="144" t="s">
        <v>241</v>
      </c>
      <c r="AX147" s="23">
        <v>3.6871288074781169E-2</v>
      </c>
      <c r="AY147" s="144" t="s">
        <v>241</v>
      </c>
      <c r="AZ147" s="144">
        <v>266</v>
      </c>
      <c r="BA147" s="144" t="s">
        <v>241</v>
      </c>
      <c r="BB147" s="23">
        <v>6.179985750949973E-3</v>
      </c>
      <c r="BC147" s="144" t="s">
        <v>241</v>
      </c>
      <c r="BD147" s="144">
        <v>311</v>
      </c>
      <c r="BE147" s="144" t="s">
        <v>241</v>
      </c>
      <c r="BF147" s="23">
        <v>0.3529823923716342</v>
      </c>
      <c r="BG147" s="144" t="s">
        <v>241</v>
      </c>
      <c r="BH147" s="144">
        <v>59</v>
      </c>
      <c r="BI147" s="144" t="s">
        <v>241</v>
      </c>
      <c r="BJ147" s="23">
        <v>7.9412552498295735E-2</v>
      </c>
      <c r="BK147" s="144" t="s">
        <v>241</v>
      </c>
      <c r="BL147" s="144">
        <v>222</v>
      </c>
      <c r="BM147" s="144" t="s">
        <v>241</v>
      </c>
      <c r="BN147" s="23">
        <v>0.16673577256449051</v>
      </c>
      <c r="BO147" s="144" t="s">
        <v>241</v>
      </c>
      <c r="BP147" s="144">
        <v>43</v>
      </c>
      <c r="BQ147" s="144" t="s">
        <v>241</v>
      </c>
      <c r="BR147" s="23">
        <v>2.9714348018197338E-2</v>
      </c>
      <c r="BS147" s="144" t="s">
        <v>241</v>
      </c>
      <c r="BT147" s="144">
        <v>292</v>
      </c>
      <c r="BU147" s="144" t="s">
        <v>241</v>
      </c>
      <c r="BV147" s="23">
        <v>0.17046277748905178</v>
      </c>
      <c r="BW147" s="144" t="s">
        <v>241</v>
      </c>
      <c r="BX147" s="144">
        <v>89</v>
      </c>
      <c r="BY147" s="144" t="s">
        <v>241</v>
      </c>
      <c r="BZ147" s="23">
        <v>0.22437836659492164</v>
      </c>
      <c r="CA147" s="144" t="s">
        <v>241</v>
      </c>
      <c r="CB147" s="144">
        <v>70</v>
      </c>
      <c r="CC147" s="144" t="s">
        <v>241</v>
      </c>
      <c r="CD147" s="144" t="s">
        <v>241</v>
      </c>
      <c r="CE147" s="23">
        <v>4.719846891253425E-2</v>
      </c>
      <c r="CF147" s="144" t="s">
        <v>241</v>
      </c>
      <c r="CG147" s="144">
        <v>225</v>
      </c>
    </row>
    <row r="148" spans="1:85" x14ac:dyDescent="0.25">
      <c r="A148" s="144" t="s">
        <v>195</v>
      </c>
      <c r="B148" s="23">
        <v>0.19481411452626515</v>
      </c>
      <c r="C148" s="144" t="s">
        <v>195</v>
      </c>
      <c r="D148" s="144">
        <v>192</v>
      </c>
      <c r="E148" s="144" t="s">
        <v>195</v>
      </c>
      <c r="F148" s="23">
        <v>9.867201472867404E-2</v>
      </c>
      <c r="G148" s="144" t="s">
        <v>195</v>
      </c>
      <c r="H148" s="144">
        <v>156</v>
      </c>
      <c r="I148" s="144" t="s">
        <v>195</v>
      </c>
      <c r="J148" s="23">
        <v>0.18497169966677238</v>
      </c>
      <c r="K148" s="144" t="s">
        <v>195</v>
      </c>
      <c r="L148" s="144">
        <v>272</v>
      </c>
      <c r="M148" s="144" t="s">
        <v>195</v>
      </c>
      <c r="N148" s="23">
        <v>116</v>
      </c>
      <c r="O148" s="144" t="s">
        <v>195</v>
      </c>
      <c r="P148" s="23">
        <v>274</v>
      </c>
      <c r="Q148" s="144" t="s">
        <v>195</v>
      </c>
      <c r="R148" s="23">
        <v>3.1136686293081056E-3</v>
      </c>
      <c r="S148" s="144" t="s">
        <v>195</v>
      </c>
      <c r="T148" s="144">
        <v>80</v>
      </c>
      <c r="U148" s="144" t="s">
        <v>195</v>
      </c>
      <c r="V148" s="23">
        <v>4.5321292035641191E-2</v>
      </c>
      <c r="W148" s="144" t="s">
        <v>195</v>
      </c>
      <c r="X148" s="144">
        <v>301</v>
      </c>
      <c r="Y148" s="144" t="s">
        <v>195</v>
      </c>
      <c r="Z148" s="23">
        <v>3.5315500608657123E-3</v>
      </c>
      <c r="AA148" s="144" t="s">
        <v>195</v>
      </c>
      <c r="AB148" s="144">
        <v>141</v>
      </c>
      <c r="AC148" s="144" t="s">
        <v>195</v>
      </c>
      <c r="AD148" s="23">
        <v>7.0758412547327662E-2</v>
      </c>
      <c r="AE148" s="144" t="s">
        <v>195</v>
      </c>
      <c r="AF148" s="144">
        <v>29</v>
      </c>
      <c r="AG148" s="144" t="s">
        <v>195</v>
      </c>
      <c r="AH148" s="23">
        <v>6.4863328581406601E-2</v>
      </c>
      <c r="AI148" s="144" t="s">
        <v>195</v>
      </c>
      <c r="AJ148" s="144">
        <v>237</v>
      </c>
      <c r="AK148" s="144" t="s">
        <v>195</v>
      </c>
      <c r="AL148" s="23">
        <v>7.7122826989061255E-2</v>
      </c>
      <c r="AM148" s="144" t="s">
        <v>195</v>
      </c>
      <c r="AN148" s="144">
        <v>33</v>
      </c>
      <c r="AO148" s="144" t="s">
        <v>195</v>
      </c>
      <c r="AP148" s="23">
        <v>0</v>
      </c>
      <c r="AQ148" s="144" t="s">
        <v>195</v>
      </c>
      <c r="AR148" s="144">
        <v>253</v>
      </c>
      <c r="AS148" s="144" t="s">
        <v>195</v>
      </c>
      <c r="AT148" s="23">
        <v>0.13577436249873354</v>
      </c>
      <c r="AU148" s="144" t="s">
        <v>195</v>
      </c>
      <c r="AV148" s="144">
        <v>66</v>
      </c>
      <c r="AW148" s="144" t="s">
        <v>195</v>
      </c>
      <c r="AX148" s="23">
        <v>4.7868120078541014E-2</v>
      </c>
      <c r="AY148" s="144" t="s">
        <v>195</v>
      </c>
      <c r="AZ148" s="144">
        <v>234</v>
      </c>
      <c r="BA148" s="144" t="s">
        <v>195</v>
      </c>
      <c r="BB148" s="23">
        <v>9.9219728654695138E-2</v>
      </c>
      <c r="BC148" s="144" t="s">
        <v>195</v>
      </c>
      <c r="BD148" s="144">
        <v>98</v>
      </c>
      <c r="BE148" s="144" t="s">
        <v>195</v>
      </c>
      <c r="BF148" s="23">
        <v>0.14864514276192164</v>
      </c>
      <c r="BG148" s="144" t="s">
        <v>195</v>
      </c>
      <c r="BH148" s="144">
        <v>270</v>
      </c>
      <c r="BI148" s="144" t="s">
        <v>195</v>
      </c>
      <c r="BJ148" s="23">
        <v>0.12157839216538011</v>
      </c>
      <c r="BK148" s="144" t="s">
        <v>195</v>
      </c>
      <c r="BL148" s="144">
        <v>128</v>
      </c>
      <c r="BM148" s="144" t="s">
        <v>195</v>
      </c>
      <c r="BN148" s="23">
        <v>4.5240512251826986E-2</v>
      </c>
      <c r="BO148" s="144" t="s">
        <v>195</v>
      </c>
      <c r="BP148" s="144">
        <v>207</v>
      </c>
      <c r="BQ148" s="144" t="s">
        <v>195</v>
      </c>
      <c r="BR148" s="23">
        <v>7.2112228151164446E-3</v>
      </c>
      <c r="BS148" s="144" t="s">
        <v>195</v>
      </c>
      <c r="BT148" s="144">
        <v>325</v>
      </c>
      <c r="BU148" s="144" t="s">
        <v>195</v>
      </c>
      <c r="BV148" s="23">
        <v>4.5510477470750675E-2</v>
      </c>
      <c r="BW148" s="144" t="s">
        <v>195</v>
      </c>
      <c r="BX148" s="144">
        <v>308</v>
      </c>
      <c r="BY148" s="144" t="s">
        <v>195</v>
      </c>
      <c r="BZ148" s="23">
        <v>0.18582480813275862</v>
      </c>
      <c r="CA148" s="144" t="s">
        <v>195</v>
      </c>
      <c r="CB148" s="144">
        <v>114</v>
      </c>
      <c r="CC148" s="144" t="s">
        <v>195</v>
      </c>
      <c r="CD148" s="144" t="s">
        <v>195</v>
      </c>
      <c r="CE148" s="23">
        <v>7.2855451708279145E-2</v>
      </c>
      <c r="CF148" s="144" t="s">
        <v>195</v>
      </c>
      <c r="CG148" s="144">
        <v>158</v>
      </c>
    </row>
    <row r="149" spans="1:85" x14ac:dyDescent="0.25">
      <c r="A149" s="144" t="s">
        <v>222</v>
      </c>
      <c r="B149" s="23">
        <v>0.18627424660054481</v>
      </c>
      <c r="C149" s="144" t="s">
        <v>222</v>
      </c>
      <c r="D149" s="144">
        <v>210</v>
      </c>
      <c r="E149" s="144" t="s">
        <v>222</v>
      </c>
      <c r="F149" s="23">
        <v>5.0427749302087786E-2</v>
      </c>
      <c r="G149" s="144" t="s">
        <v>222</v>
      </c>
      <c r="H149" s="144">
        <v>277</v>
      </c>
      <c r="I149" s="144" t="s">
        <v>222</v>
      </c>
      <c r="J149" s="23">
        <v>0.30296475123653438</v>
      </c>
      <c r="K149" s="144" t="s">
        <v>222</v>
      </c>
      <c r="L149" s="144">
        <v>112</v>
      </c>
      <c r="M149" s="144" t="s">
        <v>222</v>
      </c>
      <c r="N149" s="23">
        <v>-165</v>
      </c>
      <c r="O149" s="144" t="s">
        <v>222</v>
      </c>
      <c r="P149" s="23">
        <v>31</v>
      </c>
      <c r="Q149" s="144" t="s">
        <v>222</v>
      </c>
      <c r="R149" s="23">
        <v>1.1669200624599055E-4</v>
      </c>
      <c r="S149" s="144" t="s">
        <v>222</v>
      </c>
      <c r="T149" s="144">
        <v>312</v>
      </c>
      <c r="U149" s="144" t="s">
        <v>222</v>
      </c>
      <c r="V149" s="23">
        <v>9.8959788729811315E-2</v>
      </c>
      <c r="W149" s="144" t="s">
        <v>222</v>
      </c>
      <c r="X149" s="144">
        <v>209</v>
      </c>
      <c r="Y149" s="144" t="s">
        <v>222</v>
      </c>
      <c r="Z149" s="23">
        <v>1.0311489468094203E-3</v>
      </c>
      <c r="AA149" s="144" t="s">
        <v>222</v>
      </c>
      <c r="AB149" s="144">
        <v>298</v>
      </c>
      <c r="AC149" s="144" t="s">
        <v>222</v>
      </c>
      <c r="AD149" s="23">
        <v>4.6225401033974265E-3</v>
      </c>
      <c r="AE149" s="144" t="s">
        <v>222</v>
      </c>
      <c r="AF149" s="144">
        <v>261</v>
      </c>
      <c r="AG149" s="144" t="s">
        <v>222</v>
      </c>
      <c r="AH149" s="23">
        <v>0.13880833537925952</v>
      </c>
      <c r="AI149" s="144" t="s">
        <v>222</v>
      </c>
      <c r="AJ149" s="144">
        <v>61</v>
      </c>
      <c r="AK149" s="144" t="s">
        <v>222</v>
      </c>
      <c r="AL149" s="23">
        <v>2.199850922256576E-2</v>
      </c>
      <c r="AM149" s="144" t="s">
        <v>222</v>
      </c>
      <c r="AN149" s="144">
        <v>163</v>
      </c>
      <c r="AO149" s="144" t="s">
        <v>222</v>
      </c>
      <c r="AP149" s="23">
        <v>1.987801570397512E-2</v>
      </c>
      <c r="AQ149" s="144" t="s">
        <v>222</v>
      </c>
      <c r="AR149" s="144">
        <v>212</v>
      </c>
      <c r="AS149" s="144" t="s">
        <v>222</v>
      </c>
      <c r="AT149" s="23">
        <v>0.13701455459206394</v>
      </c>
      <c r="AU149" s="144" t="s">
        <v>222</v>
      </c>
      <c r="AV149" s="144">
        <v>62</v>
      </c>
      <c r="AW149" s="144" t="s">
        <v>222</v>
      </c>
      <c r="AX149" s="23">
        <v>6.7667094157846247E-2</v>
      </c>
      <c r="AY149" s="144" t="s">
        <v>222</v>
      </c>
      <c r="AZ149" s="144">
        <v>166</v>
      </c>
      <c r="BA149" s="144" t="s">
        <v>222</v>
      </c>
      <c r="BB149" s="23">
        <v>6.1501651459900421E-3</v>
      </c>
      <c r="BC149" s="144" t="s">
        <v>222</v>
      </c>
      <c r="BD149" s="144">
        <v>312</v>
      </c>
      <c r="BE149" s="144" t="s">
        <v>222</v>
      </c>
      <c r="BF149" s="23">
        <v>0.43453625895427422</v>
      </c>
      <c r="BG149" s="144" t="s">
        <v>222</v>
      </c>
      <c r="BH149" s="144">
        <v>34</v>
      </c>
      <c r="BI149" s="144" t="s">
        <v>222</v>
      </c>
      <c r="BJ149" s="23">
        <v>9.6430497217703179E-2</v>
      </c>
      <c r="BK149" s="144" t="s">
        <v>222</v>
      </c>
      <c r="BL149" s="144">
        <v>170</v>
      </c>
      <c r="BM149" s="144" t="s">
        <v>222</v>
      </c>
      <c r="BN149" s="23">
        <v>8.0814453822246723E-2</v>
      </c>
      <c r="BO149" s="144" t="s">
        <v>222</v>
      </c>
      <c r="BP149" s="144">
        <v>124</v>
      </c>
      <c r="BQ149" s="144" t="s">
        <v>222</v>
      </c>
      <c r="BR149" s="23">
        <v>6.7279256010011099E-2</v>
      </c>
      <c r="BS149" s="144" t="s">
        <v>222</v>
      </c>
      <c r="BT149" s="144">
        <v>145</v>
      </c>
      <c r="BU149" s="144" t="s">
        <v>222</v>
      </c>
      <c r="BV149" s="23">
        <v>0.12867066781207112</v>
      </c>
      <c r="BW149" s="144" t="s">
        <v>222</v>
      </c>
      <c r="BX149" s="144">
        <v>139</v>
      </c>
      <c r="BY149" s="144" t="s">
        <v>222</v>
      </c>
      <c r="BZ149" s="23">
        <v>0.16247331220562097</v>
      </c>
      <c r="CA149" s="144" t="s">
        <v>222</v>
      </c>
      <c r="CB149" s="144">
        <v>149</v>
      </c>
      <c r="CC149" s="144" t="s">
        <v>222</v>
      </c>
      <c r="CD149" s="144" t="s">
        <v>222</v>
      </c>
      <c r="CE149" s="23">
        <v>4.2752838570714963E-2</v>
      </c>
      <c r="CF149" s="144" t="s">
        <v>222</v>
      </c>
      <c r="CG149" s="144">
        <v>239</v>
      </c>
    </row>
    <row r="150" spans="1:85" x14ac:dyDescent="0.25">
      <c r="A150" s="144" t="s">
        <v>246</v>
      </c>
      <c r="B150" s="23">
        <v>0.10133503056673303</v>
      </c>
      <c r="C150" s="144" t="s">
        <v>246</v>
      </c>
      <c r="D150" s="144">
        <v>323</v>
      </c>
      <c r="E150" s="144" t="s">
        <v>246</v>
      </c>
      <c r="F150" s="23">
        <v>3.3538659211283905E-2</v>
      </c>
      <c r="G150" s="144" t="s">
        <v>246</v>
      </c>
      <c r="H150" s="144">
        <v>309</v>
      </c>
      <c r="I150" s="144" t="s">
        <v>246</v>
      </c>
      <c r="J150" s="23">
        <v>0.1967363718070313</v>
      </c>
      <c r="K150" s="144" t="s">
        <v>246</v>
      </c>
      <c r="L150" s="144">
        <v>254</v>
      </c>
      <c r="M150" s="144" t="s">
        <v>246</v>
      </c>
      <c r="N150" s="23">
        <v>-55</v>
      </c>
      <c r="O150" s="144" t="s">
        <v>246</v>
      </c>
      <c r="P150" s="23">
        <v>97</v>
      </c>
      <c r="Q150" s="144" t="s">
        <v>246</v>
      </c>
      <c r="R150" s="23">
        <v>2.7871489920954889E-4</v>
      </c>
      <c r="S150" s="144" t="s">
        <v>246</v>
      </c>
      <c r="T150" s="144">
        <v>285</v>
      </c>
      <c r="U150" s="144" t="s">
        <v>246</v>
      </c>
      <c r="V150" s="23">
        <v>8.2495613311660027E-2</v>
      </c>
      <c r="W150" s="144" t="s">
        <v>246</v>
      </c>
      <c r="X150" s="144">
        <v>240</v>
      </c>
      <c r="Y150" s="144" t="s">
        <v>246</v>
      </c>
      <c r="Z150" s="23">
        <v>1.0409769964613846E-3</v>
      </c>
      <c r="AA150" s="144" t="s">
        <v>246</v>
      </c>
      <c r="AB150" s="144">
        <v>296</v>
      </c>
      <c r="AC150" s="144" t="s">
        <v>246</v>
      </c>
      <c r="AD150" s="23">
        <v>9.7518627655751346E-3</v>
      </c>
      <c r="AE150" s="144" t="s">
        <v>246</v>
      </c>
      <c r="AF150" s="144">
        <v>172</v>
      </c>
      <c r="AG150" s="144" t="s">
        <v>246</v>
      </c>
      <c r="AH150" s="23">
        <v>4.23120085353898E-2</v>
      </c>
      <c r="AI150" s="144" t="s">
        <v>246</v>
      </c>
      <c r="AJ150" s="144">
        <v>315</v>
      </c>
      <c r="AK150" s="144" t="s">
        <v>246</v>
      </c>
      <c r="AL150" s="23">
        <v>1.4835004166032909E-2</v>
      </c>
      <c r="AM150" s="144" t="s">
        <v>246</v>
      </c>
      <c r="AN150" s="144">
        <v>267</v>
      </c>
      <c r="AO150" s="144" t="s">
        <v>246</v>
      </c>
      <c r="AP150" s="23">
        <v>5.983438530447583E-4</v>
      </c>
      <c r="AQ150" s="144" t="s">
        <v>246</v>
      </c>
      <c r="AR150" s="144">
        <v>252</v>
      </c>
      <c r="AS150" s="144" t="s">
        <v>246</v>
      </c>
      <c r="AT150" s="23">
        <v>6.5702198051405189E-2</v>
      </c>
      <c r="AU150" s="144" t="s">
        <v>246</v>
      </c>
      <c r="AV150" s="144">
        <v>257</v>
      </c>
      <c r="AW150" s="144" t="s">
        <v>246</v>
      </c>
      <c r="AX150" s="23">
        <v>2.3746533677021373E-2</v>
      </c>
      <c r="AY150" s="144" t="s">
        <v>246</v>
      </c>
      <c r="AZ150" s="144">
        <v>304</v>
      </c>
      <c r="BA150" s="144" t="s">
        <v>246</v>
      </c>
      <c r="BB150" s="23">
        <v>4.9953372865193378E-2</v>
      </c>
      <c r="BC150" s="144" t="s">
        <v>246</v>
      </c>
      <c r="BD150" s="144">
        <v>165</v>
      </c>
      <c r="BE150" s="144" t="s">
        <v>246</v>
      </c>
      <c r="BF150" s="23">
        <v>0.41444855058333518</v>
      </c>
      <c r="BG150" s="144" t="s">
        <v>246</v>
      </c>
      <c r="BH150" s="144">
        <v>41</v>
      </c>
      <c r="BI150" s="144" t="s">
        <v>246</v>
      </c>
      <c r="BJ150" s="23">
        <v>0.13219050871621302</v>
      </c>
      <c r="BK150" s="144" t="s">
        <v>246</v>
      </c>
      <c r="BL150" s="144">
        <v>119</v>
      </c>
      <c r="BM150" s="144" t="s">
        <v>246</v>
      </c>
      <c r="BN150" s="23">
        <v>1.3628953510219708E-2</v>
      </c>
      <c r="BO150" s="144" t="s">
        <v>246</v>
      </c>
      <c r="BP150" s="144">
        <v>299</v>
      </c>
      <c r="BQ150" s="144" t="s">
        <v>246</v>
      </c>
      <c r="BR150" s="23">
        <v>3.7498986046813239E-2</v>
      </c>
      <c r="BS150" s="144" t="s">
        <v>246</v>
      </c>
      <c r="BT150" s="144">
        <v>254</v>
      </c>
      <c r="BU150" s="144" t="s">
        <v>246</v>
      </c>
      <c r="BV150" s="23">
        <v>4.4475580642420597E-2</v>
      </c>
      <c r="BW150" s="144" t="s">
        <v>246</v>
      </c>
      <c r="BX150" s="144">
        <v>310</v>
      </c>
      <c r="BY150" s="144" t="s">
        <v>246</v>
      </c>
      <c r="BZ150" s="23">
        <v>5.8108026847712678E-2</v>
      </c>
      <c r="CA150" s="144" t="s">
        <v>246</v>
      </c>
      <c r="CB150" s="144">
        <v>324</v>
      </c>
      <c r="CC150" s="144" t="s">
        <v>246</v>
      </c>
      <c r="CD150" s="144" t="s">
        <v>246</v>
      </c>
      <c r="CE150" s="23">
        <v>1.9394314225007793E-3</v>
      </c>
      <c r="CF150" s="144" t="s">
        <v>246</v>
      </c>
      <c r="CG150" s="144">
        <v>325</v>
      </c>
    </row>
    <row r="151" spans="1:85" x14ac:dyDescent="0.25">
      <c r="A151" s="144" t="s">
        <v>114</v>
      </c>
      <c r="B151" s="23">
        <v>0.23569579472977137</v>
      </c>
      <c r="C151" s="144" t="s">
        <v>114</v>
      </c>
      <c r="D151" s="144">
        <v>135</v>
      </c>
      <c r="E151" s="144" t="s">
        <v>114</v>
      </c>
      <c r="F151" s="23">
        <v>0.10497169637783008</v>
      </c>
      <c r="G151" s="144" t="s">
        <v>114</v>
      </c>
      <c r="H151" s="144">
        <v>149</v>
      </c>
      <c r="I151" s="144" t="s">
        <v>114</v>
      </c>
      <c r="J151" s="23">
        <v>0.27089237042373115</v>
      </c>
      <c r="K151" s="144" t="s">
        <v>114</v>
      </c>
      <c r="L151" s="144">
        <v>150</v>
      </c>
      <c r="M151" s="144" t="s">
        <v>114</v>
      </c>
      <c r="N151" s="23">
        <v>1</v>
      </c>
      <c r="O151" s="144" t="s">
        <v>114</v>
      </c>
      <c r="P151" s="23">
        <v>168</v>
      </c>
      <c r="Q151" s="144" t="s">
        <v>114</v>
      </c>
      <c r="R151" s="23">
        <v>9.466331231809991E-3</v>
      </c>
      <c r="S151" s="144" t="s">
        <v>114</v>
      </c>
      <c r="T151" s="144">
        <v>26</v>
      </c>
      <c r="U151" s="144" t="s">
        <v>114</v>
      </c>
      <c r="V151" s="23">
        <v>9.0189999439459032E-2</v>
      </c>
      <c r="W151" s="144" t="s">
        <v>114</v>
      </c>
      <c r="X151" s="144">
        <v>227</v>
      </c>
      <c r="Y151" s="144" t="s">
        <v>114</v>
      </c>
      <c r="Z151" s="23">
        <v>1.0296939398815123E-2</v>
      </c>
      <c r="AA151" s="144" t="s">
        <v>114</v>
      </c>
      <c r="AB151" s="144">
        <v>29</v>
      </c>
      <c r="AC151" s="144" t="s">
        <v>114</v>
      </c>
      <c r="AD151" s="23">
        <v>0.14034643811359238</v>
      </c>
      <c r="AE151" s="144" t="s">
        <v>114</v>
      </c>
      <c r="AF151" s="144">
        <v>14</v>
      </c>
      <c r="AG151" s="144" t="s">
        <v>114</v>
      </c>
      <c r="AH151" s="23">
        <v>0.15406538057026686</v>
      </c>
      <c r="AI151" s="144" t="s">
        <v>114</v>
      </c>
      <c r="AJ151" s="144">
        <v>50</v>
      </c>
      <c r="AK151" s="144" t="s">
        <v>114</v>
      </c>
      <c r="AL151" s="23">
        <v>0.15617266139151456</v>
      </c>
      <c r="AM151" s="144" t="s">
        <v>114</v>
      </c>
      <c r="AN151" s="144">
        <v>15</v>
      </c>
      <c r="AO151" s="144" t="s">
        <v>114</v>
      </c>
      <c r="AP151" s="23">
        <v>0</v>
      </c>
      <c r="AQ151" s="144" t="s">
        <v>114</v>
      </c>
      <c r="AR151" s="144">
        <v>253</v>
      </c>
      <c r="AS151" s="144" t="s">
        <v>114</v>
      </c>
      <c r="AT151" s="23">
        <v>0.10223893354490307</v>
      </c>
      <c r="AU151" s="144" t="s">
        <v>114</v>
      </c>
      <c r="AV151" s="144">
        <v>125</v>
      </c>
      <c r="AW151" s="144" t="s">
        <v>114</v>
      </c>
      <c r="AX151" s="23">
        <v>3.6044990067068405E-2</v>
      </c>
      <c r="AY151" s="144" t="s">
        <v>114</v>
      </c>
      <c r="AZ151" s="144">
        <v>269</v>
      </c>
      <c r="BA151" s="144" t="s">
        <v>114</v>
      </c>
      <c r="BB151" s="23">
        <v>7.6115906138485373E-2</v>
      </c>
      <c r="BC151" s="144" t="s">
        <v>114</v>
      </c>
      <c r="BD151" s="144">
        <v>117</v>
      </c>
      <c r="BE151" s="144" t="s">
        <v>114</v>
      </c>
      <c r="BF151" s="23">
        <v>0.26521417706341899</v>
      </c>
      <c r="BG151" s="144" t="s">
        <v>114</v>
      </c>
      <c r="BH151" s="144">
        <v>118</v>
      </c>
      <c r="BI151" s="144" t="s">
        <v>114</v>
      </c>
      <c r="BJ151" s="23">
        <v>0.12486596265276331</v>
      </c>
      <c r="BK151" s="144" t="s">
        <v>114</v>
      </c>
      <c r="BL151" s="144">
        <v>126</v>
      </c>
      <c r="BM151" s="144" t="s">
        <v>114</v>
      </c>
      <c r="BN151" s="23">
        <v>6.3430003930180778E-3</v>
      </c>
      <c r="BO151" s="144" t="s">
        <v>114</v>
      </c>
      <c r="BP151" s="144">
        <v>319</v>
      </c>
      <c r="BQ151" s="144" t="s">
        <v>114</v>
      </c>
      <c r="BR151" s="23">
        <v>3.9250441509779327E-2</v>
      </c>
      <c r="BS151" s="144" t="s">
        <v>114</v>
      </c>
      <c r="BT151" s="144">
        <v>248</v>
      </c>
      <c r="BU151" s="144" t="s">
        <v>114</v>
      </c>
      <c r="BV151" s="23">
        <v>3.9682872850430984E-2</v>
      </c>
      <c r="BW151" s="144" t="s">
        <v>114</v>
      </c>
      <c r="BX151" s="144">
        <v>314</v>
      </c>
      <c r="BY151" s="144" t="s">
        <v>114</v>
      </c>
      <c r="BZ151" s="23">
        <v>0.1898110488576312</v>
      </c>
      <c r="CA151" s="144" t="s">
        <v>114</v>
      </c>
      <c r="CB151" s="144">
        <v>104</v>
      </c>
      <c r="CC151" s="144" t="s">
        <v>114</v>
      </c>
      <c r="CD151" s="144" t="s">
        <v>114</v>
      </c>
      <c r="CE151" s="23">
        <v>0.12653053781029566</v>
      </c>
      <c r="CF151" s="144" t="s">
        <v>114</v>
      </c>
      <c r="CG151" s="144">
        <v>96</v>
      </c>
    </row>
    <row r="152" spans="1:85" x14ac:dyDescent="0.25">
      <c r="A152" s="144" t="s">
        <v>117</v>
      </c>
      <c r="B152" s="23">
        <v>0.34665879432003155</v>
      </c>
      <c r="C152" s="144" t="s">
        <v>117</v>
      </c>
      <c r="D152" s="144">
        <v>56</v>
      </c>
      <c r="E152" s="144" t="s">
        <v>117</v>
      </c>
      <c r="F152" s="23">
        <v>0.17380846461082888</v>
      </c>
      <c r="G152" s="144" t="s">
        <v>117</v>
      </c>
      <c r="H152" s="144">
        <v>61</v>
      </c>
      <c r="I152" s="144" t="s">
        <v>117</v>
      </c>
      <c r="J152" s="23">
        <v>0.32338333625896692</v>
      </c>
      <c r="K152" s="144" t="s">
        <v>117</v>
      </c>
      <c r="L152" s="144">
        <v>96</v>
      </c>
      <c r="M152" s="144" t="s">
        <v>117</v>
      </c>
      <c r="N152" s="23">
        <v>35</v>
      </c>
      <c r="O152" s="144" t="s">
        <v>117</v>
      </c>
      <c r="P152" s="23">
        <v>213</v>
      </c>
      <c r="Q152" s="144" t="s">
        <v>117</v>
      </c>
      <c r="R152" s="23">
        <v>1.0462806751784918E-3</v>
      </c>
      <c r="S152" s="144" t="s">
        <v>117</v>
      </c>
      <c r="T152" s="144">
        <v>188</v>
      </c>
      <c r="U152" s="144" t="s">
        <v>117</v>
      </c>
      <c r="V152" s="23">
        <v>0.11783612038538163</v>
      </c>
      <c r="W152" s="144" t="s">
        <v>117</v>
      </c>
      <c r="X152" s="144">
        <v>186</v>
      </c>
      <c r="Y152" s="144" t="s">
        <v>117</v>
      </c>
      <c r="Z152" s="23">
        <v>2.1348956060903159E-3</v>
      </c>
      <c r="AA152" s="144" t="s">
        <v>117</v>
      </c>
      <c r="AB152" s="144">
        <v>217</v>
      </c>
      <c r="AC152" s="144" t="s">
        <v>117</v>
      </c>
      <c r="AD152" s="23">
        <v>7.880149338860944E-3</v>
      </c>
      <c r="AE152" s="144" t="s">
        <v>117</v>
      </c>
      <c r="AF152" s="144">
        <v>204</v>
      </c>
      <c r="AG152" s="144" t="s">
        <v>117</v>
      </c>
      <c r="AH152" s="23">
        <v>0.10172867420576046</v>
      </c>
      <c r="AI152" s="144" t="s">
        <v>117</v>
      </c>
      <c r="AJ152" s="144">
        <v>122</v>
      </c>
      <c r="AK152" s="144" t="s">
        <v>117</v>
      </c>
      <c r="AL152" s="23">
        <v>2.0499559466830575E-2</v>
      </c>
      <c r="AM152" s="144" t="s">
        <v>117</v>
      </c>
      <c r="AN152" s="144">
        <v>181</v>
      </c>
      <c r="AO152" s="144" t="s">
        <v>117</v>
      </c>
      <c r="AP152" s="23">
        <v>7.4901490983311017E-2</v>
      </c>
      <c r="AQ152" s="144" t="s">
        <v>117</v>
      </c>
      <c r="AR152" s="144">
        <v>87</v>
      </c>
      <c r="AS152" s="144" t="s">
        <v>117</v>
      </c>
      <c r="AT152" s="23">
        <v>6.7114850308443733E-2</v>
      </c>
      <c r="AU152" s="144" t="s">
        <v>117</v>
      </c>
      <c r="AV152" s="144">
        <v>247</v>
      </c>
      <c r="AW152" s="144" t="s">
        <v>117</v>
      </c>
      <c r="AX152" s="23">
        <v>9.6617891185979632E-2</v>
      </c>
      <c r="AY152" s="144" t="s">
        <v>117</v>
      </c>
      <c r="AZ152" s="144">
        <v>113</v>
      </c>
      <c r="BA152" s="144" t="s">
        <v>117</v>
      </c>
      <c r="BB152" s="23">
        <v>9.7396741194299401E-3</v>
      </c>
      <c r="BC152" s="144" t="s">
        <v>117</v>
      </c>
      <c r="BD152" s="144">
        <v>296</v>
      </c>
      <c r="BE152" s="144" t="s">
        <v>117</v>
      </c>
      <c r="BF152" s="23">
        <v>0.27735319852243651</v>
      </c>
      <c r="BG152" s="144" t="s">
        <v>117</v>
      </c>
      <c r="BH152" s="144">
        <v>102</v>
      </c>
      <c r="BI152" s="144" t="s">
        <v>117</v>
      </c>
      <c r="BJ152" s="23">
        <v>6.6852930938989266E-2</v>
      </c>
      <c r="BK152" s="144" t="s">
        <v>117</v>
      </c>
      <c r="BL152" s="144">
        <v>249</v>
      </c>
      <c r="BM152" s="144" t="s">
        <v>117</v>
      </c>
      <c r="BN152" s="23">
        <v>0.29101972460643766</v>
      </c>
      <c r="BO152" s="144" t="s">
        <v>117</v>
      </c>
      <c r="BP152" s="144">
        <v>19</v>
      </c>
      <c r="BQ152" s="144" t="s">
        <v>117</v>
      </c>
      <c r="BR152" s="23">
        <v>0.12774926858148766</v>
      </c>
      <c r="BS152" s="144" t="s">
        <v>117</v>
      </c>
      <c r="BT152" s="144">
        <v>40</v>
      </c>
      <c r="BU152" s="144" t="s">
        <v>117</v>
      </c>
      <c r="BV152" s="23">
        <v>0.36361263609801486</v>
      </c>
      <c r="BW152" s="144" t="s">
        <v>117</v>
      </c>
      <c r="BX152" s="144">
        <v>14</v>
      </c>
      <c r="BY152" s="144" t="s">
        <v>117</v>
      </c>
      <c r="BZ152" s="23">
        <v>0.254274826118213</v>
      </c>
      <c r="CA152" s="144" t="s">
        <v>117</v>
      </c>
      <c r="CB152" s="144">
        <v>55</v>
      </c>
      <c r="CC152" s="144" t="s">
        <v>117</v>
      </c>
      <c r="CD152" s="144" t="s">
        <v>117</v>
      </c>
      <c r="CE152" s="23">
        <v>0.20867794217004529</v>
      </c>
      <c r="CF152" s="144" t="s">
        <v>117</v>
      </c>
      <c r="CG152" s="144">
        <v>48</v>
      </c>
    </row>
    <row r="153" spans="1:85" x14ac:dyDescent="0.25">
      <c r="A153" s="144" t="s">
        <v>290</v>
      </c>
      <c r="B153" s="23">
        <v>0.16458862015292053</v>
      </c>
      <c r="C153" s="144" t="s">
        <v>290</v>
      </c>
      <c r="D153" s="144">
        <v>254</v>
      </c>
      <c r="E153" s="144" t="s">
        <v>290</v>
      </c>
      <c r="F153" s="23">
        <v>2.715133773775635E-2</v>
      </c>
      <c r="G153" s="144" t="s">
        <v>290</v>
      </c>
      <c r="H153" s="144">
        <v>317</v>
      </c>
      <c r="I153" s="144" t="s">
        <v>290</v>
      </c>
      <c r="J153" s="23">
        <v>0.26951635360130327</v>
      </c>
      <c r="K153" s="144" t="s">
        <v>290</v>
      </c>
      <c r="L153" s="144">
        <v>151</v>
      </c>
      <c r="M153" s="144" t="s">
        <v>290</v>
      </c>
      <c r="N153" s="23">
        <v>-166</v>
      </c>
      <c r="O153" s="144" t="s">
        <v>290</v>
      </c>
      <c r="P153" s="23">
        <v>29</v>
      </c>
      <c r="Q153" s="144" t="s">
        <v>290</v>
      </c>
      <c r="R153" s="23">
        <v>5.7088723534304369E-5</v>
      </c>
      <c r="S153" s="144" t="s">
        <v>290</v>
      </c>
      <c r="T153" s="144">
        <v>321</v>
      </c>
      <c r="U153" s="144" t="s">
        <v>290</v>
      </c>
      <c r="V153" s="23">
        <v>0.21295719932962281</v>
      </c>
      <c r="W153" s="144" t="s">
        <v>290</v>
      </c>
      <c r="X153" s="144">
        <v>103</v>
      </c>
      <c r="Y153" s="144" t="s">
        <v>290</v>
      </c>
      <c r="Z153" s="23">
        <v>2.0250188853966921E-3</v>
      </c>
      <c r="AA153" s="144" t="s">
        <v>290</v>
      </c>
      <c r="AB153" s="144">
        <v>222</v>
      </c>
      <c r="AC153" s="144" t="s">
        <v>290</v>
      </c>
      <c r="AD153" s="23">
        <v>4.1273145531324964E-3</v>
      </c>
      <c r="AE153" s="144" t="s">
        <v>290</v>
      </c>
      <c r="AF153" s="144">
        <v>272</v>
      </c>
      <c r="AG153" s="144" t="s">
        <v>290</v>
      </c>
      <c r="AH153" s="23">
        <v>0.13827190037561421</v>
      </c>
      <c r="AI153" s="144" t="s">
        <v>290</v>
      </c>
      <c r="AJ153" s="144">
        <v>62</v>
      </c>
      <c r="AK153" s="144" t="s">
        <v>290</v>
      </c>
      <c r="AL153" s="23">
        <v>2.1448346678162377E-2</v>
      </c>
      <c r="AM153" s="144" t="s">
        <v>290</v>
      </c>
      <c r="AN153" s="144">
        <v>171</v>
      </c>
      <c r="AO153" s="144" t="s">
        <v>290</v>
      </c>
      <c r="AP153" s="23">
        <v>1.2364423241266962E-2</v>
      </c>
      <c r="AQ153" s="144" t="s">
        <v>290</v>
      </c>
      <c r="AR153" s="144">
        <v>232</v>
      </c>
      <c r="AS153" s="144" t="s">
        <v>290</v>
      </c>
      <c r="AT153" s="23">
        <v>0.1119682330837745</v>
      </c>
      <c r="AU153" s="144" t="s">
        <v>290</v>
      </c>
      <c r="AV153" s="144">
        <v>105</v>
      </c>
      <c r="AW153" s="144" t="s">
        <v>290</v>
      </c>
      <c r="AX153" s="23">
        <v>5.1518406662464926E-2</v>
      </c>
      <c r="AY153" s="144" t="s">
        <v>290</v>
      </c>
      <c r="AZ153" s="144">
        <v>224</v>
      </c>
      <c r="BA153" s="144" t="s">
        <v>290</v>
      </c>
      <c r="BB153" s="23">
        <v>8.1132749185885283E-3</v>
      </c>
      <c r="BC153" s="144" t="s">
        <v>290</v>
      </c>
      <c r="BD153" s="144">
        <v>300</v>
      </c>
      <c r="BE153" s="144" t="s">
        <v>290</v>
      </c>
      <c r="BF153" s="23">
        <v>0.17243936650343553</v>
      </c>
      <c r="BG153" s="144" t="s">
        <v>290</v>
      </c>
      <c r="BH153" s="144">
        <v>221</v>
      </c>
      <c r="BI153" s="144" t="s">
        <v>290</v>
      </c>
      <c r="BJ153" s="23">
        <v>4.3441794524538051E-2</v>
      </c>
      <c r="BK153" s="144" t="s">
        <v>290</v>
      </c>
      <c r="BL153" s="144">
        <v>307</v>
      </c>
      <c r="BM153" s="144" t="s">
        <v>290</v>
      </c>
      <c r="BN153" s="23">
        <v>3.5415871352916871E-2</v>
      </c>
      <c r="BO153" s="144" t="s">
        <v>290</v>
      </c>
      <c r="BP153" s="144">
        <v>242</v>
      </c>
      <c r="BQ153" s="144" t="s">
        <v>290</v>
      </c>
      <c r="BR153" s="23">
        <v>4.1285254772871004E-2</v>
      </c>
      <c r="BS153" s="144" t="s">
        <v>290</v>
      </c>
      <c r="BT153" s="144">
        <v>245</v>
      </c>
      <c r="BU153" s="144" t="s">
        <v>290</v>
      </c>
      <c r="BV153" s="23">
        <v>6.6665520752230548E-2</v>
      </c>
      <c r="BW153" s="144" t="s">
        <v>290</v>
      </c>
      <c r="BX153" s="144">
        <v>281</v>
      </c>
      <c r="BY153" s="144" t="s">
        <v>290</v>
      </c>
      <c r="BZ153" s="23">
        <v>0.21709977401737585</v>
      </c>
      <c r="CA153" s="144" t="s">
        <v>290</v>
      </c>
      <c r="CB153" s="144">
        <v>75</v>
      </c>
      <c r="CC153" s="144" t="s">
        <v>290</v>
      </c>
      <c r="CD153" s="144" t="s">
        <v>290</v>
      </c>
      <c r="CE153" s="23">
        <v>6.8365319786861098E-2</v>
      </c>
      <c r="CF153" s="144" t="s">
        <v>290</v>
      </c>
      <c r="CG153" s="144">
        <v>168</v>
      </c>
    </row>
    <row r="154" spans="1:85" x14ac:dyDescent="0.25">
      <c r="A154" s="144" t="s">
        <v>224</v>
      </c>
      <c r="B154" s="23">
        <v>0.20000420120815007</v>
      </c>
      <c r="C154" s="144" t="s">
        <v>224</v>
      </c>
      <c r="D154" s="144">
        <v>181</v>
      </c>
      <c r="E154" s="144" t="s">
        <v>224</v>
      </c>
      <c r="F154" s="23">
        <v>8.433898717188798E-2</v>
      </c>
      <c r="G154" s="144" t="s">
        <v>224</v>
      </c>
      <c r="H154" s="144">
        <v>191</v>
      </c>
      <c r="I154" s="144" t="s">
        <v>224</v>
      </c>
      <c r="J154" s="23">
        <v>0.24399361157794439</v>
      </c>
      <c r="K154" s="144" t="s">
        <v>224</v>
      </c>
      <c r="L154" s="144">
        <v>185</v>
      </c>
      <c r="M154" s="144" t="s">
        <v>224</v>
      </c>
      <c r="N154" s="23">
        <v>-6</v>
      </c>
      <c r="O154" s="144" t="s">
        <v>224</v>
      </c>
      <c r="P154" s="23">
        <v>156</v>
      </c>
      <c r="Q154" s="144" t="s">
        <v>224</v>
      </c>
      <c r="R154" s="23">
        <v>5.6663095751028096E-4</v>
      </c>
      <c r="S154" s="144" t="s">
        <v>224</v>
      </c>
      <c r="T154" s="144">
        <v>246</v>
      </c>
      <c r="U154" s="144" t="s">
        <v>224</v>
      </c>
      <c r="V154" s="23">
        <v>0.13429761138871507</v>
      </c>
      <c r="W154" s="144" t="s">
        <v>224</v>
      </c>
      <c r="X154" s="144">
        <v>168</v>
      </c>
      <c r="Y154" s="144" t="s">
        <v>224</v>
      </c>
      <c r="Z154" s="23">
        <v>1.8075112759821915E-3</v>
      </c>
      <c r="AA154" s="144" t="s">
        <v>224</v>
      </c>
      <c r="AB154" s="144">
        <v>240</v>
      </c>
      <c r="AC154" s="144" t="s">
        <v>224</v>
      </c>
      <c r="AD154" s="23">
        <v>4.7236689589131409E-2</v>
      </c>
      <c r="AE154" s="144" t="s">
        <v>224</v>
      </c>
      <c r="AF154" s="144">
        <v>35</v>
      </c>
      <c r="AG154" s="144" t="s">
        <v>224</v>
      </c>
      <c r="AH154" s="23">
        <v>0.10694368306640144</v>
      </c>
      <c r="AI154" s="144" t="s">
        <v>224</v>
      </c>
      <c r="AJ154" s="144">
        <v>112</v>
      </c>
      <c r="AK154" s="144" t="s">
        <v>224</v>
      </c>
      <c r="AL154" s="23">
        <v>5.950638385207848E-2</v>
      </c>
      <c r="AM154" s="144" t="s">
        <v>224</v>
      </c>
      <c r="AN154" s="144">
        <v>45</v>
      </c>
      <c r="AO154" s="144" t="s">
        <v>224</v>
      </c>
      <c r="AP154" s="23">
        <v>8.0252783026056096E-2</v>
      </c>
      <c r="AQ154" s="144" t="s">
        <v>224</v>
      </c>
      <c r="AR154" s="144">
        <v>83</v>
      </c>
      <c r="AS154" s="144" t="s">
        <v>224</v>
      </c>
      <c r="AT154" s="23">
        <v>8.3260871126892316E-2</v>
      </c>
      <c r="AU154" s="144" t="s">
        <v>224</v>
      </c>
      <c r="AV154" s="144">
        <v>188</v>
      </c>
      <c r="AW154" s="144" t="s">
        <v>224</v>
      </c>
      <c r="AX154" s="23">
        <v>0.10752258039361738</v>
      </c>
      <c r="AY154" s="144" t="s">
        <v>224</v>
      </c>
      <c r="AZ154" s="144">
        <v>98</v>
      </c>
      <c r="BA154" s="144" t="s">
        <v>224</v>
      </c>
      <c r="BB154" s="23">
        <v>1.978908993826109E-2</v>
      </c>
      <c r="BC154" s="144" t="s">
        <v>224</v>
      </c>
      <c r="BD154" s="144">
        <v>261</v>
      </c>
      <c r="BE154" s="144" t="s">
        <v>224</v>
      </c>
      <c r="BF154" s="23">
        <v>0.2575839768727583</v>
      </c>
      <c r="BG154" s="144" t="s">
        <v>224</v>
      </c>
      <c r="BH154" s="144">
        <v>125</v>
      </c>
      <c r="BI154" s="144" t="s">
        <v>224</v>
      </c>
      <c r="BJ154" s="23">
        <v>7.1888410648277876E-2</v>
      </c>
      <c r="BK154" s="144" t="s">
        <v>224</v>
      </c>
      <c r="BL154" s="144">
        <v>239</v>
      </c>
      <c r="BM154" s="144" t="s">
        <v>224</v>
      </c>
      <c r="BN154" s="23">
        <v>3.8772328813016614E-2</v>
      </c>
      <c r="BO154" s="144" t="s">
        <v>224</v>
      </c>
      <c r="BP154" s="144">
        <v>229</v>
      </c>
      <c r="BQ154" s="144" t="s">
        <v>224</v>
      </c>
      <c r="BR154" s="23">
        <v>2.3530110195626185E-2</v>
      </c>
      <c r="BS154" s="144" t="s">
        <v>224</v>
      </c>
      <c r="BT154" s="144">
        <v>313</v>
      </c>
      <c r="BU154" s="144" t="s">
        <v>224</v>
      </c>
      <c r="BV154" s="23">
        <v>5.4113425385943506E-2</v>
      </c>
      <c r="BW154" s="144" t="s">
        <v>224</v>
      </c>
      <c r="BX154" s="144">
        <v>297</v>
      </c>
      <c r="BY154" s="144" t="s">
        <v>224</v>
      </c>
      <c r="BZ154" s="23">
        <v>0.21659581410482642</v>
      </c>
      <c r="CA154" s="144" t="s">
        <v>224</v>
      </c>
      <c r="CB154" s="144">
        <v>76</v>
      </c>
      <c r="CC154" s="144" t="s">
        <v>224</v>
      </c>
      <c r="CD154" s="144" t="s">
        <v>224</v>
      </c>
      <c r="CE154" s="23">
        <v>4.9038558328902367E-2</v>
      </c>
      <c r="CF154" s="144" t="s">
        <v>224</v>
      </c>
      <c r="CG154" s="144">
        <v>219</v>
      </c>
    </row>
    <row r="155" spans="1:85" x14ac:dyDescent="0.25">
      <c r="A155" s="144" t="s">
        <v>119</v>
      </c>
      <c r="B155" s="23">
        <v>0.29698993144705993</v>
      </c>
      <c r="C155" s="144" t="s">
        <v>119</v>
      </c>
      <c r="D155" s="144">
        <v>88</v>
      </c>
      <c r="E155" s="144" t="s">
        <v>119</v>
      </c>
      <c r="F155" s="23">
        <v>0.10164339678904669</v>
      </c>
      <c r="G155" s="144" t="s">
        <v>119</v>
      </c>
      <c r="H155" s="144">
        <v>151</v>
      </c>
      <c r="I155" s="144" t="s">
        <v>119</v>
      </c>
      <c r="J155" s="23">
        <v>0.44116486341021738</v>
      </c>
      <c r="K155" s="144" t="s">
        <v>119</v>
      </c>
      <c r="L155" s="144">
        <v>42</v>
      </c>
      <c r="M155" s="144" t="s">
        <v>119</v>
      </c>
      <c r="N155" s="23">
        <v>-109</v>
      </c>
      <c r="O155" s="144" t="s">
        <v>119</v>
      </c>
      <c r="P155" s="23">
        <v>62</v>
      </c>
      <c r="Q155" s="144" t="s">
        <v>119</v>
      </c>
      <c r="R155" s="23">
        <v>3.029779616387983E-3</v>
      </c>
      <c r="S155" s="144" t="s">
        <v>119</v>
      </c>
      <c r="T155" s="144">
        <v>83</v>
      </c>
      <c r="U155" s="144" t="s">
        <v>119</v>
      </c>
      <c r="V155" s="23">
        <v>0.57897126810126931</v>
      </c>
      <c r="W155" s="144" t="s">
        <v>119</v>
      </c>
      <c r="X155" s="144">
        <v>15</v>
      </c>
      <c r="Y155" s="144" t="s">
        <v>119</v>
      </c>
      <c r="Z155" s="23">
        <v>8.3791702700740257E-3</v>
      </c>
      <c r="AA155" s="144" t="s">
        <v>119</v>
      </c>
      <c r="AB155" s="144">
        <v>43</v>
      </c>
      <c r="AC155" s="144" t="s">
        <v>119</v>
      </c>
      <c r="AD155" s="23">
        <v>1.7244868702955524E-2</v>
      </c>
      <c r="AE155" s="144" t="s">
        <v>119</v>
      </c>
      <c r="AF155" s="144">
        <v>105</v>
      </c>
      <c r="AG155" s="144" t="s">
        <v>119</v>
      </c>
      <c r="AH155" s="23">
        <v>0.1454136973479942</v>
      </c>
      <c r="AI155" s="144" t="s">
        <v>119</v>
      </c>
      <c r="AJ155" s="144">
        <v>56</v>
      </c>
      <c r="AK155" s="144" t="s">
        <v>119</v>
      </c>
      <c r="AL155" s="23">
        <v>3.513036890843297E-2</v>
      </c>
      <c r="AM155" s="144" t="s">
        <v>119</v>
      </c>
      <c r="AN155" s="144">
        <v>87</v>
      </c>
      <c r="AO155" s="144" t="s">
        <v>119</v>
      </c>
      <c r="AP155" s="23">
        <v>6.1044210164312621E-2</v>
      </c>
      <c r="AQ155" s="144" t="s">
        <v>119</v>
      </c>
      <c r="AR155" s="144">
        <v>108</v>
      </c>
      <c r="AS155" s="144" t="s">
        <v>119</v>
      </c>
      <c r="AT155" s="23">
        <v>0.14522006265460954</v>
      </c>
      <c r="AU155" s="144" t="s">
        <v>119</v>
      </c>
      <c r="AV155" s="144">
        <v>51</v>
      </c>
      <c r="AW155" s="144" t="s">
        <v>119</v>
      </c>
      <c r="AX155" s="23">
        <v>0.11065700913240274</v>
      </c>
      <c r="AY155" s="144" t="s">
        <v>119</v>
      </c>
      <c r="AZ155" s="144">
        <v>93</v>
      </c>
      <c r="BA155" s="144" t="s">
        <v>119</v>
      </c>
      <c r="BB155" s="23">
        <v>9.5327376239400408E-2</v>
      </c>
      <c r="BC155" s="144" t="s">
        <v>119</v>
      </c>
      <c r="BD155" s="144">
        <v>100</v>
      </c>
      <c r="BE155" s="144" t="s">
        <v>119</v>
      </c>
      <c r="BF155" s="23">
        <v>0.16746002928628728</v>
      </c>
      <c r="BG155" s="144" t="s">
        <v>119</v>
      </c>
      <c r="BH155" s="144">
        <v>230</v>
      </c>
      <c r="BI155" s="144" t="s">
        <v>119</v>
      </c>
      <c r="BJ155" s="23">
        <v>0.12196008708360469</v>
      </c>
      <c r="BK155" s="144" t="s">
        <v>119</v>
      </c>
      <c r="BL155" s="144">
        <v>127</v>
      </c>
      <c r="BM155" s="144" t="s">
        <v>119</v>
      </c>
      <c r="BN155" s="23">
        <v>4.8260887183752606E-2</v>
      </c>
      <c r="BO155" s="144" t="s">
        <v>119</v>
      </c>
      <c r="BP155" s="144">
        <v>198</v>
      </c>
      <c r="BQ155" s="144" t="s">
        <v>119</v>
      </c>
      <c r="BR155" s="23">
        <v>6.1534425926895217E-2</v>
      </c>
      <c r="BS155" s="144" t="s">
        <v>119</v>
      </c>
      <c r="BT155" s="144">
        <v>161</v>
      </c>
      <c r="BU155" s="144" t="s">
        <v>119</v>
      </c>
      <c r="BV155" s="23">
        <v>9.5438741907740876E-2</v>
      </c>
      <c r="BW155" s="144" t="s">
        <v>119</v>
      </c>
      <c r="BX155" s="144">
        <v>206</v>
      </c>
      <c r="BY155" s="144" t="s">
        <v>119</v>
      </c>
      <c r="BZ155" s="23">
        <v>0.35583667401488439</v>
      </c>
      <c r="CA155" s="144" t="s">
        <v>119</v>
      </c>
      <c r="CB155" s="144">
        <v>24</v>
      </c>
      <c r="CC155" s="144" t="s">
        <v>119</v>
      </c>
      <c r="CD155" s="144" t="s">
        <v>119</v>
      </c>
      <c r="CE155" s="23">
        <v>0.12087214900261681</v>
      </c>
      <c r="CF155" s="144" t="s">
        <v>119</v>
      </c>
      <c r="CG155" s="144">
        <v>101</v>
      </c>
    </row>
    <row r="156" spans="1:85" x14ac:dyDescent="0.25">
      <c r="A156" s="144" t="s">
        <v>163</v>
      </c>
      <c r="B156" s="23">
        <v>0.2092659159497135</v>
      </c>
      <c r="C156" s="144" t="s">
        <v>163</v>
      </c>
      <c r="D156" s="144">
        <v>173</v>
      </c>
      <c r="E156" s="144" t="s">
        <v>163</v>
      </c>
      <c r="F156" s="23">
        <v>9.8404224098349258E-2</v>
      </c>
      <c r="G156" s="144" t="s">
        <v>163</v>
      </c>
      <c r="H156" s="144">
        <v>159</v>
      </c>
      <c r="I156" s="144" t="s">
        <v>163</v>
      </c>
      <c r="J156" s="23">
        <v>0.259855380306595</v>
      </c>
      <c r="K156" s="144" t="s">
        <v>163</v>
      </c>
      <c r="L156" s="144">
        <v>163</v>
      </c>
      <c r="M156" s="144" t="s">
        <v>163</v>
      </c>
      <c r="N156" s="23">
        <v>4</v>
      </c>
      <c r="O156" s="144" t="s">
        <v>163</v>
      </c>
      <c r="P156" s="23">
        <v>174</v>
      </c>
      <c r="Q156" s="144" t="s">
        <v>163</v>
      </c>
      <c r="R156" s="23">
        <v>7.0002440974368607E-3</v>
      </c>
      <c r="S156" s="144" t="s">
        <v>163</v>
      </c>
      <c r="T156" s="144">
        <v>35</v>
      </c>
      <c r="U156" s="144" t="s">
        <v>163</v>
      </c>
      <c r="V156" s="23">
        <v>0.12714061276974542</v>
      </c>
      <c r="W156" s="144" t="s">
        <v>163</v>
      </c>
      <c r="X156" s="144">
        <v>177</v>
      </c>
      <c r="Y156" s="144" t="s">
        <v>163</v>
      </c>
      <c r="Z156" s="23">
        <v>8.1730549015486403E-3</v>
      </c>
      <c r="AA156" s="144" t="s">
        <v>163</v>
      </c>
      <c r="AB156" s="144">
        <v>45</v>
      </c>
      <c r="AC156" s="144" t="s">
        <v>163</v>
      </c>
      <c r="AD156" s="23">
        <v>8.9696944152894448E-2</v>
      </c>
      <c r="AE156" s="144" t="s">
        <v>163</v>
      </c>
      <c r="AF156" s="144">
        <v>23</v>
      </c>
      <c r="AG156" s="144" t="s">
        <v>163</v>
      </c>
      <c r="AH156" s="23">
        <v>0.1600699222911505</v>
      </c>
      <c r="AI156" s="144" t="s">
        <v>163</v>
      </c>
      <c r="AJ156" s="144">
        <v>47</v>
      </c>
      <c r="AK156" s="144" t="s">
        <v>163</v>
      </c>
      <c r="AL156" s="23">
        <v>0.10757584177646234</v>
      </c>
      <c r="AM156" s="144" t="s">
        <v>163</v>
      </c>
      <c r="AN156" s="144">
        <v>25</v>
      </c>
      <c r="AO156" s="144" t="s">
        <v>163</v>
      </c>
      <c r="AP156" s="23">
        <v>0</v>
      </c>
      <c r="AQ156" s="144" t="s">
        <v>163</v>
      </c>
      <c r="AR156" s="144">
        <v>253</v>
      </c>
      <c r="AS156" s="144" t="s">
        <v>163</v>
      </c>
      <c r="AT156" s="23">
        <v>4.6336294419259773E-2</v>
      </c>
      <c r="AU156" s="144" t="s">
        <v>163</v>
      </c>
      <c r="AV156" s="144">
        <v>307</v>
      </c>
      <c r="AW156" s="144" t="s">
        <v>163</v>
      </c>
      <c r="AX156" s="23">
        <v>1.633615702137026E-2</v>
      </c>
      <c r="AY156" s="144" t="s">
        <v>163</v>
      </c>
      <c r="AZ156" s="144">
        <v>318</v>
      </c>
      <c r="BA156" s="144" t="s">
        <v>163</v>
      </c>
      <c r="BB156" s="23">
        <v>2.7104988724326606E-2</v>
      </c>
      <c r="BC156" s="144" t="s">
        <v>163</v>
      </c>
      <c r="BD156" s="144">
        <v>231</v>
      </c>
      <c r="BE156" s="144" t="s">
        <v>163</v>
      </c>
      <c r="BF156" s="23">
        <v>0.30660073403234944</v>
      </c>
      <c r="BG156" s="144" t="s">
        <v>163</v>
      </c>
      <c r="BH156" s="144">
        <v>79</v>
      </c>
      <c r="BI156" s="144" t="s">
        <v>163</v>
      </c>
      <c r="BJ156" s="23">
        <v>8.8806902499020679E-2</v>
      </c>
      <c r="BK156" s="144" t="s">
        <v>163</v>
      </c>
      <c r="BL156" s="144">
        <v>190</v>
      </c>
      <c r="BM156" s="144" t="s">
        <v>163</v>
      </c>
      <c r="BN156" s="23">
        <v>9.3937602731497788E-2</v>
      </c>
      <c r="BO156" s="144" t="s">
        <v>163</v>
      </c>
      <c r="BP156" s="144">
        <v>104</v>
      </c>
      <c r="BQ156" s="144" t="s">
        <v>163</v>
      </c>
      <c r="BR156" s="23">
        <v>5.9679743428399781E-2</v>
      </c>
      <c r="BS156" s="144" t="s">
        <v>163</v>
      </c>
      <c r="BT156" s="144">
        <v>172</v>
      </c>
      <c r="BU156" s="144" t="s">
        <v>163</v>
      </c>
      <c r="BV156" s="23">
        <v>0.13343213232257523</v>
      </c>
      <c r="BW156" s="144" t="s">
        <v>163</v>
      </c>
      <c r="BX156" s="144">
        <v>129</v>
      </c>
      <c r="BY156" s="144" t="s">
        <v>163</v>
      </c>
      <c r="BZ156" s="23">
        <v>0.1888739916982245</v>
      </c>
      <c r="CA156" s="144" t="s">
        <v>163</v>
      </c>
      <c r="CB156" s="144">
        <v>107</v>
      </c>
      <c r="CC156" s="144" t="s">
        <v>163</v>
      </c>
      <c r="CD156" s="144" t="s">
        <v>163</v>
      </c>
      <c r="CE156" s="23">
        <v>3.9188415601480481E-2</v>
      </c>
      <c r="CF156" s="144" t="s">
        <v>163</v>
      </c>
      <c r="CG156" s="144">
        <v>254</v>
      </c>
    </row>
    <row r="157" spans="1:85" x14ac:dyDescent="0.25">
      <c r="A157" s="144" t="s">
        <v>145</v>
      </c>
      <c r="B157" s="23">
        <v>0.30772839229749799</v>
      </c>
      <c r="C157" s="144" t="s">
        <v>145</v>
      </c>
      <c r="D157" s="144">
        <v>82</v>
      </c>
      <c r="E157" s="144" t="s">
        <v>145</v>
      </c>
      <c r="F157" s="23">
        <v>0.13859732788313192</v>
      </c>
      <c r="G157" s="144" t="s">
        <v>145</v>
      </c>
      <c r="H157" s="144">
        <v>82</v>
      </c>
      <c r="I157" s="144" t="s">
        <v>145</v>
      </c>
      <c r="J157" s="23">
        <v>0.34513665550029982</v>
      </c>
      <c r="K157" s="144" t="s">
        <v>145</v>
      </c>
      <c r="L157" s="144">
        <v>79</v>
      </c>
      <c r="M157" s="144" t="s">
        <v>145</v>
      </c>
      <c r="N157" s="23">
        <v>-3</v>
      </c>
      <c r="O157" s="144" t="s">
        <v>145</v>
      </c>
      <c r="P157" s="23">
        <v>160</v>
      </c>
      <c r="Q157" s="144" t="s">
        <v>145</v>
      </c>
      <c r="R157" s="23">
        <v>9.2684975985331242E-4</v>
      </c>
      <c r="S157" s="144" t="s">
        <v>145</v>
      </c>
      <c r="T157" s="144">
        <v>207</v>
      </c>
      <c r="U157" s="144" t="s">
        <v>145</v>
      </c>
      <c r="V157" s="23">
        <v>0.36759811897437056</v>
      </c>
      <c r="W157" s="144" t="s">
        <v>145</v>
      </c>
      <c r="X157" s="144">
        <v>42</v>
      </c>
      <c r="Y157" s="144" t="s">
        <v>145</v>
      </c>
      <c r="Z157" s="23">
        <v>4.3235626907893385E-3</v>
      </c>
      <c r="AA157" s="144" t="s">
        <v>145</v>
      </c>
      <c r="AB157" s="144">
        <v>106</v>
      </c>
      <c r="AC157" s="144" t="s">
        <v>145</v>
      </c>
      <c r="AD157" s="23">
        <v>1.0330280851624324E-2</v>
      </c>
      <c r="AE157" s="144" t="s">
        <v>145</v>
      </c>
      <c r="AF157" s="144">
        <v>166</v>
      </c>
      <c r="AG157" s="144" t="s">
        <v>145</v>
      </c>
      <c r="AH157" s="23">
        <v>7.3141128869111532E-2</v>
      </c>
      <c r="AI157" s="144" t="s">
        <v>145</v>
      </c>
      <c r="AJ157" s="144">
        <v>201</v>
      </c>
      <c r="AK157" s="144" t="s">
        <v>145</v>
      </c>
      <c r="AL157" s="23">
        <v>1.9284067230443777E-2</v>
      </c>
      <c r="AM157" s="144" t="s">
        <v>145</v>
      </c>
      <c r="AN157" s="144">
        <v>201</v>
      </c>
      <c r="AO157" s="144" t="s">
        <v>145</v>
      </c>
      <c r="AP157" s="23">
        <v>0.22071720760169322</v>
      </c>
      <c r="AQ157" s="144" t="s">
        <v>145</v>
      </c>
      <c r="AR157" s="144">
        <v>21</v>
      </c>
      <c r="AS157" s="144" t="s">
        <v>145</v>
      </c>
      <c r="AT157" s="23">
        <v>0.14146899060064405</v>
      </c>
      <c r="AU157" s="144" t="s">
        <v>145</v>
      </c>
      <c r="AV157" s="144">
        <v>55</v>
      </c>
      <c r="AW157" s="144" t="s">
        <v>145</v>
      </c>
      <c r="AX157" s="23">
        <v>0.26486045513101347</v>
      </c>
      <c r="AY157" s="144" t="s">
        <v>145</v>
      </c>
      <c r="AZ157" s="144">
        <v>19</v>
      </c>
      <c r="BA157" s="144" t="s">
        <v>145</v>
      </c>
      <c r="BB157" s="23">
        <v>6.3241815358845835E-2</v>
      </c>
      <c r="BC157" s="144" t="s">
        <v>145</v>
      </c>
      <c r="BD157" s="144">
        <v>135</v>
      </c>
      <c r="BE157" s="144" t="s">
        <v>145</v>
      </c>
      <c r="BF157" s="23">
        <v>0.1762834604536847</v>
      </c>
      <c r="BG157" s="144" t="s">
        <v>145</v>
      </c>
      <c r="BH157" s="144">
        <v>218</v>
      </c>
      <c r="BI157" s="144" t="s">
        <v>145</v>
      </c>
      <c r="BJ157" s="23">
        <v>9.4534933556106426E-2</v>
      </c>
      <c r="BK157" s="144" t="s">
        <v>145</v>
      </c>
      <c r="BL157" s="144">
        <v>174</v>
      </c>
      <c r="BM157" s="144" t="s">
        <v>145</v>
      </c>
      <c r="BN157" s="23">
        <v>1.1459214458665419E-2</v>
      </c>
      <c r="BO157" s="144" t="s">
        <v>145</v>
      </c>
      <c r="BP157" s="144">
        <v>304</v>
      </c>
      <c r="BQ157" s="144" t="s">
        <v>145</v>
      </c>
      <c r="BR157" s="23">
        <v>4.0000223829519711E-2</v>
      </c>
      <c r="BS157" s="144" t="s">
        <v>145</v>
      </c>
      <c r="BT157" s="144">
        <v>246</v>
      </c>
      <c r="BU157" s="144" t="s">
        <v>145</v>
      </c>
      <c r="BV157" s="23">
        <v>4.4772374627182268E-2</v>
      </c>
      <c r="BW157" s="144" t="s">
        <v>145</v>
      </c>
      <c r="BX157" s="144">
        <v>309</v>
      </c>
      <c r="BY157" s="144" t="s">
        <v>145</v>
      </c>
      <c r="BZ157" s="23">
        <v>0.36042954217970469</v>
      </c>
      <c r="CA157" s="144" t="s">
        <v>145</v>
      </c>
      <c r="CB157" s="144">
        <v>23</v>
      </c>
      <c r="CC157" s="144" t="s">
        <v>145</v>
      </c>
      <c r="CD157" s="144" t="s">
        <v>145</v>
      </c>
      <c r="CE157" s="23">
        <v>7.3490010538583173E-2</v>
      </c>
      <c r="CF157" s="144" t="s">
        <v>145</v>
      </c>
      <c r="CG157" s="144">
        <v>153</v>
      </c>
    </row>
    <row r="158" spans="1:85" x14ac:dyDescent="0.25">
      <c r="A158" s="144" t="s">
        <v>82</v>
      </c>
      <c r="B158" s="23">
        <v>0.34524441747955348</v>
      </c>
      <c r="C158" s="144" t="s">
        <v>82</v>
      </c>
      <c r="D158" s="144">
        <v>58</v>
      </c>
      <c r="E158" s="144" t="s">
        <v>82</v>
      </c>
      <c r="F158" s="23">
        <v>0.21866171904532028</v>
      </c>
      <c r="G158" s="144" t="s">
        <v>82</v>
      </c>
      <c r="H158" s="144">
        <v>48</v>
      </c>
      <c r="I158" s="144" t="s">
        <v>82</v>
      </c>
      <c r="J158" s="23">
        <v>0.3578387811109649</v>
      </c>
      <c r="K158" s="144" t="s">
        <v>82</v>
      </c>
      <c r="L158" s="144">
        <v>69</v>
      </c>
      <c r="M158" s="144" t="s">
        <v>82</v>
      </c>
      <c r="N158" s="23">
        <v>21</v>
      </c>
      <c r="O158" s="144" t="s">
        <v>82</v>
      </c>
      <c r="P158" s="23">
        <v>200</v>
      </c>
      <c r="Q158" s="144" t="s">
        <v>82</v>
      </c>
      <c r="R158" s="23">
        <v>1.8796980005226963E-2</v>
      </c>
      <c r="S158" s="144" t="s">
        <v>82</v>
      </c>
      <c r="T158" s="144">
        <v>9</v>
      </c>
      <c r="U158" s="144" t="s">
        <v>82</v>
      </c>
      <c r="V158" s="23">
        <v>0.11370013205195809</v>
      </c>
      <c r="W158" s="144" t="s">
        <v>82</v>
      </c>
      <c r="X158" s="144">
        <v>196</v>
      </c>
      <c r="Y158" s="144" t="s">
        <v>82</v>
      </c>
      <c r="Z158" s="23">
        <v>1.9842045346511069E-2</v>
      </c>
      <c r="AA158" s="144" t="s">
        <v>82</v>
      </c>
      <c r="AB158" s="144">
        <v>11</v>
      </c>
      <c r="AC158" s="144" t="s">
        <v>82</v>
      </c>
      <c r="AD158" s="23">
        <v>6.0546366882625297E-2</v>
      </c>
      <c r="AE158" s="144" t="s">
        <v>82</v>
      </c>
      <c r="AF158" s="144">
        <v>32</v>
      </c>
      <c r="AG158" s="144" t="s">
        <v>82</v>
      </c>
      <c r="AH158" s="23">
        <v>0.15015545350515963</v>
      </c>
      <c r="AI158" s="144" t="s">
        <v>82</v>
      </c>
      <c r="AJ158" s="144">
        <v>52</v>
      </c>
      <c r="AK158" s="144" t="s">
        <v>82</v>
      </c>
      <c r="AL158" s="23">
        <v>7.7921571170631448E-2</v>
      </c>
      <c r="AM158" s="144" t="s">
        <v>82</v>
      </c>
      <c r="AN158" s="144">
        <v>32</v>
      </c>
      <c r="AO158" s="144" t="s">
        <v>82</v>
      </c>
      <c r="AP158" s="23">
        <v>0.10586517819077498</v>
      </c>
      <c r="AQ158" s="144" t="s">
        <v>82</v>
      </c>
      <c r="AR158" s="144">
        <v>54</v>
      </c>
      <c r="AS158" s="144" t="s">
        <v>82</v>
      </c>
      <c r="AT158" s="23">
        <v>0.12737972298615435</v>
      </c>
      <c r="AU158" s="144" t="s">
        <v>82</v>
      </c>
      <c r="AV158" s="144">
        <v>77</v>
      </c>
      <c r="AW158" s="144" t="s">
        <v>82</v>
      </c>
      <c r="AX158" s="23">
        <v>0.14802414428415928</v>
      </c>
      <c r="AY158" s="144" t="s">
        <v>82</v>
      </c>
      <c r="AZ158" s="144">
        <v>53</v>
      </c>
      <c r="BA158" s="144" t="s">
        <v>82</v>
      </c>
      <c r="BB158" s="23">
        <v>0.13440498788215435</v>
      </c>
      <c r="BC158" s="144" t="s">
        <v>82</v>
      </c>
      <c r="BD158" s="144">
        <v>65</v>
      </c>
      <c r="BE158" s="144" t="s">
        <v>82</v>
      </c>
      <c r="BF158" s="23">
        <v>0.52509964277719334</v>
      </c>
      <c r="BG158" s="144" t="s">
        <v>82</v>
      </c>
      <c r="BH158" s="144">
        <v>14</v>
      </c>
      <c r="BI158" s="144" t="s">
        <v>82</v>
      </c>
      <c r="BJ158" s="23">
        <v>0.23235610092978687</v>
      </c>
      <c r="BK158" s="144" t="s">
        <v>82</v>
      </c>
      <c r="BL158" s="144">
        <v>35</v>
      </c>
      <c r="BM158" s="144" t="s">
        <v>82</v>
      </c>
      <c r="BN158" s="23">
        <v>0.16422094609163262</v>
      </c>
      <c r="BO158" s="144" t="s">
        <v>82</v>
      </c>
      <c r="BP158" s="144">
        <v>45</v>
      </c>
      <c r="BQ158" s="144" t="s">
        <v>82</v>
      </c>
      <c r="BR158" s="23">
        <v>4.8950795507544741E-2</v>
      </c>
      <c r="BS158" s="144" t="s">
        <v>82</v>
      </c>
      <c r="BT158" s="144">
        <v>213</v>
      </c>
      <c r="BU158" s="144" t="s">
        <v>82</v>
      </c>
      <c r="BV158" s="23">
        <v>0.18503473510335697</v>
      </c>
      <c r="BW158" s="144" t="s">
        <v>82</v>
      </c>
      <c r="BX158" s="144">
        <v>76</v>
      </c>
      <c r="BY158" s="144" t="s">
        <v>82</v>
      </c>
      <c r="BZ158" s="23">
        <v>0.20328978189334385</v>
      </c>
      <c r="CA158" s="144" t="s">
        <v>82</v>
      </c>
      <c r="CB158" s="144">
        <v>89</v>
      </c>
      <c r="CC158" s="144" t="s">
        <v>82</v>
      </c>
      <c r="CD158" s="144" t="s">
        <v>82</v>
      </c>
      <c r="CE158" s="23">
        <v>0.10919260506715571</v>
      </c>
      <c r="CF158" s="144" t="s">
        <v>82</v>
      </c>
      <c r="CG158" s="144">
        <v>114</v>
      </c>
    </row>
    <row r="159" spans="1:85" x14ac:dyDescent="0.25">
      <c r="A159" s="144" t="s">
        <v>100</v>
      </c>
      <c r="B159" s="23">
        <v>0.34454978934196956</v>
      </c>
      <c r="C159" s="144" t="s">
        <v>100</v>
      </c>
      <c r="D159" s="144">
        <v>59</v>
      </c>
      <c r="E159" s="144" t="s">
        <v>100</v>
      </c>
      <c r="F159" s="23">
        <v>0.22834497918548122</v>
      </c>
      <c r="G159" s="144" t="s">
        <v>100</v>
      </c>
      <c r="H159" s="144">
        <v>46</v>
      </c>
      <c r="I159" s="144" t="s">
        <v>100</v>
      </c>
      <c r="J159" s="23">
        <v>0.27521353235390272</v>
      </c>
      <c r="K159" s="144" t="s">
        <v>100</v>
      </c>
      <c r="L159" s="144">
        <v>145</v>
      </c>
      <c r="M159" s="144" t="s">
        <v>100</v>
      </c>
      <c r="N159" s="23">
        <v>99</v>
      </c>
      <c r="O159" s="144" t="s">
        <v>100</v>
      </c>
      <c r="P159" s="23">
        <v>260</v>
      </c>
      <c r="Q159" s="144" t="s">
        <v>100</v>
      </c>
      <c r="R159" s="23">
        <v>3.5272736330417754E-4</v>
      </c>
      <c r="S159" s="144" t="s">
        <v>100</v>
      </c>
      <c r="T159" s="144">
        <v>269</v>
      </c>
      <c r="U159" s="144" t="s">
        <v>100</v>
      </c>
      <c r="V159" s="23">
        <v>0.17687817845949758</v>
      </c>
      <c r="W159" s="144" t="s">
        <v>100</v>
      </c>
      <c r="X159" s="144">
        <v>130</v>
      </c>
      <c r="Y159" s="144" t="s">
        <v>100</v>
      </c>
      <c r="Z159" s="23">
        <v>1.9871608792420645E-3</v>
      </c>
      <c r="AA159" s="144" t="s">
        <v>100</v>
      </c>
      <c r="AB159" s="144">
        <v>229</v>
      </c>
      <c r="AC159" s="144" t="s">
        <v>100</v>
      </c>
      <c r="AD159" s="23">
        <v>4.2234729800251204E-2</v>
      </c>
      <c r="AE159" s="144" t="s">
        <v>100</v>
      </c>
      <c r="AF159" s="144">
        <v>42</v>
      </c>
      <c r="AG159" s="144" t="s">
        <v>100</v>
      </c>
      <c r="AH159" s="23">
        <v>7.6230829632966582E-2</v>
      </c>
      <c r="AI159" s="144" t="s">
        <v>100</v>
      </c>
      <c r="AJ159" s="144">
        <v>191</v>
      </c>
      <c r="AK159" s="144" t="s">
        <v>100</v>
      </c>
      <c r="AL159" s="23">
        <v>5.0761612623959985E-2</v>
      </c>
      <c r="AM159" s="144" t="s">
        <v>100</v>
      </c>
      <c r="AN159" s="144">
        <v>55</v>
      </c>
      <c r="AO159" s="144" t="s">
        <v>100</v>
      </c>
      <c r="AP159" s="23">
        <v>5.6550081838153222E-2</v>
      </c>
      <c r="AQ159" s="144" t="s">
        <v>100</v>
      </c>
      <c r="AR159" s="144">
        <v>117</v>
      </c>
      <c r="AS159" s="144" t="s">
        <v>100</v>
      </c>
      <c r="AT159" s="23">
        <v>0.1008128682347406</v>
      </c>
      <c r="AU159" s="144" t="s">
        <v>100</v>
      </c>
      <c r="AV159" s="144">
        <v>129</v>
      </c>
      <c r="AW159" s="144" t="s">
        <v>100</v>
      </c>
      <c r="AX159" s="23">
        <v>9.0623563517380296E-2</v>
      </c>
      <c r="AY159" s="144" t="s">
        <v>100</v>
      </c>
      <c r="AZ159" s="144">
        <v>124</v>
      </c>
      <c r="BA159" s="144" t="s">
        <v>100</v>
      </c>
      <c r="BB159" s="23">
        <v>5.721973948313927E-2</v>
      </c>
      <c r="BC159" s="144" t="s">
        <v>100</v>
      </c>
      <c r="BD159" s="144">
        <v>149</v>
      </c>
      <c r="BE159" s="144" t="s">
        <v>100</v>
      </c>
      <c r="BF159" s="23">
        <v>0.18476056569669011</v>
      </c>
      <c r="BG159" s="144" t="s">
        <v>100</v>
      </c>
      <c r="BH159" s="144">
        <v>207</v>
      </c>
      <c r="BI159" s="144" t="s">
        <v>100</v>
      </c>
      <c r="BJ159" s="23">
        <v>9.0813193008754442E-2</v>
      </c>
      <c r="BK159" s="144" t="s">
        <v>100</v>
      </c>
      <c r="BL159" s="144">
        <v>185</v>
      </c>
      <c r="BM159" s="144" t="s">
        <v>100</v>
      </c>
      <c r="BN159" s="23">
        <v>0.34890340438138134</v>
      </c>
      <c r="BO159" s="144" t="s">
        <v>100</v>
      </c>
      <c r="BP159" s="144">
        <v>11</v>
      </c>
      <c r="BQ159" s="144" t="s">
        <v>100</v>
      </c>
      <c r="BR159" s="23">
        <v>3.3391939002150685E-2</v>
      </c>
      <c r="BS159" s="144" t="s">
        <v>100</v>
      </c>
      <c r="BT159" s="144">
        <v>273</v>
      </c>
      <c r="BU159" s="144" t="s">
        <v>100</v>
      </c>
      <c r="BV159" s="23">
        <v>0.33163234028973509</v>
      </c>
      <c r="BW159" s="144" t="s">
        <v>100</v>
      </c>
      <c r="BX159" s="144">
        <v>22</v>
      </c>
      <c r="BY159" s="144" t="s">
        <v>100</v>
      </c>
      <c r="BZ159" s="23">
        <v>0.29335514768481896</v>
      </c>
      <c r="CA159" s="144" t="s">
        <v>100</v>
      </c>
      <c r="CB159" s="144">
        <v>40</v>
      </c>
      <c r="CC159" s="144" t="s">
        <v>100</v>
      </c>
      <c r="CD159" s="144" t="s">
        <v>100</v>
      </c>
      <c r="CE159" s="23">
        <v>0.11730096387971174</v>
      </c>
      <c r="CF159" s="144" t="s">
        <v>100</v>
      </c>
      <c r="CG159" s="144">
        <v>104</v>
      </c>
    </row>
    <row r="160" spans="1:85" x14ac:dyDescent="0.25">
      <c r="A160" s="144" t="s">
        <v>334</v>
      </c>
      <c r="B160" s="23">
        <v>8.6358273703803445E-2</v>
      </c>
      <c r="C160" s="144" t="s">
        <v>334</v>
      </c>
      <c r="D160" s="144">
        <v>325</v>
      </c>
      <c r="E160" s="144" t="s">
        <v>334</v>
      </c>
      <c r="F160" s="23">
        <v>1.3167445489050142E-2</v>
      </c>
      <c r="G160" s="144" t="s">
        <v>334</v>
      </c>
      <c r="H160" s="144">
        <v>324</v>
      </c>
      <c r="I160" s="144" t="s">
        <v>334</v>
      </c>
      <c r="J160" s="23">
        <v>0.13734737580553663</v>
      </c>
      <c r="K160" s="144" t="s">
        <v>334</v>
      </c>
      <c r="L160" s="144">
        <v>315</v>
      </c>
      <c r="M160" s="144" t="s">
        <v>334</v>
      </c>
      <c r="N160" s="23">
        <v>-9</v>
      </c>
      <c r="O160" s="144" t="s">
        <v>334</v>
      </c>
      <c r="P160" s="23">
        <v>153</v>
      </c>
      <c r="Q160" s="144" t="s">
        <v>334</v>
      </c>
      <c r="R160" s="23">
        <v>1.3794249237938502E-3</v>
      </c>
      <c r="S160" s="144" t="s">
        <v>334</v>
      </c>
      <c r="T160" s="144">
        <v>149</v>
      </c>
      <c r="U160" s="144" t="s">
        <v>334</v>
      </c>
      <c r="V160" s="23">
        <v>4.7798174138796105E-2</v>
      </c>
      <c r="W160" s="144" t="s">
        <v>334</v>
      </c>
      <c r="X160" s="144">
        <v>295</v>
      </c>
      <c r="Y160" s="144" t="s">
        <v>334</v>
      </c>
      <c r="Z160" s="23">
        <v>1.8207159541953086E-3</v>
      </c>
      <c r="AA160" s="144" t="s">
        <v>334</v>
      </c>
      <c r="AB160" s="144">
        <v>239</v>
      </c>
      <c r="AC160" s="144" t="s">
        <v>334</v>
      </c>
      <c r="AD160" s="23">
        <v>1.5646896276171898E-2</v>
      </c>
      <c r="AE160" s="144" t="s">
        <v>334</v>
      </c>
      <c r="AF160" s="144">
        <v>113</v>
      </c>
      <c r="AG160" s="144" t="s">
        <v>334</v>
      </c>
      <c r="AH160" s="23">
        <v>7.4876599731097976E-2</v>
      </c>
      <c r="AI160" s="144" t="s">
        <v>334</v>
      </c>
      <c r="AJ160" s="144">
        <v>195</v>
      </c>
      <c r="AK160" s="144" t="s">
        <v>334</v>
      </c>
      <c r="AL160" s="23">
        <v>2.4683376564099909E-2</v>
      </c>
      <c r="AM160" s="144" t="s">
        <v>334</v>
      </c>
      <c r="AN160" s="144">
        <v>142</v>
      </c>
      <c r="AO160" s="144" t="s">
        <v>334</v>
      </c>
      <c r="AP160" s="23">
        <v>0</v>
      </c>
      <c r="AQ160" s="144" t="s">
        <v>334</v>
      </c>
      <c r="AR160" s="144">
        <v>253</v>
      </c>
      <c r="AS160" s="144" t="s">
        <v>334</v>
      </c>
      <c r="AT160" s="23">
        <v>6.6457848106347722E-2</v>
      </c>
      <c r="AU160" s="144" t="s">
        <v>334</v>
      </c>
      <c r="AV160" s="144">
        <v>251</v>
      </c>
      <c r="AW160" s="144" t="s">
        <v>334</v>
      </c>
      <c r="AX160" s="23">
        <v>2.3430139495928516E-2</v>
      </c>
      <c r="AY160" s="144" t="s">
        <v>334</v>
      </c>
      <c r="AZ160" s="144">
        <v>307</v>
      </c>
      <c r="BA160" s="144" t="s">
        <v>334</v>
      </c>
      <c r="BB160" s="23">
        <v>1.0536878659090931E-2</v>
      </c>
      <c r="BC160" s="144" t="s">
        <v>334</v>
      </c>
      <c r="BD160" s="144">
        <v>292</v>
      </c>
      <c r="BE160" s="144" t="s">
        <v>334</v>
      </c>
      <c r="BF160" s="23">
        <v>0.14817194131614572</v>
      </c>
      <c r="BG160" s="144" t="s">
        <v>334</v>
      </c>
      <c r="BH160" s="144">
        <v>271</v>
      </c>
      <c r="BI160" s="144" t="s">
        <v>334</v>
      </c>
      <c r="BJ160" s="23">
        <v>4.0580661784185006E-2</v>
      </c>
      <c r="BK160" s="144" t="s">
        <v>334</v>
      </c>
      <c r="BL160" s="144">
        <v>314</v>
      </c>
      <c r="BM160" s="144" t="s">
        <v>334</v>
      </c>
      <c r="BN160" s="23">
        <v>1.5725075391655389E-3</v>
      </c>
      <c r="BO160" s="144" t="s">
        <v>334</v>
      </c>
      <c r="BP160" s="144">
        <v>321</v>
      </c>
      <c r="BQ160" s="144" t="s">
        <v>334</v>
      </c>
      <c r="BR160" s="23">
        <v>3.7611278164553515E-2</v>
      </c>
      <c r="BS160" s="144" t="s">
        <v>334</v>
      </c>
      <c r="BT160" s="144">
        <v>252</v>
      </c>
      <c r="BU160" s="144" t="s">
        <v>334</v>
      </c>
      <c r="BV160" s="23">
        <v>3.4118616859858626E-2</v>
      </c>
      <c r="BW160" s="144" t="s">
        <v>334</v>
      </c>
      <c r="BX160" s="144">
        <v>322</v>
      </c>
      <c r="BY160" s="144" t="s">
        <v>334</v>
      </c>
      <c r="BZ160" s="23">
        <v>9.9885686635709056E-2</v>
      </c>
      <c r="CA160" s="144" t="s">
        <v>334</v>
      </c>
      <c r="CB160" s="144">
        <v>269</v>
      </c>
      <c r="CC160" s="144" t="s">
        <v>334</v>
      </c>
      <c r="CD160" s="144" t="s">
        <v>334</v>
      </c>
      <c r="CE160" s="23">
        <v>1.5637488938788233E-2</v>
      </c>
      <c r="CF160" s="144" t="s">
        <v>334</v>
      </c>
      <c r="CG160" s="144">
        <v>310</v>
      </c>
    </row>
    <row r="161" spans="1:85" x14ac:dyDescent="0.25">
      <c r="A161" s="144" t="s">
        <v>231</v>
      </c>
      <c r="B161" s="23">
        <v>0.18859544106905704</v>
      </c>
      <c r="C161" s="144" t="s">
        <v>231</v>
      </c>
      <c r="D161" s="144">
        <v>204</v>
      </c>
      <c r="E161" s="144" t="s">
        <v>231</v>
      </c>
      <c r="F161" s="23">
        <v>0.11121778758443474</v>
      </c>
      <c r="G161" s="144" t="s">
        <v>231</v>
      </c>
      <c r="H161" s="144">
        <v>138</v>
      </c>
      <c r="I161" s="144" t="s">
        <v>231</v>
      </c>
      <c r="J161" s="23">
        <v>0.23261478025704996</v>
      </c>
      <c r="K161" s="144" t="s">
        <v>231</v>
      </c>
      <c r="L161" s="144">
        <v>203</v>
      </c>
      <c r="M161" s="144" t="s">
        <v>231</v>
      </c>
      <c r="N161" s="23">
        <v>65</v>
      </c>
      <c r="O161" s="144" t="s">
        <v>231</v>
      </c>
      <c r="P161" s="23">
        <v>233</v>
      </c>
      <c r="Q161" s="144" t="s">
        <v>231</v>
      </c>
      <c r="R161" s="23">
        <v>1.327355612237802E-3</v>
      </c>
      <c r="S161" s="144" t="s">
        <v>231</v>
      </c>
      <c r="T161" s="144">
        <v>156</v>
      </c>
      <c r="U161" s="144" t="s">
        <v>231</v>
      </c>
      <c r="V161" s="23">
        <v>0.25192938636271967</v>
      </c>
      <c r="W161" s="144" t="s">
        <v>231</v>
      </c>
      <c r="X161" s="144">
        <v>81</v>
      </c>
      <c r="Y161" s="144" t="s">
        <v>231</v>
      </c>
      <c r="Z161" s="23">
        <v>3.655048219698353E-3</v>
      </c>
      <c r="AA161" s="144" t="s">
        <v>231</v>
      </c>
      <c r="AB161" s="144">
        <v>134</v>
      </c>
      <c r="AC161" s="144" t="s">
        <v>231</v>
      </c>
      <c r="AD161" s="23">
        <v>7.8735820835026653E-3</v>
      </c>
      <c r="AE161" s="144" t="s">
        <v>231</v>
      </c>
      <c r="AF161" s="144">
        <v>205</v>
      </c>
      <c r="AG161" s="144" t="s">
        <v>231</v>
      </c>
      <c r="AH161" s="23">
        <v>0.12867922329150833</v>
      </c>
      <c r="AI161" s="144" t="s">
        <v>231</v>
      </c>
      <c r="AJ161" s="144">
        <v>75</v>
      </c>
      <c r="AK161" s="144" t="s">
        <v>231</v>
      </c>
      <c r="AL161" s="23">
        <v>2.3889781897613368E-2</v>
      </c>
      <c r="AM161" s="144" t="s">
        <v>231</v>
      </c>
      <c r="AN161" s="144">
        <v>148</v>
      </c>
      <c r="AO161" s="144" t="s">
        <v>231</v>
      </c>
      <c r="AP161" s="23">
        <v>0</v>
      </c>
      <c r="AQ161" s="144" t="s">
        <v>231</v>
      </c>
      <c r="AR161" s="144">
        <v>253</v>
      </c>
      <c r="AS161" s="144" t="s">
        <v>231</v>
      </c>
      <c r="AT161" s="23">
        <v>8.0978306405341344E-2</v>
      </c>
      <c r="AU161" s="144" t="s">
        <v>231</v>
      </c>
      <c r="AV161" s="144">
        <v>195</v>
      </c>
      <c r="AW161" s="144" t="s">
        <v>231</v>
      </c>
      <c r="AX161" s="23">
        <v>2.8549419959927439E-2</v>
      </c>
      <c r="AY161" s="144" t="s">
        <v>231</v>
      </c>
      <c r="AZ161" s="144">
        <v>295</v>
      </c>
      <c r="BA161" s="144" t="s">
        <v>231</v>
      </c>
      <c r="BB161" s="23">
        <v>0.1892236722854122</v>
      </c>
      <c r="BC161" s="144" t="s">
        <v>231</v>
      </c>
      <c r="BD161" s="144">
        <v>37</v>
      </c>
      <c r="BE161" s="144" t="s">
        <v>231</v>
      </c>
      <c r="BF161" s="23">
        <v>0.11019237784713383</v>
      </c>
      <c r="BG161" s="144" t="s">
        <v>231</v>
      </c>
      <c r="BH161" s="144">
        <v>316</v>
      </c>
      <c r="BI161" s="144" t="s">
        <v>231</v>
      </c>
      <c r="BJ161" s="23">
        <v>0.19564554592292532</v>
      </c>
      <c r="BK161" s="144" t="s">
        <v>231</v>
      </c>
      <c r="BL161" s="144">
        <v>54</v>
      </c>
      <c r="BM161" s="144" t="s">
        <v>231</v>
      </c>
      <c r="BN161" s="23">
        <v>4.7667839707163845E-2</v>
      </c>
      <c r="BO161" s="144" t="s">
        <v>231</v>
      </c>
      <c r="BP161" s="144">
        <v>199</v>
      </c>
      <c r="BQ161" s="144" t="s">
        <v>231</v>
      </c>
      <c r="BR161" s="23">
        <v>6.735252831256916E-2</v>
      </c>
      <c r="BS161" s="144" t="s">
        <v>231</v>
      </c>
      <c r="BT161" s="144">
        <v>143</v>
      </c>
      <c r="BU161" s="144" t="s">
        <v>231</v>
      </c>
      <c r="BV161" s="23">
        <v>9.9991365659842457E-2</v>
      </c>
      <c r="BW161" s="144" t="s">
        <v>231</v>
      </c>
      <c r="BX161" s="144">
        <v>196</v>
      </c>
      <c r="BY161" s="144" t="s">
        <v>231</v>
      </c>
      <c r="BZ161" s="23">
        <v>0.10109612572749418</v>
      </c>
      <c r="CA161" s="144" t="s">
        <v>231</v>
      </c>
      <c r="CB161" s="144">
        <v>264</v>
      </c>
      <c r="CC161" s="144" t="s">
        <v>231</v>
      </c>
      <c r="CD161" s="144" t="s">
        <v>231</v>
      </c>
      <c r="CE161" s="23">
        <v>9.0391228482032765E-2</v>
      </c>
      <c r="CF161" s="144" t="s">
        <v>231</v>
      </c>
      <c r="CG161" s="144">
        <v>132</v>
      </c>
    </row>
    <row r="162" spans="1:85" x14ac:dyDescent="0.25">
      <c r="A162" s="144" t="s">
        <v>86</v>
      </c>
      <c r="B162" s="23">
        <v>0.35366734919147685</v>
      </c>
      <c r="C162" s="144" t="s">
        <v>86</v>
      </c>
      <c r="D162" s="144">
        <v>51</v>
      </c>
      <c r="E162" s="144" t="s">
        <v>86</v>
      </c>
      <c r="F162" s="23">
        <v>0.25807395897692831</v>
      </c>
      <c r="G162" s="144" t="s">
        <v>86</v>
      </c>
      <c r="H162" s="144">
        <v>36</v>
      </c>
      <c r="I162" s="144" t="s">
        <v>86</v>
      </c>
      <c r="J162" s="23">
        <v>0.35473791636653224</v>
      </c>
      <c r="K162" s="144" t="s">
        <v>86</v>
      </c>
      <c r="L162" s="144">
        <v>72</v>
      </c>
      <c r="M162" s="144" t="s">
        <v>86</v>
      </c>
      <c r="N162" s="23">
        <v>36</v>
      </c>
      <c r="O162" s="144" t="s">
        <v>86</v>
      </c>
      <c r="P162" s="23">
        <v>215</v>
      </c>
      <c r="Q162" s="144" t="s">
        <v>86</v>
      </c>
      <c r="R162" s="23">
        <v>1.0364254380865296E-2</v>
      </c>
      <c r="S162" s="144" t="s">
        <v>86</v>
      </c>
      <c r="T162" s="144">
        <v>21</v>
      </c>
      <c r="U162" s="144" t="s">
        <v>86</v>
      </c>
      <c r="V162" s="23">
        <v>0.38807529509598021</v>
      </c>
      <c r="W162" s="144" t="s">
        <v>86</v>
      </c>
      <c r="X162" s="144">
        <v>39</v>
      </c>
      <c r="Y162" s="144" t="s">
        <v>86</v>
      </c>
      <c r="Z162" s="23">
        <v>1.3947364747349641E-2</v>
      </c>
      <c r="AA162" s="144" t="s">
        <v>86</v>
      </c>
      <c r="AB162" s="144">
        <v>18</v>
      </c>
      <c r="AC162" s="144" t="s">
        <v>86</v>
      </c>
      <c r="AD162" s="23">
        <v>1.1008440644124123E-2</v>
      </c>
      <c r="AE162" s="144" t="s">
        <v>86</v>
      </c>
      <c r="AF162" s="144">
        <v>155</v>
      </c>
      <c r="AG162" s="144" t="s">
        <v>86</v>
      </c>
      <c r="AH162" s="23">
        <v>7.918138725003003E-2</v>
      </c>
      <c r="AI162" s="144" t="s">
        <v>86</v>
      </c>
      <c r="AJ162" s="144">
        <v>175</v>
      </c>
      <c r="AK162" s="144" t="s">
        <v>86</v>
      </c>
      <c r="AL162" s="23">
        <v>2.0706139319350229E-2</v>
      </c>
      <c r="AM162" s="144" t="s">
        <v>86</v>
      </c>
      <c r="AN162" s="144">
        <v>179</v>
      </c>
      <c r="AO162" s="144" t="s">
        <v>86</v>
      </c>
      <c r="AP162" s="23">
        <v>7.9515737996441821E-2</v>
      </c>
      <c r="AQ162" s="144" t="s">
        <v>86</v>
      </c>
      <c r="AR162" s="144">
        <v>84</v>
      </c>
      <c r="AS162" s="144" t="s">
        <v>86</v>
      </c>
      <c r="AT162" s="23">
        <v>0.2211353788840556</v>
      </c>
      <c r="AU162" s="144" t="s">
        <v>86</v>
      </c>
      <c r="AV162" s="144">
        <v>14</v>
      </c>
      <c r="AW162" s="144" t="s">
        <v>86</v>
      </c>
      <c r="AX162" s="23">
        <v>0.15541321789851906</v>
      </c>
      <c r="AY162" s="144" t="s">
        <v>86</v>
      </c>
      <c r="AZ162" s="144">
        <v>44</v>
      </c>
      <c r="BA162" s="144" t="s">
        <v>86</v>
      </c>
      <c r="BB162" s="23">
        <v>6.004614869404435E-2</v>
      </c>
      <c r="BC162" s="144" t="s">
        <v>86</v>
      </c>
      <c r="BD162" s="144">
        <v>142</v>
      </c>
      <c r="BE162" s="144" t="s">
        <v>86</v>
      </c>
      <c r="BF162" s="23">
        <v>0.2076107936536242</v>
      </c>
      <c r="BG162" s="144" t="s">
        <v>86</v>
      </c>
      <c r="BH162" s="144">
        <v>180</v>
      </c>
      <c r="BI162" s="144" t="s">
        <v>86</v>
      </c>
      <c r="BJ162" s="23">
        <v>9.8167324697670144E-2</v>
      </c>
      <c r="BK162" s="144" t="s">
        <v>86</v>
      </c>
      <c r="BL162" s="144">
        <v>166</v>
      </c>
      <c r="BM162" s="144" t="s">
        <v>86</v>
      </c>
      <c r="BN162" s="23">
        <v>0.41010764223794183</v>
      </c>
      <c r="BO162" s="144" t="s">
        <v>86</v>
      </c>
      <c r="BP162" s="144">
        <v>9</v>
      </c>
      <c r="BQ162" s="144" t="s">
        <v>86</v>
      </c>
      <c r="BR162" s="23">
        <v>3.4172778514465312E-2</v>
      </c>
      <c r="BS162" s="144" t="s">
        <v>86</v>
      </c>
      <c r="BT162" s="144">
        <v>268</v>
      </c>
      <c r="BU162" s="144" t="s">
        <v>86</v>
      </c>
      <c r="BV162" s="23">
        <v>0.38538566528567142</v>
      </c>
      <c r="BW162" s="144" t="s">
        <v>86</v>
      </c>
      <c r="BX162" s="144">
        <v>13</v>
      </c>
      <c r="BY162" s="144" t="s">
        <v>86</v>
      </c>
      <c r="BZ162" s="23">
        <v>0.19263696147561366</v>
      </c>
      <c r="CA162" s="144" t="s">
        <v>86</v>
      </c>
      <c r="CB162" s="144">
        <v>101</v>
      </c>
      <c r="CC162" s="144" t="s">
        <v>86</v>
      </c>
      <c r="CD162" s="144" t="s">
        <v>86</v>
      </c>
      <c r="CE162" s="23">
        <v>0.14388299349268485</v>
      </c>
      <c r="CF162" s="144" t="s">
        <v>86</v>
      </c>
      <c r="CG162" s="144">
        <v>80</v>
      </c>
    </row>
    <row r="163" spans="1:85" x14ac:dyDescent="0.25">
      <c r="A163" s="144" t="s">
        <v>33</v>
      </c>
      <c r="B163" s="23">
        <v>0.45086461883515938</v>
      </c>
      <c r="C163" s="144" t="s">
        <v>33</v>
      </c>
      <c r="D163" s="144">
        <v>32</v>
      </c>
      <c r="E163" s="144" t="s">
        <v>33</v>
      </c>
      <c r="F163" s="23">
        <v>0.32702132575625809</v>
      </c>
      <c r="G163" s="144" t="s">
        <v>33</v>
      </c>
      <c r="H163" s="144">
        <v>17</v>
      </c>
      <c r="I163" s="144" t="s">
        <v>33</v>
      </c>
      <c r="J163" s="23">
        <v>0.31671558050711279</v>
      </c>
      <c r="K163" s="144" t="s">
        <v>33</v>
      </c>
      <c r="L163" s="144">
        <v>102</v>
      </c>
      <c r="M163" s="144" t="s">
        <v>33</v>
      </c>
      <c r="N163" s="23">
        <v>85</v>
      </c>
      <c r="O163" s="144" t="s">
        <v>33</v>
      </c>
      <c r="P163" s="23">
        <v>250</v>
      </c>
      <c r="Q163" s="144" t="s">
        <v>33</v>
      </c>
      <c r="R163" s="23">
        <v>2.3160808715116605E-3</v>
      </c>
      <c r="S163" s="144" t="s">
        <v>33</v>
      </c>
      <c r="T163" s="144">
        <v>101</v>
      </c>
      <c r="U163" s="144" t="s">
        <v>33</v>
      </c>
      <c r="V163" s="23">
        <v>0.36573640514286843</v>
      </c>
      <c r="W163" s="144" t="s">
        <v>33</v>
      </c>
      <c r="X163" s="144">
        <v>43</v>
      </c>
      <c r="Y163" s="144" t="s">
        <v>33</v>
      </c>
      <c r="Z163" s="23">
        <v>5.6951725741838759E-3</v>
      </c>
      <c r="AA163" s="144" t="s">
        <v>33</v>
      </c>
      <c r="AB163" s="144">
        <v>80</v>
      </c>
      <c r="AC163" s="144" t="s">
        <v>33</v>
      </c>
      <c r="AD163" s="23">
        <v>1.125299262652466E-2</v>
      </c>
      <c r="AE163" s="144" t="s">
        <v>33</v>
      </c>
      <c r="AF163" s="144">
        <v>151</v>
      </c>
      <c r="AG163" s="144" t="s">
        <v>33</v>
      </c>
      <c r="AH163" s="23">
        <v>4.8064099596467964E-2</v>
      </c>
      <c r="AI163" s="144" t="s">
        <v>33</v>
      </c>
      <c r="AJ163" s="144">
        <v>309</v>
      </c>
      <c r="AK163" s="144" t="s">
        <v>33</v>
      </c>
      <c r="AL163" s="23">
        <v>1.7022671708032948E-2</v>
      </c>
      <c r="AM163" s="144" t="s">
        <v>33</v>
      </c>
      <c r="AN163" s="144">
        <v>239</v>
      </c>
      <c r="AO163" s="144" t="s">
        <v>33</v>
      </c>
      <c r="AP163" s="23">
        <v>4.3925760869655196E-2</v>
      </c>
      <c r="AQ163" s="144" t="s">
        <v>33</v>
      </c>
      <c r="AR163" s="144">
        <v>138</v>
      </c>
      <c r="AS163" s="144" t="s">
        <v>33</v>
      </c>
      <c r="AT163" s="23">
        <v>6.459651233411251E-2</v>
      </c>
      <c r="AU163" s="144" t="s">
        <v>33</v>
      </c>
      <c r="AV163" s="144">
        <v>260</v>
      </c>
      <c r="AW163" s="144" t="s">
        <v>33</v>
      </c>
      <c r="AX163" s="23">
        <v>6.5558818191935792E-2</v>
      </c>
      <c r="AY163" s="144" t="s">
        <v>33</v>
      </c>
      <c r="AZ163" s="144">
        <v>176</v>
      </c>
      <c r="BA163" s="144" t="s">
        <v>33</v>
      </c>
      <c r="BB163" s="23">
        <v>0.62857907367408816</v>
      </c>
      <c r="BC163" s="144" t="s">
        <v>33</v>
      </c>
      <c r="BD163" s="144">
        <v>2</v>
      </c>
      <c r="BE163" s="144" t="s">
        <v>33</v>
      </c>
      <c r="BF163" s="23">
        <v>6.8989122434779282E-2</v>
      </c>
      <c r="BG163" s="144" t="s">
        <v>33</v>
      </c>
      <c r="BH163" s="144">
        <v>324</v>
      </c>
      <c r="BI163" s="144" t="s">
        <v>33</v>
      </c>
      <c r="BJ163" s="23">
        <v>0.58782542524859982</v>
      </c>
      <c r="BK163" s="144" t="s">
        <v>33</v>
      </c>
      <c r="BL163" s="144">
        <v>4</v>
      </c>
      <c r="BM163" s="144" t="s">
        <v>33</v>
      </c>
      <c r="BN163" s="23">
        <v>3.752868200777796E-2</v>
      </c>
      <c r="BO163" s="144" t="s">
        <v>33</v>
      </c>
      <c r="BP163" s="144">
        <v>238</v>
      </c>
      <c r="BQ163" s="144" t="s">
        <v>33</v>
      </c>
      <c r="BR163" s="23">
        <v>7.7864813224660087E-2</v>
      </c>
      <c r="BS163" s="144" t="s">
        <v>33</v>
      </c>
      <c r="BT163" s="144">
        <v>112</v>
      </c>
      <c r="BU163" s="144" t="s">
        <v>33</v>
      </c>
      <c r="BV163" s="23">
        <v>0.10035415494047603</v>
      </c>
      <c r="BW163" s="144" t="s">
        <v>33</v>
      </c>
      <c r="BX163" s="144">
        <v>195</v>
      </c>
      <c r="BY163" s="144" t="s">
        <v>33</v>
      </c>
      <c r="BZ163" s="23">
        <v>0.3391152572446855</v>
      </c>
      <c r="CA163" s="144" t="s">
        <v>33</v>
      </c>
      <c r="CB163" s="144">
        <v>27</v>
      </c>
      <c r="CC163" s="144" t="s">
        <v>33</v>
      </c>
      <c r="CD163" s="144" t="s">
        <v>33</v>
      </c>
      <c r="CE163" s="23">
        <v>0.1665594962577851</v>
      </c>
      <c r="CF163" s="144" t="s">
        <v>33</v>
      </c>
      <c r="CG163" s="144">
        <v>66</v>
      </c>
    </row>
    <row r="164" spans="1:85" x14ac:dyDescent="0.25">
      <c r="A164" s="144" t="s">
        <v>211</v>
      </c>
      <c r="B164" s="23">
        <v>0.25360666920849917</v>
      </c>
      <c r="C164" s="144" t="s">
        <v>211</v>
      </c>
      <c r="D164" s="144">
        <v>119</v>
      </c>
      <c r="E164" s="144" t="s">
        <v>211</v>
      </c>
      <c r="F164" s="23">
        <v>8.6643322403768527E-2</v>
      </c>
      <c r="G164" s="144" t="s">
        <v>211</v>
      </c>
      <c r="H164" s="144">
        <v>185</v>
      </c>
      <c r="I164" s="144" t="s">
        <v>211</v>
      </c>
      <c r="J164" s="23">
        <v>0.32906943669817834</v>
      </c>
      <c r="K164" s="144" t="s">
        <v>211</v>
      </c>
      <c r="L164" s="144">
        <v>91</v>
      </c>
      <c r="M164" s="144" t="s">
        <v>211</v>
      </c>
      <c r="N164" s="23">
        <v>-94</v>
      </c>
      <c r="O164" s="144" t="s">
        <v>211</v>
      </c>
      <c r="P164" s="23">
        <v>71</v>
      </c>
      <c r="Q164" s="144" t="s">
        <v>211</v>
      </c>
      <c r="R164" s="23">
        <v>2.2398319855860681E-4</v>
      </c>
      <c r="S164" s="144" t="s">
        <v>211</v>
      </c>
      <c r="T164" s="144">
        <v>290</v>
      </c>
      <c r="U164" s="144" t="s">
        <v>211</v>
      </c>
      <c r="V164" s="23">
        <v>0.16154186452728017</v>
      </c>
      <c r="W164" s="144" t="s">
        <v>211</v>
      </c>
      <c r="X164" s="144">
        <v>140</v>
      </c>
      <c r="Y164" s="144" t="s">
        <v>211</v>
      </c>
      <c r="Z164" s="23">
        <v>1.7167317789810214E-3</v>
      </c>
      <c r="AA164" s="144" t="s">
        <v>211</v>
      </c>
      <c r="AB164" s="144">
        <v>248</v>
      </c>
      <c r="AC164" s="144" t="s">
        <v>211</v>
      </c>
      <c r="AD164" s="23">
        <v>3.2853150598950887E-2</v>
      </c>
      <c r="AE164" s="144" t="s">
        <v>211</v>
      </c>
      <c r="AF164" s="144">
        <v>60</v>
      </c>
      <c r="AG164" s="144" t="s">
        <v>211</v>
      </c>
      <c r="AH164" s="23">
        <v>0.19784943577627129</v>
      </c>
      <c r="AI164" s="144" t="s">
        <v>211</v>
      </c>
      <c r="AJ164" s="144">
        <v>32</v>
      </c>
      <c r="AK164" s="144" t="s">
        <v>211</v>
      </c>
      <c r="AL164" s="23">
        <v>5.6947860724869334E-2</v>
      </c>
      <c r="AM164" s="144" t="s">
        <v>211</v>
      </c>
      <c r="AN164" s="144">
        <v>48</v>
      </c>
      <c r="AO164" s="144" t="s">
        <v>211</v>
      </c>
      <c r="AP164" s="23">
        <v>7.2761356419666648E-2</v>
      </c>
      <c r="AQ164" s="144" t="s">
        <v>211</v>
      </c>
      <c r="AR164" s="144">
        <v>91</v>
      </c>
      <c r="AS164" s="144" t="s">
        <v>211</v>
      </c>
      <c r="AT164" s="23">
        <v>0.1006597690239022</v>
      </c>
      <c r="AU164" s="144" t="s">
        <v>211</v>
      </c>
      <c r="AV164" s="144">
        <v>130</v>
      </c>
      <c r="AW164" s="144" t="s">
        <v>211</v>
      </c>
      <c r="AX164" s="23">
        <v>0.10635981668772186</v>
      </c>
      <c r="AY164" s="144" t="s">
        <v>211</v>
      </c>
      <c r="AZ164" s="144">
        <v>101</v>
      </c>
      <c r="BA164" s="144" t="s">
        <v>211</v>
      </c>
      <c r="BB164" s="23">
        <v>1.0857180019974879E-2</v>
      </c>
      <c r="BC164" s="144" t="s">
        <v>211</v>
      </c>
      <c r="BD164" s="144">
        <v>291</v>
      </c>
      <c r="BE164" s="144" t="s">
        <v>211</v>
      </c>
      <c r="BF164" s="23">
        <v>0.27723324236882735</v>
      </c>
      <c r="BG164" s="144" t="s">
        <v>211</v>
      </c>
      <c r="BH164" s="144">
        <v>103</v>
      </c>
      <c r="BI164" s="144" t="s">
        <v>211</v>
      </c>
      <c r="BJ164" s="23">
        <v>6.7847277813748108E-2</v>
      </c>
      <c r="BK164" s="144" t="s">
        <v>211</v>
      </c>
      <c r="BL164" s="144">
        <v>244</v>
      </c>
      <c r="BM164" s="144" t="s">
        <v>211</v>
      </c>
      <c r="BN164" s="23">
        <v>7.5020672288458684E-2</v>
      </c>
      <c r="BO164" s="144" t="s">
        <v>211</v>
      </c>
      <c r="BP164" s="144">
        <v>137</v>
      </c>
      <c r="BQ164" s="144" t="s">
        <v>211</v>
      </c>
      <c r="BR164" s="23">
        <v>2.1925498587114258E-2</v>
      </c>
      <c r="BS164" s="144" t="s">
        <v>211</v>
      </c>
      <c r="BT164" s="144">
        <v>317</v>
      </c>
      <c r="BU164" s="144" t="s">
        <v>211</v>
      </c>
      <c r="BV164" s="23">
        <v>8.4148777629380542E-2</v>
      </c>
      <c r="BW164" s="144" t="s">
        <v>211</v>
      </c>
      <c r="BX164" s="144">
        <v>233</v>
      </c>
      <c r="BY164" s="144" t="s">
        <v>211</v>
      </c>
      <c r="BZ164" s="23">
        <v>0.28714884495661458</v>
      </c>
      <c r="CA164" s="144" t="s">
        <v>211</v>
      </c>
      <c r="CB164" s="144">
        <v>47</v>
      </c>
      <c r="CC164" s="144" t="s">
        <v>211</v>
      </c>
      <c r="CD164" s="144" t="s">
        <v>211</v>
      </c>
      <c r="CE164" s="23">
        <v>0.12868011141138727</v>
      </c>
      <c r="CF164" s="144" t="s">
        <v>211</v>
      </c>
      <c r="CG164" s="144">
        <v>95</v>
      </c>
    </row>
    <row r="165" spans="1:85" x14ac:dyDescent="0.25">
      <c r="A165" s="144" t="s">
        <v>173</v>
      </c>
      <c r="B165" s="23">
        <v>0.16374726108670881</v>
      </c>
      <c r="C165" s="144" t="s">
        <v>173</v>
      </c>
      <c r="D165" s="144">
        <v>257</v>
      </c>
      <c r="E165" s="144" t="s">
        <v>173</v>
      </c>
      <c r="F165" s="23">
        <v>7.8292443279049745E-2</v>
      </c>
      <c r="G165" s="144" t="s">
        <v>173</v>
      </c>
      <c r="H165" s="144">
        <v>203</v>
      </c>
      <c r="I165" s="144" t="s">
        <v>173</v>
      </c>
      <c r="J165" s="23">
        <v>0.17196254952305678</v>
      </c>
      <c r="K165" s="144" t="s">
        <v>173</v>
      </c>
      <c r="L165" s="144">
        <v>282</v>
      </c>
      <c r="M165" s="144" t="s">
        <v>173</v>
      </c>
      <c r="N165" s="23">
        <v>79</v>
      </c>
      <c r="O165" s="144" t="s">
        <v>173</v>
      </c>
      <c r="P165" s="23">
        <v>242</v>
      </c>
      <c r="Q165" s="144" t="s">
        <v>173</v>
      </c>
      <c r="R165" s="23">
        <v>9.9608759463419593E-4</v>
      </c>
      <c r="S165" s="144" t="s">
        <v>173</v>
      </c>
      <c r="T165" s="144">
        <v>199</v>
      </c>
      <c r="U165" s="144" t="s">
        <v>173</v>
      </c>
      <c r="V165" s="23">
        <v>4.578429079438328E-2</v>
      </c>
      <c r="W165" s="144" t="s">
        <v>173</v>
      </c>
      <c r="X165" s="144">
        <v>298</v>
      </c>
      <c r="Y165" s="144" t="s">
        <v>173</v>
      </c>
      <c r="Z165" s="23">
        <v>1.4188833134119133E-3</v>
      </c>
      <c r="AA165" s="144" t="s">
        <v>173</v>
      </c>
      <c r="AB165" s="144">
        <v>266</v>
      </c>
      <c r="AC165" s="144" t="s">
        <v>173</v>
      </c>
      <c r="AD165" s="23">
        <v>1.3558049599162009E-3</v>
      </c>
      <c r="AE165" s="144" t="s">
        <v>173</v>
      </c>
      <c r="AF165" s="144">
        <v>317</v>
      </c>
      <c r="AG165" s="144" t="s">
        <v>173</v>
      </c>
      <c r="AH165" s="23">
        <v>0.12033522290645288</v>
      </c>
      <c r="AI165" s="144" t="s">
        <v>173</v>
      </c>
      <c r="AJ165" s="144">
        <v>85</v>
      </c>
      <c r="AK165" s="144" t="s">
        <v>173</v>
      </c>
      <c r="AL165" s="23">
        <v>1.648715989658793E-2</v>
      </c>
      <c r="AM165" s="144" t="s">
        <v>173</v>
      </c>
      <c r="AN165" s="144">
        <v>251</v>
      </c>
      <c r="AO165" s="144" t="s">
        <v>173</v>
      </c>
      <c r="AP165" s="23">
        <v>7.3205522293561573E-2</v>
      </c>
      <c r="AQ165" s="144" t="s">
        <v>173</v>
      </c>
      <c r="AR165" s="144">
        <v>89</v>
      </c>
      <c r="AS165" s="144" t="s">
        <v>173</v>
      </c>
      <c r="AT165" s="23">
        <v>7.5473897217878963E-2</v>
      </c>
      <c r="AU165" s="144" t="s">
        <v>173</v>
      </c>
      <c r="AV165" s="144">
        <v>214</v>
      </c>
      <c r="AW165" s="144" t="s">
        <v>173</v>
      </c>
      <c r="AX165" s="23">
        <v>9.7913006293925423E-2</v>
      </c>
      <c r="AY165" s="144" t="s">
        <v>173</v>
      </c>
      <c r="AZ165" s="144">
        <v>108</v>
      </c>
      <c r="BA165" s="144" t="s">
        <v>173</v>
      </c>
      <c r="BB165" s="23">
        <v>3.7178257519236015E-2</v>
      </c>
      <c r="BC165" s="144" t="s">
        <v>173</v>
      </c>
      <c r="BD165" s="144">
        <v>198</v>
      </c>
      <c r="BE165" s="144" t="s">
        <v>173</v>
      </c>
      <c r="BF165" s="23">
        <v>0.12737580731503373</v>
      </c>
      <c r="BG165" s="144" t="s">
        <v>173</v>
      </c>
      <c r="BH165" s="144">
        <v>300</v>
      </c>
      <c r="BI165" s="144" t="s">
        <v>173</v>
      </c>
      <c r="BJ165" s="23">
        <v>6.0537137126359303E-2</v>
      </c>
      <c r="BK165" s="144" t="s">
        <v>173</v>
      </c>
      <c r="BL165" s="144">
        <v>262</v>
      </c>
      <c r="BM165" s="144" t="s">
        <v>173</v>
      </c>
      <c r="BN165" s="23">
        <v>6.0502616013434575E-2</v>
      </c>
      <c r="BO165" s="144" t="s">
        <v>173</v>
      </c>
      <c r="BP165" s="144">
        <v>167</v>
      </c>
      <c r="BQ165" s="144" t="s">
        <v>173</v>
      </c>
      <c r="BR165" s="23">
        <v>0.14585469848225188</v>
      </c>
      <c r="BS165" s="144" t="s">
        <v>173</v>
      </c>
      <c r="BT165" s="144">
        <v>24</v>
      </c>
      <c r="BU165" s="144" t="s">
        <v>173</v>
      </c>
      <c r="BV165" s="23">
        <v>0.17948724313257758</v>
      </c>
      <c r="BW165" s="144" t="s">
        <v>173</v>
      </c>
      <c r="BX165" s="144">
        <v>81</v>
      </c>
      <c r="BY165" s="144" t="s">
        <v>173</v>
      </c>
      <c r="BZ165" s="23">
        <v>7.0492567678631005E-2</v>
      </c>
      <c r="CA165" s="144" t="s">
        <v>173</v>
      </c>
      <c r="CB165" s="144">
        <v>317</v>
      </c>
      <c r="CC165" s="144" t="s">
        <v>173</v>
      </c>
      <c r="CD165" s="144" t="s">
        <v>173</v>
      </c>
      <c r="CE165" s="23">
        <v>2.8726144812327534E-2</v>
      </c>
      <c r="CF165" s="144" t="s">
        <v>173</v>
      </c>
      <c r="CG165" s="144">
        <v>278</v>
      </c>
    </row>
    <row r="166" spans="1:85" x14ac:dyDescent="0.25">
      <c r="A166" s="144" t="s">
        <v>107</v>
      </c>
      <c r="B166" s="23">
        <v>0.29265892702545532</v>
      </c>
      <c r="C166" s="144" t="s">
        <v>107</v>
      </c>
      <c r="D166" s="144">
        <v>90</v>
      </c>
      <c r="E166" s="144" t="s">
        <v>107</v>
      </c>
      <c r="F166" s="23">
        <v>0.19765433304501534</v>
      </c>
      <c r="G166" s="144" t="s">
        <v>107</v>
      </c>
      <c r="H166" s="144">
        <v>54</v>
      </c>
      <c r="I166" s="144" t="s">
        <v>107</v>
      </c>
      <c r="J166" s="23">
        <v>0.28215654645323762</v>
      </c>
      <c r="K166" s="144" t="s">
        <v>107</v>
      </c>
      <c r="L166" s="144">
        <v>136</v>
      </c>
      <c r="M166" s="144" t="s">
        <v>107</v>
      </c>
      <c r="N166" s="23">
        <v>82</v>
      </c>
      <c r="O166" s="144" t="s">
        <v>107</v>
      </c>
      <c r="P166" s="23">
        <v>248</v>
      </c>
      <c r="Q166" s="144" t="s">
        <v>107</v>
      </c>
      <c r="R166" s="23">
        <v>1.0260427028061826E-3</v>
      </c>
      <c r="S166" s="144" t="s">
        <v>107</v>
      </c>
      <c r="T166" s="144">
        <v>191</v>
      </c>
      <c r="U166" s="144" t="s">
        <v>107</v>
      </c>
      <c r="V166" s="23">
        <v>0.10551432917292577</v>
      </c>
      <c r="W166" s="144" t="s">
        <v>107</v>
      </c>
      <c r="X166" s="144">
        <v>201</v>
      </c>
      <c r="Y166" s="144" t="s">
        <v>107</v>
      </c>
      <c r="Z166" s="23">
        <v>2.0007974682942527E-3</v>
      </c>
      <c r="AA166" s="144" t="s">
        <v>107</v>
      </c>
      <c r="AB166" s="144">
        <v>227</v>
      </c>
      <c r="AC166" s="144" t="s">
        <v>107</v>
      </c>
      <c r="AD166" s="23">
        <v>1.0637067032751461E-2</v>
      </c>
      <c r="AE166" s="144" t="s">
        <v>107</v>
      </c>
      <c r="AF166" s="144">
        <v>163</v>
      </c>
      <c r="AG166" s="144" t="s">
        <v>107</v>
      </c>
      <c r="AH166" s="23">
        <v>0.17017228590864714</v>
      </c>
      <c r="AI166" s="144" t="s">
        <v>107</v>
      </c>
      <c r="AJ166" s="144">
        <v>43</v>
      </c>
      <c r="AK166" s="144" t="s">
        <v>107</v>
      </c>
      <c r="AL166" s="23">
        <v>3.1811998993047277E-2</v>
      </c>
      <c r="AM166" s="144" t="s">
        <v>107</v>
      </c>
      <c r="AN166" s="144">
        <v>102</v>
      </c>
      <c r="AO166" s="144" t="s">
        <v>107</v>
      </c>
      <c r="AP166" s="23">
        <v>0</v>
      </c>
      <c r="AQ166" s="144" t="s">
        <v>107</v>
      </c>
      <c r="AR166" s="144">
        <v>253</v>
      </c>
      <c r="AS166" s="144" t="s">
        <v>107</v>
      </c>
      <c r="AT166" s="23">
        <v>0.22342933161312176</v>
      </c>
      <c r="AU166" s="144" t="s">
        <v>107</v>
      </c>
      <c r="AV166" s="144">
        <v>13</v>
      </c>
      <c r="AW166" s="144" t="s">
        <v>107</v>
      </c>
      <c r="AX166" s="23">
        <v>7.8771440188679459E-2</v>
      </c>
      <c r="AY166" s="144" t="s">
        <v>107</v>
      </c>
      <c r="AZ166" s="144">
        <v>148</v>
      </c>
      <c r="BA166" s="144" t="s">
        <v>107</v>
      </c>
      <c r="BB166" s="23">
        <v>7.9709016270162525E-2</v>
      </c>
      <c r="BC166" s="144" t="s">
        <v>107</v>
      </c>
      <c r="BD166" s="144">
        <v>114</v>
      </c>
      <c r="BE166" s="144" t="s">
        <v>107</v>
      </c>
      <c r="BF166" s="23">
        <v>0.22043570442237248</v>
      </c>
      <c r="BG166" s="144" t="s">
        <v>107</v>
      </c>
      <c r="BH166" s="144">
        <v>164</v>
      </c>
      <c r="BI166" s="144" t="s">
        <v>107</v>
      </c>
      <c r="BJ166" s="23">
        <v>0.1187847774725684</v>
      </c>
      <c r="BK166" s="144" t="s">
        <v>107</v>
      </c>
      <c r="BL166" s="144">
        <v>133</v>
      </c>
      <c r="BM166" s="144" t="s">
        <v>107</v>
      </c>
      <c r="BN166" s="23">
        <v>0.34597912928364222</v>
      </c>
      <c r="BO166" s="144" t="s">
        <v>107</v>
      </c>
      <c r="BP166" s="144">
        <v>12</v>
      </c>
      <c r="BQ166" s="144" t="s">
        <v>107</v>
      </c>
      <c r="BR166" s="23">
        <v>4.9675050835822195E-2</v>
      </c>
      <c r="BS166" s="144" t="s">
        <v>107</v>
      </c>
      <c r="BT166" s="144">
        <v>208</v>
      </c>
      <c r="BU166" s="144" t="s">
        <v>107</v>
      </c>
      <c r="BV166" s="23">
        <v>0.34327723493409701</v>
      </c>
      <c r="BW166" s="144" t="s">
        <v>107</v>
      </c>
      <c r="BX166" s="144">
        <v>19</v>
      </c>
      <c r="BY166" s="144" t="s">
        <v>107</v>
      </c>
      <c r="BZ166" s="23">
        <v>0.18807152287013354</v>
      </c>
      <c r="CA166" s="144" t="s">
        <v>107</v>
      </c>
      <c r="CB166" s="144">
        <v>110</v>
      </c>
      <c r="CC166" s="144" t="s">
        <v>107</v>
      </c>
      <c r="CD166" s="144" t="s">
        <v>107</v>
      </c>
      <c r="CE166" s="23">
        <v>5.0224332342084267E-2</v>
      </c>
      <c r="CF166" s="144" t="s">
        <v>107</v>
      </c>
      <c r="CG166" s="144">
        <v>218</v>
      </c>
    </row>
    <row r="167" spans="1:85" x14ac:dyDescent="0.25">
      <c r="A167" s="144" t="s">
        <v>147</v>
      </c>
      <c r="B167" s="23">
        <v>0.27112696943760067</v>
      </c>
      <c r="C167" s="144" t="s">
        <v>147</v>
      </c>
      <c r="D167" s="144">
        <v>103</v>
      </c>
      <c r="E167" s="144" t="s">
        <v>147</v>
      </c>
      <c r="F167" s="23">
        <v>7.6039255640483472E-2</v>
      </c>
      <c r="G167" s="144" t="s">
        <v>147</v>
      </c>
      <c r="H167" s="144">
        <v>206</v>
      </c>
      <c r="I167" s="144" t="s">
        <v>147</v>
      </c>
      <c r="J167" s="23">
        <v>0.29137036246195896</v>
      </c>
      <c r="K167" s="144" t="s">
        <v>147</v>
      </c>
      <c r="L167" s="144">
        <v>125</v>
      </c>
      <c r="M167" s="144" t="s">
        <v>147</v>
      </c>
      <c r="N167" s="23">
        <v>-81</v>
      </c>
      <c r="O167" s="144" t="s">
        <v>147</v>
      </c>
      <c r="P167" s="23">
        <v>80</v>
      </c>
      <c r="Q167" s="144" t="s">
        <v>147</v>
      </c>
      <c r="R167" s="23">
        <v>3.9481190063120957E-3</v>
      </c>
      <c r="S167" s="144" t="s">
        <v>147</v>
      </c>
      <c r="T167" s="144">
        <v>63</v>
      </c>
      <c r="U167" s="144" t="s">
        <v>147</v>
      </c>
      <c r="V167" s="23">
        <v>0.23052237662323893</v>
      </c>
      <c r="W167" s="144" t="s">
        <v>147</v>
      </c>
      <c r="X167" s="144">
        <v>93</v>
      </c>
      <c r="Y167" s="144" t="s">
        <v>147</v>
      </c>
      <c r="Z167" s="23">
        <v>6.0772017007037233E-3</v>
      </c>
      <c r="AA167" s="144" t="s">
        <v>147</v>
      </c>
      <c r="AB167" s="144">
        <v>70</v>
      </c>
      <c r="AC167" s="144" t="s">
        <v>147</v>
      </c>
      <c r="AD167" s="23">
        <v>1.1512199542641153E-2</v>
      </c>
      <c r="AE167" s="144" t="s">
        <v>147</v>
      </c>
      <c r="AF167" s="144">
        <v>149</v>
      </c>
      <c r="AG167" s="144" t="s">
        <v>147</v>
      </c>
      <c r="AH167" s="23">
        <v>5.2391246074067734E-2</v>
      </c>
      <c r="AI167" s="144" t="s">
        <v>147</v>
      </c>
      <c r="AJ167" s="144">
        <v>294</v>
      </c>
      <c r="AK167" s="144" t="s">
        <v>147</v>
      </c>
      <c r="AL167" s="23">
        <v>1.7820603913704738E-2</v>
      </c>
      <c r="AM167" s="144" t="s">
        <v>147</v>
      </c>
      <c r="AN167" s="144">
        <v>220</v>
      </c>
      <c r="AO167" s="144" t="s">
        <v>147</v>
      </c>
      <c r="AP167" s="23">
        <v>0.11058343816730762</v>
      </c>
      <c r="AQ167" s="144" t="s">
        <v>147</v>
      </c>
      <c r="AR167" s="144">
        <v>50</v>
      </c>
      <c r="AS167" s="144" t="s">
        <v>147</v>
      </c>
      <c r="AT167" s="23">
        <v>5.6733174744547851E-2</v>
      </c>
      <c r="AU167" s="144" t="s">
        <v>147</v>
      </c>
      <c r="AV167" s="144">
        <v>282</v>
      </c>
      <c r="AW167" s="144" t="s">
        <v>147</v>
      </c>
      <c r="AX167" s="23">
        <v>0.12771296731787277</v>
      </c>
      <c r="AY167" s="144" t="s">
        <v>147</v>
      </c>
      <c r="AZ167" s="144">
        <v>70</v>
      </c>
      <c r="BA167" s="144" t="s">
        <v>147</v>
      </c>
      <c r="BB167" s="23">
        <v>3.7990342705870102E-2</v>
      </c>
      <c r="BC167" s="144" t="s">
        <v>147</v>
      </c>
      <c r="BD167" s="144">
        <v>195</v>
      </c>
      <c r="BE167" s="144" t="s">
        <v>147</v>
      </c>
      <c r="BF167" s="23">
        <v>0.13113785837113634</v>
      </c>
      <c r="BG167" s="144" t="s">
        <v>147</v>
      </c>
      <c r="BH167" s="144">
        <v>295</v>
      </c>
      <c r="BI167" s="144" t="s">
        <v>147</v>
      </c>
      <c r="BJ167" s="23">
        <v>6.2064229249102959E-2</v>
      </c>
      <c r="BK167" s="144" t="s">
        <v>147</v>
      </c>
      <c r="BL167" s="144">
        <v>258</v>
      </c>
      <c r="BM167" s="144" t="s">
        <v>147</v>
      </c>
      <c r="BN167" s="23">
        <v>4.2185434281536809E-3</v>
      </c>
      <c r="BO167" s="144" t="s">
        <v>147</v>
      </c>
      <c r="BP167" s="144">
        <v>320</v>
      </c>
      <c r="BQ167" s="144" t="s">
        <v>147</v>
      </c>
      <c r="BR167" s="23">
        <v>3.0989140652278507E-2</v>
      </c>
      <c r="BS167" s="144" t="s">
        <v>147</v>
      </c>
      <c r="BT167" s="144">
        <v>286</v>
      </c>
      <c r="BU167" s="144" t="s">
        <v>147</v>
      </c>
      <c r="BV167" s="23">
        <v>3.0646023329967003E-2</v>
      </c>
      <c r="BW167" s="144" t="s">
        <v>147</v>
      </c>
      <c r="BX167" s="144">
        <v>323</v>
      </c>
      <c r="BY167" s="144" t="s">
        <v>147</v>
      </c>
      <c r="BZ167" s="23">
        <v>0.40260218872074716</v>
      </c>
      <c r="CA167" s="144" t="s">
        <v>147</v>
      </c>
      <c r="CB167" s="144">
        <v>19</v>
      </c>
      <c r="CC167" s="144" t="s">
        <v>147</v>
      </c>
      <c r="CD167" s="144" t="s">
        <v>147</v>
      </c>
      <c r="CE167" s="23">
        <v>0.13604719960246653</v>
      </c>
      <c r="CF167" s="144" t="s">
        <v>147</v>
      </c>
      <c r="CG167" s="144">
        <v>86</v>
      </c>
    </row>
    <row r="168" spans="1:85" x14ac:dyDescent="0.25">
      <c r="A168" s="144" t="s">
        <v>250</v>
      </c>
      <c r="B168" s="23">
        <v>0.26921745517404927</v>
      </c>
      <c r="C168" s="144" t="s">
        <v>250</v>
      </c>
      <c r="D168" s="144">
        <v>105</v>
      </c>
      <c r="E168" s="144" t="s">
        <v>250</v>
      </c>
      <c r="F168" s="23">
        <v>0.13310754375023903</v>
      </c>
      <c r="G168" s="144" t="s">
        <v>250</v>
      </c>
      <c r="H168" s="144">
        <v>93</v>
      </c>
      <c r="I168" s="144" t="s">
        <v>250</v>
      </c>
      <c r="J168" s="23">
        <v>0.32026651538441542</v>
      </c>
      <c r="K168" s="144" t="s">
        <v>250</v>
      </c>
      <c r="L168" s="144">
        <v>98</v>
      </c>
      <c r="M168" s="144" t="s">
        <v>250</v>
      </c>
      <c r="N168" s="23">
        <v>5</v>
      </c>
      <c r="O168" s="144" t="s">
        <v>250</v>
      </c>
      <c r="P168" s="23">
        <v>175</v>
      </c>
      <c r="Q168" s="144" t="s">
        <v>250</v>
      </c>
      <c r="R168" s="23">
        <v>2.6086454404066427E-3</v>
      </c>
      <c r="S168" s="144" t="s">
        <v>250</v>
      </c>
      <c r="T168" s="144">
        <v>89</v>
      </c>
      <c r="U168" s="144" t="s">
        <v>250</v>
      </c>
      <c r="V168" s="23">
        <v>0.29279329403990761</v>
      </c>
      <c r="W168" s="144" t="s">
        <v>250</v>
      </c>
      <c r="X168" s="144">
        <v>61</v>
      </c>
      <c r="Y168" s="144" t="s">
        <v>250</v>
      </c>
      <c r="Z168" s="23">
        <v>5.3135786621082877E-3</v>
      </c>
      <c r="AA168" s="144" t="s">
        <v>250</v>
      </c>
      <c r="AB168" s="144">
        <v>87</v>
      </c>
      <c r="AC168" s="144" t="s">
        <v>250</v>
      </c>
      <c r="AD168" s="23">
        <v>3.2159203784567596E-2</v>
      </c>
      <c r="AE168" s="144" t="s">
        <v>250</v>
      </c>
      <c r="AF168" s="144">
        <v>63</v>
      </c>
      <c r="AG168" s="144" t="s">
        <v>250</v>
      </c>
      <c r="AH168" s="23">
        <v>0.16914191716732574</v>
      </c>
      <c r="AI168" s="144" t="s">
        <v>250</v>
      </c>
      <c r="AJ168" s="144">
        <v>44</v>
      </c>
      <c r="AK168" s="144" t="s">
        <v>250</v>
      </c>
      <c r="AL168" s="23">
        <v>5.2653613762618116E-2</v>
      </c>
      <c r="AM168" s="144" t="s">
        <v>250</v>
      </c>
      <c r="AN168" s="144">
        <v>53</v>
      </c>
      <c r="AO168" s="144" t="s">
        <v>250</v>
      </c>
      <c r="AP168" s="23">
        <v>3.6282400894998165E-2</v>
      </c>
      <c r="AQ168" s="144" t="s">
        <v>250</v>
      </c>
      <c r="AR168" s="144">
        <v>156</v>
      </c>
      <c r="AS168" s="144" t="s">
        <v>250</v>
      </c>
      <c r="AT168" s="23">
        <v>7.99590029068067E-2</v>
      </c>
      <c r="AU168" s="144" t="s">
        <v>250</v>
      </c>
      <c r="AV168" s="144">
        <v>197</v>
      </c>
      <c r="AW168" s="144" t="s">
        <v>250</v>
      </c>
      <c r="AX168" s="23">
        <v>6.353011875865977E-2</v>
      </c>
      <c r="AY168" s="144" t="s">
        <v>250</v>
      </c>
      <c r="AZ168" s="144">
        <v>183</v>
      </c>
      <c r="BA168" s="144" t="s">
        <v>250</v>
      </c>
      <c r="BB168" s="23">
        <v>0.17097017370294329</v>
      </c>
      <c r="BC168" s="144" t="s">
        <v>250</v>
      </c>
      <c r="BD168" s="144">
        <v>43</v>
      </c>
      <c r="BE168" s="144" t="s">
        <v>250</v>
      </c>
      <c r="BF168" s="23">
        <v>0.1530053202548935</v>
      </c>
      <c r="BG168" s="144" t="s">
        <v>250</v>
      </c>
      <c r="BH168" s="144">
        <v>258</v>
      </c>
      <c r="BI168" s="144" t="s">
        <v>250</v>
      </c>
      <c r="BJ168" s="23">
        <v>0.18794233383054221</v>
      </c>
      <c r="BK168" s="144" t="s">
        <v>250</v>
      </c>
      <c r="BL168" s="144">
        <v>56</v>
      </c>
      <c r="BM168" s="144" t="s">
        <v>250</v>
      </c>
      <c r="BN168" s="23">
        <v>5.2507656846039204E-2</v>
      </c>
      <c r="BO168" s="144" t="s">
        <v>250</v>
      </c>
      <c r="BP168" s="144">
        <v>186</v>
      </c>
      <c r="BQ168" s="144" t="s">
        <v>250</v>
      </c>
      <c r="BR168" s="23">
        <v>0.11157830661843618</v>
      </c>
      <c r="BS168" s="144" t="s">
        <v>250</v>
      </c>
      <c r="BT168" s="144">
        <v>54</v>
      </c>
      <c r="BU168" s="144" t="s">
        <v>250</v>
      </c>
      <c r="BV168" s="23">
        <v>0.14270368720732668</v>
      </c>
      <c r="BW168" s="144" t="s">
        <v>250</v>
      </c>
      <c r="BX168" s="144">
        <v>118</v>
      </c>
      <c r="BY168" s="144" t="s">
        <v>250</v>
      </c>
      <c r="BZ168" s="23">
        <v>0.16659407728558179</v>
      </c>
      <c r="CA168" s="144" t="s">
        <v>250</v>
      </c>
      <c r="CB168" s="144">
        <v>142</v>
      </c>
      <c r="CC168" s="144" t="s">
        <v>250</v>
      </c>
      <c r="CD168" s="144" t="s">
        <v>250</v>
      </c>
      <c r="CE168" s="23">
        <v>0.17053344056263389</v>
      </c>
      <c r="CF168" s="144" t="s">
        <v>250</v>
      </c>
      <c r="CG168" s="144">
        <v>61</v>
      </c>
    </row>
    <row r="169" spans="1:85" x14ac:dyDescent="0.25">
      <c r="A169" s="144" t="s">
        <v>208</v>
      </c>
      <c r="B169" s="23">
        <v>0.18134476417314338</v>
      </c>
      <c r="C169" s="144" t="s">
        <v>208</v>
      </c>
      <c r="D169" s="144">
        <v>222</v>
      </c>
      <c r="E169" s="144" t="s">
        <v>208</v>
      </c>
      <c r="F169" s="23">
        <v>8.0324577869463842E-2</v>
      </c>
      <c r="G169" s="144" t="s">
        <v>208</v>
      </c>
      <c r="H169" s="144">
        <v>196</v>
      </c>
      <c r="I169" s="144" t="s">
        <v>208</v>
      </c>
      <c r="J169" s="23">
        <v>0.23260767850499706</v>
      </c>
      <c r="K169" s="144" t="s">
        <v>208</v>
      </c>
      <c r="L169" s="144">
        <v>204</v>
      </c>
      <c r="M169" s="144" t="s">
        <v>208</v>
      </c>
      <c r="N169" s="23">
        <v>8</v>
      </c>
      <c r="O169" s="144" t="s">
        <v>208</v>
      </c>
      <c r="P169" s="23">
        <v>182</v>
      </c>
      <c r="Q169" s="144" t="s">
        <v>208</v>
      </c>
      <c r="R169" s="23">
        <v>1.6182115189652335E-3</v>
      </c>
      <c r="S169" s="144" t="s">
        <v>208</v>
      </c>
      <c r="T169" s="144">
        <v>129</v>
      </c>
      <c r="U169" s="144" t="s">
        <v>208</v>
      </c>
      <c r="V169" s="23">
        <v>3.2755924775074982E-2</v>
      </c>
      <c r="W169" s="144" t="s">
        <v>208</v>
      </c>
      <c r="X169" s="144">
        <v>316</v>
      </c>
      <c r="Y169" s="144" t="s">
        <v>208</v>
      </c>
      <c r="Z169" s="23">
        <v>1.9204247459610885E-3</v>
      </c>
      <c r="AA169" s="144" t="s">
        <v>208</v>
      </c>
      <c r="AB169" s="144">
        <v>233</v>
      </c>
      <c r="AC169" s="144" t="s">
        <v>208</v>
      </c>
      <c r="AD169" s="23">
        <v>4.5955610877127545E-2</v>
      </c>
      <c r="AE169" s="144" t="s">
        <v>208</v>
      </c>
      <c r="AF169" s="144">
        <v>38</v>
      </c>
      <c r="AG169" s="144" t="s">
        <v>208</v>
      </c>
      <c r="AH169" s="23">
        <v>3.8207878813806787E-2</v>
      </c>
      <c r="AI169" s="144" t="s">
        <v>208</v>
      </c>
      <c r="AJ169" s="144">
        <v>320</v>
      </c>
      <c r="AK169" s="144" t="s">
        <v>208</v>
      </c>
      <c r="AL169" s="23">
        <v>4.9595197156761875E-2</v>
      </c>
      <c r="AM169" s="144" t="s">
        <v>208</v>
      </c>
      <c r="AN169" s="144">
        <v>57</v>
      </c>
      <c r="AO169" s="144" t="s">
        <v>208</v>
      </c>
      <c r="AP169" s="23">
        <v>0</v>
      </c>
      <c r="AQ169" s="144" t="s">
        <v>208</v>
      </c>
      <c r="AR169" s="144">
        <v>253</v>
      </c>
      <c r="AS169" s="144" t="s">
        <v>208</v>
      </c>
      <c r="AT169" s="23">
        <v>7.1912676944412168E-2</v>
      </c>
      <c r="AU169" s="144" t="s">
        <v>208</v>
      </c>
      <c r="AV169" s="144">
        <v>229</v>
      </c>
      <c r="AW169" s="144" t="s">
        <v>208</v>
      </c>
      <c r="AX169" s="23">
        <v>2.5353274298574289E-2</v>
      </c>
      <c r="AY169" s="144" t="s">
        <v>208</v>
      </c>
      <c r="AZ169" s="144">
        <v>302</v>
      </c>
      <c r="BA169" s="144" t="s">
        <v>208</v>
      </c>
      <c r="BB169" s="23">
        <v>5.7897628060242283E-2</v>
      </c>
      <c r="BC169" s="144" t="s">
        <v>208</v>
      </c>
      <c r="BD169" s="144">
        <v>147</v>
      </c>
      <c r="BE169" s="144" t="s">
        <v>208</v>
      </c>
      <c r="BF169" s="23">
        <v>0.46043139540953765</v>
      </c>
      <c r="BG169" s="144" t="s">
        <v>208</v>
      </c>
      <c r="BH169" s="144">
        <v>31</v>
      </c>
      <c r="BI169" s="144" t="s">
        <v>208</v>
      </c>
      <c r="BJ169" s="23">
        <v>0.14904810163865306</v>
      </c>
      <c r="BK169" s="144" t="s">
        <v>208</v>
      </c>
      <c r="BL169" s="144">
        <v>98</v>
      </c>
      <c r="BM169" s="144" t="s">
        <v>208</v>
      </c>
      <c r="BN169" s="23">
        <v>7.2263357683678503E-2</v>
      </c>
      <c r="BO169" s="144" t="s">
        <v>208</v>
      </c>
      <c r="BP169" s="144">
        <v>142</v>
      </c>
      <c r="BQ169" s="144" t="s">
        <v>208</v>
      </c>
      <c r="BR169" s="23">
        <v>2.2877254733315117E-2</v>
      </c>
      <c r="BS169" s="144" t="s">
        <v>208</v>
      </c>
      <c r="BT169" s="144">
        <v>314</v>
      </c>
      <c r="BU169" s="144" t="s">
        <v>208</v>
      </c>
      <c r="BV169" s="23">
        <v>8.2586638065904411E-2</v>
      </c>
      <c r="BW169" s="144" t="s">
        <v>208</v>
      </c>
      <c r="BX169" s="144">
        <v>236</v>
      </c>
      <c r="BY169" s="144" t="s">
        <v>208</v>
      </c>
      <c r="BZ169" s="23">
        <v>0.14575799937031511</v>
      </c>
      <c r="CA169" s="144" t="s">
        <v>208</v>
      </c>
      <c r="CB169" s="144">
        <v>169</v>
      </c>
      <c r="CC169" s="144" t="s">
        <v>208</v>
      </c>
      <c r="CD169" s="144" t="s">
        <v>208</v>
      </c>
      <c r="CE169" s="23">
        <v>5.8650687497425254E-2</v>
      </c>
      <c r="CF169" s="144" t="s">
        <v>208</v>
      </c>
      <c r="CG169" s="144">
        <v>186</v>
      </c>
    </row>
    <row r="170" spans="1:85" x14ac:dyDescent="0.25">
      <c r="A170" s="144" t="s">
        <v>146</v>
      </c>
      <c r="B170" s="23">
        <v>0.25216880338513809</v>
      </c>
      <c r="C170" s="144" t="s">
        <v>146</v>
      </c>
      <c r="D170" s="144">
        <v>121</v>
      </c>
      <c r="E170" s="144" t="s">
        <v>146</v>
      </c>
      <c r="F170" s="23">
        <v>6.2469313968368557E-2</v>
      </c>
      <c r="G170" s="144" t="s">
        <v>146</v>
      </c>
      <c r="H170" s="144">
        <v>246</v>
      </c>
      <c r="I170" s="144" t="s">
        <v>146</v>
      </c>
      <c r="J170" s="23">
        <v>0.38252529105530592</v>
      </c>
      <c r="K170" s="144" t="s">
        <v>146</v>
      </c>
      <c r="L170" s="144">
        <v>62</v>
      </c>
      <c r="M170" s="144" t="s">
        <v>146</v>
      </c>
      <c r="N170" s="23">
        <v>-184</v>
      </c>
      <c r="O170" s="144" t="s">
        <v>146</v>
      </c>
      <c r="P170" s="23">
        <v>19</v>
      </c>
      <c r="Q170" s="144" t="s">
        <v>146</v>
      </c>
      <c r="R170" s="23">
        <v>3.9059087891236137E-3</v>
      </c>
      <c r="S170" s="144" t="s">
        <v>146</v>
      </c>
      <c r="T170" s="144">
        <v>64</v>
      </c>
      <c r="U170" s="144" t="s">
        <v>146</v>
      </c>
      <c r="V170" s="23">
        <v>0.31587043793547331</v>
      </c>
      <c r="W170" s="144" t="s">
        <v>146</v>
      </c>
      <c r="X170" s="144">
        <v>55</v>
      </c>
      <c r="Y170" s="144" t="s">
        <v>146</v>
      </c>
      <c r="Z170" s="23">
        <v>6.8237095254760852E-3</v>
      </c>
      <c r="AA170" s="144" t="s">
        <v>146</v>
      </c>
      <c r="AB170" s="144">
        <v>63</v>
      </c>
      <c r="AC170" s="144" t="s">
        <v>146</v>
      </c>
      <c r="AD170" s="23">
        <v>2.3315774890106809E-3</v>
      </c>
      <c r="AE170" s="144" t="s">
        <v>146</v>
      </c>
      <c r="AF170" s="144">
        <v>303</v>
      </c>
      <c r="AG170" s="144" t="s">
        <v>146</v>
      </c>
      <c r="AH170" s="23">
        <v>0.12906212296358471</v>
      </c>
      <c r="AI170" s="144" t="s">
        <v>146</v>
      </c>
      <c r="AJ170" s="144">
        <v>73</v>
      </c>
      <c r="AK170" s="144" t="s">
        <v>146</v>
      </c>
      <c r="AL170" s="23">
        <v>1.8537831868964343E-2</v>
      </c>
      <c r="AM170" s="144" t="s">
        <v>146</v>
      </c>
      <c r="AN170" s="144">
        <v>209</v>
      </c>
      <c r="AO170" s="144" t="s">
        <v>146</v>
      </c>
      <c r="AP170" s="23">
        <v>8.2319305594143119E-3</v>
      </c>
      <c r="AQ170" s="144" t="s">
        <v>146</v>
      </c>
      <c r="AR170" s="144">
        <v>239</v>
      </c>
      <c r="AS170" s="144" t="s">
        <v>146</v>
      </c>
      <c r="AT170" s="23">
        <v>0.13174661381556113</v>
      </c>
      <c r="AU170" s="144" t="s">
        <v>146</v>
      </c>
      <c r="AV170" s="144">
        <v>69</v>
      </c>
      <c r="AW170" s="144" t="s">
        <v>146</v>
      </c>
      <c r="AX170" s="23">
        <v>5.4466239284632775E-2</v>
      </c>
      <c r="AY170" s="144" t="s">
        <v>146</v>
      </c>
      <c r="AZ170" s="144">
        <v>214</v>
      </c>
      <c r="BA170" s="144" t="s">
        <v>146</v>
      </c>
      <c r="BB170" s="23">
        <v>0.11128927000293097</v>
      </c>
      <c r="BC170" s="144" t="s">
        <v>146</v>
      </c>
      <c r="BD170" s="144">
        <v>84</v>
      </c>
      <c r="BE170" s="144" t="s">
        <v>146</v>
      </c>
      <c r="BF170" s="23">
        <v>0.29712006991913259</v>
      </c>
      <c r="BG170" s="144" t="s">
        <v>146</v>
      </c>
      <c r="BH170" s="144">
        <v>86</v>
      </c>
      <c r="BI170" s="144" t="s">
        <v>146</v>
      </c>
      <c r="BJ170" s="23">
        <v>0.16362051466780433</v>
      </c>
      <c r="BK170" s="144" t="s">
        <v>146</v>
      </c>
      <c r="BL170" s="144">
        <v>84</v>
      </c>
      <c r="BM170" s="144" t="s">
        <v>146</v>
      </c>
      <c r="BN170" s="23">
        <v>1.2467642227191222E-2</v>
      </c>
      <c r="BO170" s="144" t="s">
        <v>146</v>
      </c>
      <c r="BP170" s="144">
        <v>302</v>
      </c>
      <c r="BQ170" s="144" t="s">
        <v>146</v>
      </c>
      <c r="BR170" s="23">
        <v>0.16569758770500229</v>
      </c>
      <c r="BS170" s="144" t="s">
        <v>146</v>
      </c>
      <c r="BT170" s="144">
        <v>19</v>
      </c>
      <c r="BU170" s="144" t="s">
        <v>146</v>
      </c>
      <c r="BV170" s="23">
        <v>0.15511450717922401</v>
      </c>
      <c r="BW170" s="144" t="s">
        <v>146</v>
      </c>
      <c r="BX170" s="144">
        <v>104</v>
      </c>
      <c r="BY170" s="144" t="s">
        <v>146</v>
      </c>
      <c r="BZ170" s="23">
        <v>0.2096008515704437</v>
      </c>
      <c r="CA170" s="144" t="s">
        <v>146</v>
      </c>
      <c r="CB170" s="144">
        <v>84</v>
      </c>
      <c r="CC170" s="144" t="s">
        <v>146</v>
      </c>
      <c r="CD170" s="144" t="s">
        <v>146</v>
      </c>
      <c r="CE170" s="23">
        <v>0.11682086119974001</v>
      </c>
      <c r="CF170" s="144" t="s">
        <v>146</v>
      </c>
      <c r="CG170" s="144">
        <v>105</v>
      </c>
    </row>
    <row r="171" spans="1:85" x14ac:dyDescent="0.25">
      <c r="A171" s="144" t="s">
        <v>268</v>
      </c>
      <c r="B171" s="23">
        <v>0.16665846577443016</v>
      </c>
      <c r="C171" s="144" t="s">
        <v>268</v>
      </c>
      <c r="D171" s="144">
        <v>250</v>
      </c>
      <c r="E171" s="144" t="s">
        <v>268</v>
      </c>
      <c r="F171" s="23">
        <v>4.6558208985941214E-2</v>
      </c>
      <c r="G171" s="144" t="s">
        <v>268</v>
      </c>
      <c r="H171" s="144">
        <v>288</v>
      </c>
      <c r="I171" s="144" t="s">
        <v>268</v>
      </c>
      <c r="J171" s="23">
        <v>0.20419718384593652</v>
      </c>
      <c r="K171" s="144" t="s">
        <v>268</v>
      </c>
      <c r="L171" s="144">
        <v>245</v>
      </c>
      <c r="M171" s="144" t="s">
        <v>268</v>
      </c>
      <c r="N171" s="23">
        <v>-43</v>
      </c>
      <c r="O171" s="144" t="s">
        <v>268</v>
      </c>
      <c r="P171" s="23">
        <v>111</v>
      </c>
      <c r="Q171" s="144" t="s">
        <v>268</v>
      </c>
      <c r="R171" s="23">
        <v>4.7509148240181343E-3</v>
      </c>
      <c r="S171" s="144" t="s">
        <v>268</v>
      </c>
      <c r="T171" s="144">
        <v>54</v>
      </c>
      <c r="U171" s="144" t="s">
        <v>268</v>
      </c>
      <c r="V171" s="23">
        <v>0.16183763342296614</v>
      </c>
      <c r="W171" s="144" t="s">
        <v>268</v>
      </c>
      <c r="X171" s="144">
        <v>139</v>
      </c>
      <c r="Y171" s="144" t="s">
        <v>268</v>
      </c>
      <c r="Z171" s="23">
        <v>6.2450376410276018E-3</v>
      </c>
      <c r="AA171" s="144" t="s">
        <v>268</v>
      </c>
      <c r="AB171" s="144">
        <v>69</v>
      </c>
      <c r="AC171" s="144" t="s">
        <v>268</v>
      </c>
      <c r="AD171" s="23">
        <v>1.5443053301361847E-2</v>
      </c>
      <c r="AE171" s="144" t="s">
        <v>268</v>
      </c>
      <c r="AF171" s="144">
        <v>116</v>
      </c>
      <c r="AG171" s="144" t="s">
        <v>268</v>
      </c>
      <c r="AH171" s="23">
        <v>5.5890850026751746E-2</v>
      </c>
      <c r="AI171" s="144" t="s">
        <v>268</v>
      </c>
      <c r="AJ171" s="144">
        <v>278</v>
      </c>
      <c r="AK171" s="144" t="s">
        <v>268</v>
      </c>
      <c r="AL171" s="23">
        <v>2.2091944091701957E-2</v>
      </c>
      <c r="AM171" s="144" t="s">
        <v>268</v>
      </c>
      <c r="AN171" s="144">
        <v>161</v>
      </c>
      <c r="AO171" s="144" t="s">
        <v>268</v>
      </c>
      <c r="AP171" s="23">
        <v>3.4637233965277514E-2</v>
      </c>
      <c r="AQ171" s="144" t="s">
        <v>268</v>
      </c>
      <c r="AR171" s="144">
        <v>160</v>
      </c>
      <c r="AS171" s="144" t="s">
        <v>268</v>
      </c>
      <c r="AT171" s="23">
        <v>5.28916079175243E-2</v>
      </c>
      <c r="AU171" s="144" t="s">
        <v>268</v>
      </c>
      <c r="AV171" s="144">
        <v>295</v>
      </c>
      <c r="AW171" s="144" t="s">
        <v>268</v>
      </c>
      <c r="AX171" s="23">
        <v>5.238489746183058E-2</v>
      </c>
      <c r="AY171" s="144" t="s">
        <v>268</v>
      </c>
      <c r="AZ171" s="144">
        <v>221</v>
      </c>
      <c r="BA171" s="144" t="s">
        <v>268</v>
      </c>
      <c r="BB171" s="23">
        <v>3.0163389033403893E-2</v>
      </c>
      <c r="BC171" s="144" t="s">
        <v>268</v>
      </c>
      <c r="BD171" s="144">
        <v>225</v>
      </c>
      <c r="BE171" s="144" t="s">
        <v>268</v>
      </c>
      <c r="BF171" s="23">
        <v>8.7416167895460722E-2</v>
      </c>
      <c r="BG171" s="144" t="s">
        <v>268</v>
      </c>
      <c r="BH171" s="144">
        <v>319</v>
      </c>
      <c r="BI171" s="144" t="s">
        <v>268</v>
      </c>
      <c r="BJ171" s="23">
        <v>4.5786233927038636E-2</v>
      </c>
      <c r="BK171" s="144" t="s">
        <v>268</v>
      </c>
      <c r="BL171" s="144">
        <v>301</v>
      </c>
      <c r="BM171" s="144" t="s">
        <v>268</v>
      </c>
      <c r="BN171" s="23">
        <v>1.8025114188386263E-2</v>
      </c>
      <c r="BO171" s="144" t="s">
        <v>268</v>
      </c>
      <c r="BP171" s="144">
        <v>290</v>
      </c>
      <c r="BQ171" s="144" t="s">
        <v>268</v>
      </c>
      <c r="BR171" s="23">
        <v>0.11782939029051709</v>
      </c>
      <c r="BS171" s="144" t="s">
        <v>268</v>
      </c>
      <c r="BT171" s="144">
        <v>50</v>
      </c>
      <c r="BU171" s="144" t="s">
        <v>268</v>
      </c>
      <c r="BV171" s="23">
        <v>0.11824608324971767</v>
      </c>
      <c r="BW171" s="144" t="s">
        <v>268</v>
      </c>
      <c r="BX171" s="144">
        <v>162</v>
      </c>
      <c r="BY171" s="144" t="s">
        <v>268</v>
      </c>
      <c r="BZ171" s="23">
        <v>0.11939778997011956</v>
      </c>
      <c r="CA171" s="144" t="s">
        <v>268</v>
      </c>
      <c r="CB171" s="144">
        <v>223</v>
      </c>
      <c r="CC171" s="144" t="s">
        <v>268</v>
      </c>
      <c r="CD171" s="144" t="s">
        <v>268</v>
      </c>
      <c r="CE171" s="23">
        <v>0.13388238899093197</v>
      </c>
      <c r="CF171" s="144" t="s">
        <v>268</v>
      </c>
      <c r="CG171" s="144">
        <v>88</v>
      </c>
    </row>
    <row r="172" spans="1:85" x14ac:dyDescent="0.25">
      <c r="A172" s="144" t="s">
        <v>142</v>
      </c>
      <c r="B172" s="23">
        <v>0.1761177304863947</v>
      </c>
      <c r="C172" s="144" t="s">
        <v>142</v>
      </c>
      <c r="D172" s="144">
        <v>233</v>
      </c>
      <c r="E172" s="144" t="s">
        <v>142</v>
      </c>
      <c r="F172" s="23">
        <v>7.9470054635948598E-2</v>
      </c>
      <c r="G172" s="144" t="s">
        <v>142</v>
      </c>
      <c r="H172" s="144">
        <v>199</v>
      </c>
      <c r="I172" s="144" t="s">
        <v>142</v>
      </c>
      <c r="J172" s="23">
        <v>0.32485928939666553</v>
      </c>
      <c r="K172" s="144" t="s">
        <v>142</v>
      </c>
      <c r="L172" s="144">
        <v>95</v>
      </c>
      <c r="M172" s="144" t="s">
        <v>142</v>
      </c>
      <c r="N172" s="23">
        <v>-104</v>
      </c>
      <c r="O172" s="144" t="s">
        <v>142</v>
      </c>
      <c r="P172" s="23">
        <v>64</v>
      </c>
      <c r="Q172" s="144" t="s">
        <v>142</v>
      </c>
      <c r="R172" s="23">
        <v>1.0119926144219378E-3</v>
      </c>
      <c r="S172" s="144" t="s">
        <v>142</v>
      </c>
      <c r="T172" s="144">
        <v>195</v>
      </c>
      <c r="U172" s="144" t="s">
        <v>142</v>
      </c>
      <c r="V172" s="23">
        <v>0.5089347455067984</v>
      </c>
      <c r="W172" s="144" t="s">
        <v>142</v>
      </c>
      <c r="X172" s="144">
        <v>19</v>
      </c>
      <c r="Y172" s="144" t="s">
        <v>142</v>
      </c>
      <c r="Z172" s="23">
        <v>5.7147782693217127E-3</v>
      </c>
      <c r="AA172" s="144" t="s">
        <v>142</v>
      </c>
      <c r="AB172" s="144">
        <v>79</v>
      </c>
      <c r="AC172" s="144" t="s">
        <v>142</v>
      </c>
      <c r="AD172" s="23">
        <v>6.6727545067402725E-3</v>
      </c>
      <c r="AE172" s="144" t="s">
        <v>142</v>
      </c>
      <c r="AF172" s="144">
        <v>226</v>
      </c>
      <c r="AG172" s="144" t="s">
        <v>142</v>
      </c>
      <c r="AH172" s="23">
        <v>4.5726348494196073E-2</v>
      </c>
      <c r="AI172" s="144" t="s">
        <v>142</v>
      </c>
      <c r="AJ172" s="144">
        <v>311</v>
      </c>
      <c r="AK172" s="144" t="s">
        <v>142</v>
      </c>
      <c r="AL172" s="23">
        <v>1.2264992452655462E-2</v>
      </c>
      <c r="AM172" s="144" t="s">
        <v>142</v>
      </c>
      <c r="AN172" s="144">
        <v>296</v>
      </c>
      <c r="AO172" s="144" t="s">
        <v>142</v>
      </c>
      <c r="AP172" s="23">
        <v>3.7191611017337277E-2</v>
      </c>
      <c r="AQ172" s="144" t="s">
        <v>142</v>
      </c>
      <c r="AR172" s="144">
        <v>153</v>
      </c>
      <c r="AS172" s="144" t="s">
        <v>142</v>
      </c>
      <c r="AT172" s="23">
        <v>0.1316115485650389</v>
      </c>
      <c r="AU172" s="144" t="s">
        <v>142</v>
      </c>
      <c r="AV172" s="144">
        <v>71</v>
      </c>
      <c r="AW172" s="144" t="s">
        <v>142</v>
      </c>
      <c r="AX172" s="23">
        <v>8.2626149939561092E-2</v>
      </c>
      <c r="AY172" s="144" t="s">
        <v>142</v>
      </c>
      <c r="AZ172" s="144">
        <v>141</v>
      </c>
      <c r="BA172" s="144" t="s">
        <v>142</v>
      </c>
      <c r="BB172" s="23">
        <v>4.7221461306204554E-2</v>
      </c>
      <c r="BC172" s="144" t="s">
        <v>142</v>
      </c>
      <c r="BD172" s="144">
        <v>174</v>
      </c>
      <c r="BE172" s="144" t="s">
        <v>142</v>
      </c>
      <c r="BF172" s="23">
        <v>0.23172884530893947</v>
      </c>
      <c r="BG172" s="144" t="s">
        <v>142</v>
      </c>
      <c r="BH172" s="144">
        <v>145</v>
      </c>
      <c r="BI172" s="144" t="s">
        <v>142</v>
      </c>
      <c r="BJ172" s="23">
        <v>9.1509095499691467E-2</v>
      </c>
      <c r="BK172" s="144" t="s">
        <v>142</v>
      </c>
      <c r="BL172" s="144">
        <v>182</v>
      </c>
      <c r="BM172" s="144" t="s">
        <v>142</v>
      </c>
      <c r="BN172" s="23">
        <v>8.3746178597224288E-2</v>
      </c>
      <c r="BO172" s="144" t="s">
        <v>142</v>
      </c>
      <c r="BP172" s="144">
        <v>118</v>
      </c>
      <c r="BQ172" s="144" t="s">
        <v>142</v>
      </c>
      <c r="BR172" s="23">
        <v>6.9458234266590618E-2</v>
      </c>
      <c r="BS172" s="144" t="s">
        <v>142</v>
      </c>
      <c r="BT172" s="144">
        <v>135</v>
      </c>
      <c r="BU172" s="144" t="s">
        <v>142</v>
      </c>
      <c r="BV172" s="23">
        <v>0.13311055007538997</v>
      </c>
      <c r="BW172" s="144" t="s">
        <v>142</v>
      </c>
      <c r="BX172" s="144">
        <v>131</v>
      </c>
      <c r="BY172" s="144" t="s">
        <v>142</v>
      </c>
      <c r="BZ172" s="23">
        <v>0.11665700335346092</v>
      </c>
      <c r="CA172" s="144" t="s">
        <v>142</v>
      </c>
      <c r="CB172" s="144">
        <v>228</v>
      </c>
      <c r="CC172" s="144" t="s">
        <v>142</v>
      </c>
      <c r="CD172" s="144" t="s">
        <v>142</v>
      </c>
      <c r="CE172" s="23">
        <v>5.5888477595355167E-2</v>
      </c>
      <c r="CF172" s="144" t="s">
        <v>142</v>
      </c>
      <c r="CG172" s="144">
        <v>195</v>
      </c>
    </row>
    <row r="173" spans="1:85" x14ac:dyDescent="0.25">
      <c r="A173" s="144" t="s">
        <v>216</v>
      </c>
      <c r="B173" s="23">
        <v>0.13222842318467529</v>
      </c>
      <c r="C173" s="144" t="s">
        <v>216</v>
      </c>
      <c r="D173" s="144">
        <v>300</v>
      </c>
      <c r="E173" s="144" t="s">
        <v>216</v>
      </c>
      <c r="F173" s="23">
        <v>3.6235337042939034E-2</v>
      </c>
      <c r="G173" s="144" t="s">
        <v>216</v>
      </c>
      <c r="H173" s="144">
        <v>306</v>
      </c>
      <c r="I173" s="144" t="s">
        <v>216</v>
      </c>
      <c r="J173" s="23">
        <v>0.1865457688150772</v>
      </c>
      <c r="K173" s="144" t="s">
        <v>216</v>
      </c>
      <c r="L173" s="144">
        <v>269</v>
      </c>
      <c r="M173" s="144" t="s">
        <v>216</v>
      </c>
      <c r="N173" s="23">
        <v>-37</v>
      </c>
      <c r="O173" s="144" t="s">
        <v>216</v>
      </c>
      <c r="P173" s="23">
        <v>121</v>
      </c>
      <c r="Q173" s="144" t="s">
        <v>216</v>
      </c>
      <c r="R173" s="23">
        <v>7.015543628084048E-4</v>
      </c>
      <c r="S173" s="144" t="s">
        <v>216</v>
      </c>
      <c r="T173" s="144">
        <v>229</v>
      </c>
      <c r="U173" s="144" t="s">
        <v>216</v>
      </c>
      <c r="V173" s="23">
        <v>4.0784389860273718E-2</v>
      </c>
      <c r="W173" s="144" t="s">
        <v>216</v>
      </c>
      <c r="X173" s="144">
        <v>310</v>
      </c>
      <c r="Y173" s="144" t="s">
        <v>216</v>
      </c>
      <c r="Z173" s="23">
        <v>1.0782341848681581E-3</v>
      </c>
      <c r="AA173" s="144" t="s">
        <v>216</v>
      </c>
      <c r="AB173" s="144">
        <v>291</v>
      </c>
      <c r="AC173" s="144" t="s">
        <v>216</v>
      </c>
      <c r="AD173" s="23">
        <v>5.6117948767803946E-2</v>
      </c>
      <c r="AE173" s="144" t="s">
        <v>216</v>
      </c>
      <c r="AF173" s="144">
        <v>33</v>
      </c>
      <c r="AG173" s="144" t="s">
        <v>216</v>
      </c>
      <c r="AH173" s="23">
        <v>0.1291610999767564</v>
      </c>
      <c r="AI173" s="144" t="s">
        <v>216</v>
      </c>
      <c r="AJ173" s="144">
        <v>72</v>
      </c>
      <c r="AK173" s="144" t="s">
        <v>216</v>
      </c>
      <c r="AL173" s="23">
        <v>7.0960505438614985E-2</v>
      </c>
      <c r="AM173" s="144" t="s">
        <v>216</v>
      </c>
      <c r="AN173" s="144">
        <v>39</v>
      </c>
      <c r="AO173" s="144" t="s">
        <v>216</v>
      </c>
      <c r="AP173" s="23">
        <v>0</v>
      </c>
      <c r="AQ173" s="144" t="s">
        <v>216</v>
      </c>
      <c r="AR173" s="144">
        <v>253</v>
      </c>
      <c r="AS173" s="144" t="s">
        <v>216</v>
      </c>
      <c r="AT173" s="23">
        <v>7.0356153132207264E-2</v>
      </c>
      <c r="AU173" s="144" t="s">
        <v>216</v>
      </c>
      <c r="AV173" s="144">
        <v>238</v>
      </c>
      <c r="AW173" s="144" t="s">
        <v>216</v>
      </c>
      <c r="AX173" s="23">
        <v>2.4804511871143058E-2</v>
      </c>
      <c r="AY173" s="144" t="s">
        <v>216</v>
      </c>
      <c r="AZ173" s="144">
        <v>303</v>
      </c>
      <c r="BA173" s="144" t="s">
        <v>216</v>
      </c>
      <c r="BB173" s="23">
        <v>1.5626131816525633E-2</v>
      </c>
      <c r="BC173" s="144" t="s">
        <v>216</v>
      </c>
      <c r="BD173" s="144">
        <v>271</v>
      </c>
      <c r="BE173" s="144" t="s">
        <v>216</v>
      </c>
      <c r="BF173" s="23">
        <v>0.20455929504343648</v>
      </c>
      <c r="BG173" s="144" t="s">
        <v>216</v>
      </c>
      <c r="BH173" s="144">
        <v>184</v>
      </c>
      <c r="BI173" s="144" t="s">
        <v>216</v>
      </c>
      <c r="BJ173" s="23">
        <v>5.7008438815859319E-2</v>
      </c>
      <c r="BK173" s="144" t="s">
        <v>216</v>
      </c>
      <c r="BL173" s="144">
        <v>273</v>
      </c>
      <c r="BM173" s="144" t="s">
        <v>216</v>
      </c>
      <c r="BN173" s="23">
        <v>7.7325726206833034E-3</v>
      </c>
      <c r="BO173" s="144" t="s">
        <v>216</v>
      </c>
      <c r="BP173" s="144">
        <v>316</v>
      </c>
      <c r="BQ173" s="144" t="s">
        <v>216</v>
      </c>
      <c r="BR173" s="23">
        <v>3.7518791699924926E-2</v>
      </c>
      <c r="BS173" s="144" t="s">
        <v>216</v>
      </c>
      <c r="BT173" s="144">
        <v>253</v>
      </c>
      <c r="BU173" s="144" t="s">
        <v>216</v>
      </c>
      <c r="BV173" s="23">
        <v>3.9379777498591013E-2</v>
      </c>
      <c r="BW173" s="144" t="s">
        <v>216</v>
      </c>
      <c r="BX173" s="144">
        <v>315</v>
      </c>
      <c r="BY173" s="144" t="s">
        <v>216</v>
      </c>
      <c r="BZ173" s="23">
        <v>0.13204465189009568</v>
      </c>
      <c r="CA173" s="144" t="s">
        <v>216</v>
      </c>
      <c r="CB173" s="144">
        <v>200</v>
      </c>
      <c r="CC173" s="144" t="s">
        <v>216</v>
      </c>
      <c r="CD173" s="144" t="s">
        <v>216</v>
      </c>
      <c r="CE173" s="23">
        <v>5.1691901671444114E-2</v>
      </c>
      <c r="CF173" s="144" t="s">
        <v>216</v>
      </c>
      <c r="CG173" s="144">
        <v>212</v>
      </c>
    </row>
    <row r="174" spans="1:85" x14ac:dyDescent="0.25">
      <c r="A174" s="144" t="s">
        <v>274</v>
      </c>
      <c r="B174" s="23">
        <v>0.14996048344271445</v>
      </c>
      <c r="C174" s="144" t="s">
        <v>274</v>
      </c>
      <c r="D174" s="144">
        <v>282</v>
      </c>
      <c r="E174" s="144" t="s">
        <v>274</v>
      </c>
      <c r="F174" s="23">
        <v>2.3638586367828843E-2</v>
      </c>
      <c r="G174" s="144" t="s">
        <v>274</v>
      </c>
      <c r="H174" s="144">
        <v>322</v>
      </c>
      <c r="I174" s="144" t="s">
        <v>274</v>
      </c>
      <c r="J174" s="23">
        <v>0.28499415585986843</v>
      </c>
      <c r="K174" s="144" t="s">
        <v>274</v>
      </c>
      <c r="L174" s="144">
        <v>133</v>
      </c>
      <c r="M174" s="144" t="s">
        <v>274</v>
      </c>
      <c r="N174" s="23">
        <v>-189</v>
      </c>
      <c r="O174" s="144" t="s">
        <v>274</v>
      </c>
      <c r="P174" s="23">
        <v>15</v>
      </c>
      <c r="Q174" s="144" t="s">
        <v>274</v>
      </c>
      <c r="R174" s="23">
        <v>5.116406194911236E-4</v>
      </c>
      <c r="S174" s="144" t="s">
        <v>274</v>
      </c>
      <c r="T174" s="144">
        <v>253</v>
      </c>
      <c r="U174" s="144" t="s">
        <v>274</v>
      </c>
      <c r="V174" s="23">
        <v>0.31953137253349423</v>
      </c>
      <c r="W174" s="144" t="s">
        <v>274</v>
      </c>
      <c r="X174" s="144">
        <v>53</v>
      </c>
      <c r="Y174" s="144" t="s">
        <v>274</v>
      </c>
      <c r="Z174" s="23">
        <v>3.4642911750065613E-3</v>
      </c>
      <c r="AA174" s="144" t="s">
        <v>274</v>
      </c>
      <c r="AB174" s="144">
        <v>145</v>
      </c>
      <c r="AC174" s="144" t="s">
        <v>274</v>
      </c>
      <c r="AD174" s="23">
        <v>5.7454331806667891E-3</v>
      </c>
      <c r="AE174" s="144" t="s">
        <v>274</v>
      </c>
      <c r="AF174" s="144">
        <v>236</v>
      </c>
      <c r="AG174" s="144" t="s">
        <v>274</v>
      </c>
      <c r="AH174" s="23">
        <v>0.11063405845259651</v>
      </c>
      <c r="AI174" s="144" t="s">
        <v>274</v>
      </c>
      <c r="AJ174" s="144">
        <v>107</v>
      </c>
      <c r="AK174" s="144" t="s">
        <v>274</v>
      </c>
      <c r="AL174" s="23">
        <v>1.9541822013231375E-2</v>
      </c>
      <c r="AM174" s="144" t="s">
        <v>274</v>
      </c>
      <c r="AN174" s="144">
        <v>195</v>
      </c>
      <c r="AO174" s="144" t="s">
        <v>274</v>
      </c>
      <c r="AP174" s="23">
        <v>2.4230092918361958E-2</v>
      </c>
      <c r="AQ174" s="144" t="s">
        <v>274</v>
      </c>
      <c r="AR174" s="144">
        <v>194</v>
      </c>
      <c r="AS174" s="144" t="s">
        <v>274</v>
      </c>
      <c r="AT174" s="23">
        <v>6.3203878390624968E-2</v>
      </c>
      <c r="AU174" s="144" t="s">
        <v>274</v>
      </c>
      <c r="AV174" s="144">
        <v>264</v>
      </c>
      <c r="AW174" s="144" t="s">
        <v>274</v>
      </c>
      <c r="AX174" s="23">
        <v>4.5883711511595038E-2</v>
      </c>
      <c r="AY174" s="144" t="s">
        <v>274</v>
      </c>
      <c r="AZ174" s="144">
        <v>242</v>
      </c>
      <c r="BA174" s="144" t="s">
        <v>274</v>
      </c>
      <c r="BB174" s="23">
        <v>1.1326278150862399E-2</v>
      </c>
      <c r="BC174" s="144" t="s">
        <v>274</v>
      </c>
      <c r="BD174" s="144">
        <v>289</v>
      </c>
      <c r="BE174" s="144" t="s">
        <v>274</v>
      </c>
      <c r="BF174" s="23">
        <v>0.23169040264640808</v>
      </c>
      <c r="BG174" s="144" t="s">
        <v>274</v>
      </c>
      <c r="BH174" s="144">
        <v>147</v>
      </c>
      <c r="BI174" s="144" t="s">
        <v>274</v>
      </c>
      <c r="BJ174" s="23">
        <v>5.8756530320571897E-2</v>
      </c>
      <c r="BK174" s="144" t="s">
        <v>274</v>
      </c>
      <c r="BL174" s="144">
        <v>270</v>
      </c>
      <c r="BM174" s="144" t="s">
        <v>274</v>
      </c>
      <c r="BN174" s="23">
        <v>1.0491836082295189E-2</v>
      </c>
      <c r="BO174" s="144" t="s">
        <v>274</v>
      </c>
      <c r="BP174" s="144">
        <v>307</v>
      </c>
      <c r="BQ174" s="144" t="s">
        <v>274</v>
      </c>
      <c r="BR174" s="23">
        <v>6.0325110547945829E-2</v>
      </c>
      <c r="BS174" s="144" t="s">
        <v>274</v>
      </c>
      <c r="BT174" s="144">
        <v>170</v>
      </c>
      <c r="BU174" s="144" t="s">
        <v>274</v>
      </c>
      <c r="BV174" s="23">
        <v>6.1634106148751679E-2</v>
      </c>
      <c r="BW174" s="144" t="s">
        <v>274</v>
      </c>
      <c r="BX174" s="144">
        <v>290</v>
      </c>
      <c r="BY174" s="144" t="s">
        <v>274</v>
      </c>
      <c r="BZ174" s="23">
        <v>0.19155449705978497</v>
      </c>
      <c r="CA174" s="144" t="s">
        <v>274</v>
      </c>
      <c r="CB174" s="144">
        <v>102</v>
      </c>
      <c r="CC174" s="144" t="s">
        <v>274</v>
      </c>
      <c r="CD174" s="144" t="s">
        <v>274</v>
      </c>
      <c r="CE174" s="23">
        <v>4.0715752698412565E-2</v>
      </c>
      <c r="CF174" s="144" t="s">
        <v>274</v>
      </c>
      <c r="CG174" s="144">
        <v>250</v>
      </c>
    </row>
    <row r="175" spans="1:85" x14ac:dyDescent="0.25">
      <c r="A175" s="144" t="s">
        <v>76</v>
      </c>
      <c r="B175" s="23">
        <v>0.38178150653577242</v>
      </c>
      <c r="C175" s="144" t="s">
        <v>76</v>
      </c>
      <c r="D175" s="144">
        <v>43</v>
      </c>
      <c r="E175" s="144" t="s">
        <v>76</v>
      </c>
      <c r="F175" s="23">
        <v>0.12545879276860569</v>
      </c>
      <c r="G175" s="144" t="s">
        <v>76</v>
      </c>
      <c r="H175" s="144">
        <v>107</v>
      </c>
      <c r="I175" s="144" t="s">
        <v>76</v>
      </c>
      <c r="J175" s="23">
        <v>0.53923877453420299</v>
      </c>
      <c r="K175" s="144" t="s">
        <v>76</v>
      </c>
      <c r="L175" s="144">
        <v>22</v>
      </c>
      <c r="M175" s="144" t="s">
        <v>76</v>
      </c>
      <c r="N175" s="23">
        <v>-85</v>
      </c>
      <c r="O175" s="144" t="s">
        <v>76</v>
      </c>
      <c r="P175" s="23">
        <v>76</v>
      </c>
      <c r="Q175" s="144" t="s">
        <v>76</v>
      </c>
      <c r="R175" s="23">
        <v>9.6875180701815164E-4</v>
      </c>
      <c r="S175" s="144" t="s">
        <v>76</v>
      </c>
      <c r="T175" s="144">
        <v>200</v>
      </c>
      <c r="U175" s="144" t="s">
        <v>76</v>
      </c>
      <c r="V175" s="23">
        <v>0.66293930187335781</v>
      </c>
      <c r="W175" s="144" t="s">
        <v>76</v>
      </c>
      <c r="X175" s="144">
        <v>10</v>
      </c>
      <c r="Y175" s="144" t="s">
        <v>76</v>
      </c>
      <c r="Z175" s="23">
        <v>7.0947136502408064E-3</v>
      </c>
      <c r="AA175" s="144" t="s">
        <v>76</v>
      </c>
      <c r="AB175" s="144">
        <v>58</v>
      </c>
      <c r="AC175" s="144" t="s">
        <v>76</v>
      </c>
      <c r="AD175" s="23">
        <v>1.5360742123750879E-2</v>
      </c>
      <c r="AE175" s="144" t="s">
        <v>76</v>
      </c>
      <c r="AF175" s="144">
        <v>118</v>
      </c>
      <c r="AG175" s="144" t="s">
        <v>76</v>
      </c>
      <c r="AH175" s="23">
        <v>5.1377922616840085E-2</v>
      </c>
      <c r="AI175" s="144" t="s">
        <v>76</v>
      </c>
      <c r="AJ175" s="144">
        <v>299</v>
      </c>
      <c r="AK175" s="144" t="s">
        <v>76</v>
      </c>
      <c r="AL175" s="23">
        <v>2.1442967316498994E-2</v>
      </c>
      <c r="AM175" s="144" t="s">
        <v>76</v>
      </c>
      <c r="AN175" s="144">
        <v>172</v>
      </c>
      <c r="AO175" s="144" t="s">
        <v>76</v>
      </c>
      <c r="AP175" s="23">
        <v>0</v>
      </c>
      <c r="AQ175" s="144" t="s">
        <v>76</v>
      </c>
      <c r="AR175" s="144">
        <v>253</v>
      </c>
      <c r="AS175" s="144" t="s">
        <v>76</v>
      </c>
      <c r="AT175" s="23">
        <v>0.20572844753559599</v>
      </c>
      <c r="AU175" s="144" t="s">
        <v>76</v>
      </c>
      <c r="AV175" s="144">
        <v>17</v>
      </c>
      <c r="AW175" s="144" t="s">
        <v>76</v>
      </c>
      <c r="AX175" s="23">
        <v>7.2530880270548811E-2</v>
      </c>
      <c r="AY175" s="144" t="s">
        <v>76</v>
      </c>
      <c r="AZ175" s="144">
        <v>159</v>
      </c>
      <c r="BA175" s="144" t="s">
        <v>76</v>
      </c>
      <c r="BB175" s="23">
        <v>0.11727359160745031</v>
      </c>
      <c r="BC175" s="144" t="s">
        <v>76</v>
      </c>
      <c r="BD175" s="144">
        <v>81</v>
      </c>
      <c r="BE175" s="144" t="s">
        <v>76</v>
      </c>
      <c r="BF175" s="23">
        <v>0.32478120411756889</v>
      </c>
      <c r="BG175" s="144" t="s">
        <v>76</v>
      </c>
      <c r="BH175" s="144">
        <v>65</v>
      </c>
      <c r="BI175" s="144" t="s">
        <v>76</v>
      </c>
      <c r="BJ175" s="23">
        <v>0.17486087952274262</v>
      </c>
      <c r="BK175" s="144" t="s">
        <v>76</v>
      </c>
      <c r="BL175" s="144">
        <v>73</v>
      </c>
      <c r="BM175" s="144" t="s">
        <v>76</v>
      </c>
      <c r="BN175" s="23">
        <v>0.14400054530118783</v>
      </c>
      <c r="BO175" s="144" t="s">
        <v>76</v>
      </c>
      <c r="BP175" s="144">
        <v>53</v>
      </c>
      <c r="BQ175" s="144" t="s">
        <v>76</v>
      </c>
      <c r="BR175" s="23">
        <v>0.13400090214469276</v>
      </c>
      <c r="BS175" s="144" t="s">
        <v>76</v>
      </c>
      <c r="BT175" s="144">
        <v>34</v>
      </c>
      <c r="BU175" s="144" t="s">
        <v>76</v>
      </c>
      <c r="BV175" s="23">
        <v>0.24156927383761234</v>
      </c>
      <c r="BW175" s="144" t="s">
        <v>76</v>
      </c>
      <c r="BX175" s="144">
        <v>40</v>
      </c>
      <c r="BY175" s="144" t="s">
        <v>76</v>
      </c>
      <c r="BZ175" s="23">
        <v>0.47013563068750513</v>
      </c>
      <c r="CA175" s="144" t="s">
        <v>76</v>
      </c>
      <c r="CB175" s="144">
        <v>7</v>
      </c>
      <c r="CC175" s="144" t="s">
        <v>76</v>
      </c>
      <c r="CD175" s="144" t="s">
        <v>76</v>
      </c>
      <c r="CE175" s="23">
        <v>7.6546510502137038E-2</v>
      </c>
      <c r="CF175" s="144" t="s">
        <v>76</v>
      </c>
      <c r="CG175" s="144">
        <v>150</v>
      </c>
    </row>
    <row r="176" spans="1:85" x14ac:dyDescent="0.25">
      <c r="A176" s="144" t="s">
        <v>69</v>
      </c>
      <c r="B176" s="23">
        <v>0.36187912464281324</v>
      </c>
      <c r="C176" s="144" t="s">
        <v>69</v>
      </c>
      <c r="D176" s="144">
        <v>49</v>
      </c>
      <c r="E176" s="144" t="s">
        <v>69</v>
      </c>
      <c r="F176" s="23">
        <v>0.2666503039898529</v>
      </c>
      <c r="G176" s="144" t="s">
        <v>69</v>
      </c>
      <c r="H176" s="144">
        <v>32</v>
      </c>
      <c r="I176" s="144" t="s">
        <v>69</v>
      </c>
      <c r="J176" s="23">
        <v>0.24133740045927082</v>
      </c>
      <c r="K176" s="144" t="s">
        <v>69</v>
      </c>
      <c r="L176" s="144">
        <v>189</v>
      </c>
      <c r="M176" s="144" t="s">
        <v>69</v>
      </c>
      <c r="N176" s="23">
        <v>157</v>
      </c>
      <c r="O176" s="144" t="s">
        <v>69</v>
      </c>
      <c r="P176" s="23">
        <v>297</v>
      </c>
      <c r="Q176" s="144" t="s">
        <v>69</v>
      </c>
      <c r="R176" s="23">
        <v>3.346358893733798E-4</v>
      </c>
      <c r="S176" s="144" t="s">
        <v>69</v>
      </c>
      <c r="T176" s="144">
        <v>272</v>
      </c>
      <c r="U176" s="144" t="s">
        <v>69</v>
      </c>
      <c r="V176" s="23">
        <v>8.2188732604742062E-2</v>
      </c>
      <c r="W176" s="144" t="s">
        <v>69</v>
      </c>
      <c r="X176" s="144">
        <v>242</v>
      </c>
      <c r="Y176" s="144" t="s">
        <v>69</v>
      </c>
      <c r="Z176" s="23">
        <v>1.094045300471243E-3</v>
      </c>
      <c r="AA176" s="144" t="s">
        <v>69</v>
      </c>
      <c r="AB176" s="144">
        <v>289</v>
      </c>
      <c r="AC176" s="144" t="s">
        <v>69</v>
      </c>
      <c r="AD176" s="23">
        <v>3.3499743262135114E-3</v>
      </c>
      <c r="AE176" s="144" t="s">
        <v>69</v>
      </c>
      <c r="AF176" s="144">
        <v>282</v>
      </c>
      <c r="AG176" s="144" t="s">
        <v>69</v>
      </c>
      <c r="AH176" s="23">
        <v>9.5572922145223019E-2</v>
      </c>
      <c r="AI176" s="144" t="s">
        <v>69</v>
      </c>
      <c r="AJ176" s="144">
        <v>134</v>
      </c>
      <c r="AK176" s="144" t="s">
        <v>69</v>
      </c>
      <c r="AL176" s="23">
        <v>1.5309473521801687E-2</v>
      </c>
      <c r="AM176" s="144" t="s">
        <v>69</v>
      </c>
      <c r="AN176" s="144">
        <v>262</v>
      </c>
      <c r="AO176" s="144" t="s">
        <v>69</v>
      </c>
      <c r="AP176" s="23">
        <v>4.4087124838137056E-3</v>
      </c>
      <c r="AQ176" s="144" t="s">
        <v>69</v>
      </c>
      <c r="AR176" s="144">
        <v>246</v>
      </c>
      <c r="AS176" s="144" t="s">
        <v>69</v>
      </c>
      <c r="AT176" s="23">
        <v>2.8628828374255757E-2</v>
      </c>
      <c r="AU176" s="144" t="s">
        <v>69</v>
      </c>
      <c r="AV176" s="144">
        <v>321</v>
      </c>
      <c r="AW176" s="144" t="s">
        <v>69</v>
      </c>
      <c r="AX176" s="23">
        <v>1.438748433778448E-2</v>
      </c>
      <c r="AY176" s="144" t="s">
        <v>69</v>
      </c>
      <c r="AZ176" s="144">
        <v>319</v>
      </c>
      <c r="BA176" s="144" t="s">
        <v>69</v>
      </c>
      <c r="BB176" s="23">
        <v>6.0444019850011708E-2</v>
      </c>
      <c r="BC176" s="144" t="s">
        <v>69</v>
      </c>
      <c r="BD176" s="144">
        <v>141</v>
      </c>
      <c r="BE176" s="144" t="s">
        <v>69</v>
      </c>
      <c r="BF176" s="23">
        <v>0.14957093954111861</v>
      </c>
      <c r="BG176" s="144" t="s">
        <v>69</v>
      </c>
      <c r="BH176" s="144">
        <v>266</v>
      </c>
      <c r="BI176" s="144" t="s">
        <v>69</v>
      </c>
      <c r="BJ176" s="23">
        <v>8.6399666353511512E-2</v>
      </c>
      <c r="BK176" s="144" t="s">
        <v>69</v>
      </c>
      <c r="BL176" s="144">
        <v>201</v>
      </c>
      <c r="BM176" s="144" t="s">
        <v>69</v>
      </c>
      <c r="BN176" s="23">
        <v>0.5214818256450553</v>
      </c>
      <c r="BO176" s="144" t="s">
        <v>69</v>
      </c>
      <c r="BP176" s="144">
        <v>7</v>
      </c>
      <c r="BQ176" s="144" t="s">
        <v>69</v>
      </c>
      <c r="BR176" s="23">
        <v>0.15285066693051105</v>
      </c>
      <c r="BS176" s="144" t="s">
        <v>69</v>
      </c>
      <c r="BT176" s="144">
        <v>21</v>
      </c>
      <c r="BU176" s="144" t="s">
        <v>69</v>
      </c>
      <c r="BV176" s="23">
        <v>0.58531841325602207</v>
      </c>
      <c r="BW176" s="144" t="s">
        <v>69</v>
      </c>
      <c r="BX176" s="144">
        <v>6</v>
      </c>
      <c r="BY176" s="144" t="s">
        <v>69</v>
      </c>
      <c r="BZ176" s="23">
        <v>0.14012350830258477</v>
      </c>
      <c r="CA176" s="144" t="s">
        <v>69</v>
      </c>
      <c r="CB176" s="144">
        <v>180</v>
      </c>
      <c r="CC176" s="144" t="s">
        <v>69</v>
      </c>
      <c r="CD176" s="144" t="s">
        <v>69</v>
      </c>
      <c r="CE176" s="23">
        <v>0.21283024771735035</v>
      </c>
      <c r="CF176" s="144" t="s">
        <v>69</v>
      </c>
      <c r="CG176" s="144">
        <v>44</v>
      </c>
    </row>
    <row r="177" spans="1:85" x14ac:dyDescent="0.25">
      <c r="A177" s="144" t="s">
        <v>150</v>
      </c>
      <c r="B177" s="23">
        <v>0.27545052286629851</v>
      </c>
      <c r="C177" s="144" t="s">
        <v>150</v>
      </c>
      <c r="D177" s="144">
        <v>100</v>
      </c>
      <c r="E177" s="144" t="s">
        <v>150</v>
      </c>
      <c r="F177" s="23">
        <v>6.3306150987265608E-2</v>
      </c>
      <c r="G177" s="144" t="s">
        <v>150</v>
      </c>
      <c r="H177" s="144">
        <v>243</v>
      </c>
      <c r="I177" s="144" t="s">
        <v>150</v>
      </c>
      <c r="J177" s="23">
        <v>0.3271514637245404</v>
      </c>
      <c r="K177" s="144" t="s">
        <v>150</v>
      </c>
      <c r="L177" s="144">
        <v>93</v>
      </c>
      <c r="M177" s="144" t="s">
        <v>150</v>
      </c>
      <c r="N177" s="23">
        <v>-150</v>
      </c>
      <c r="O177" s="144" t="s">
        <v>150</v>
      </c>
      <c r="P177" s="23">
        <v>38</v>
      </c>
      <c r="Q177" s="144" t="s">
        <v>150</v>
      </c>
      <c r="R177" s="23">
        <v>9.9610921639008772E-4</v>
      </c>
      <c r="S177" s="144" t="s">
        <v>150</v>
      </c>
      <c r="T177" s="144">
        <v>198</v>
      </c>
      <c r="U177" s="144" t="s">
        <v>150</v>
      </c>
      <c r="V177" s="23">
        <v>0.17295655879867569</v>
      </c>
      <c r="W177" s="144" t="s">
        <v>150</v>
      </c>
      <c r="X177" s="144">
        <v>134</v>
      </c>
      <c r="Y177" s="144" t="s">
        <v>150</v>
      </c>
      <c r="Z177" s="23">
        <v>2.5941097220191348E-3</v>
      </c>
      <c r="AA177" s="144" t="s">
        <v>150</v>
      </c>
      <c r="AB177" s="144">
        <v>183</v>
      </c>
      <c r="AC177" s="144" t="s">
        <v>150</v>
      </c>
      <c r="AD177" s="23">
        <v>1.0101574699195912E-2</v>
      </c>
      <c r="AE177" s="144" t="s">
        <v>150</v>
      </c>
      <c r="AF177" s="144">
        <v>170</v>
      </c>
      <c r="AG177" s="144" t="s">
        <v>150</v>
      </c>
      <c r="AH177" s="23">
        <v>0.13129483134136244</v>
      </c>
      <c r="AI177" s="144" t="s">
        <v>150</v>
      </c>
      <c r="AJ177" s="144">
        <v>69</v>
      </c>
      <c r="AK177" s="144" t="s">
        <v>150</v>
      </c>
      <c r="AL177" s="23">
        <v>2.6390418697604452E-2</v>
      </c>
      <c r="AM177" s="144" t="s">
        <v>150</v>
      </c>
      <c r="AN177" s="144">
        <v>131</v>
      </c>
      <c r="AO177" s="144" t="s">
        <v>150</v>
      </c>
      <c r="AP177" s="23">
        <v>3.559546962418457E-2</v>
      </c>
      <c r="AQ177" s="144" t="s">
        <v>150</v>
      </c>
      <c r="AR177" s="144">
        <v>158</v>
      </c>
      <c r="AS177" s="144" t="s">
        <v>150</v>
      </c>
      <c r="AT177" s="23">
        <v>0.10491123847920089</v>
      </c>
      <c r="AU177" s="144" t="s">
        <v>150</v>
      </c>
      <c r="AV177" s="144">
        <v>119</v>
      </c>
      <c r="AW177" s="144" t="s">
        <v>150</v>
      </c>
      <c r="AX177" s="23">
        <v>7.1658099000707826E-2</v>
      </c>
      <c r="AY177" s="144" t="s">
        <v>150</v>
      </c>
      <c r="AZ177" s="144">
        <v>161</v>
      </c>
      <c r="BA177" s="144" t="s">
        <v>150</v>
      </c>
      <c r="BB177" s="23">
        <v>5.5507571977354286E-2</v>
      </c>
      <c r="BC177" s="144" t="s">
        <v>150</v>
      </c>
      <c r="BD177" s="144">
        <v>154</v>
      </c>
      <c r="BE177" s="144" t="s">
        <v>150</v>
      </c>
      <c r="BF177" s="23">
        <v>0.14878590221248289</v>
      </c>
      <c r="BG177" s="144" t="s">
        <v>150</v>
      </c>
      <c r="BH177" s="144">
        <v>269</v>
      </c>
      <c r="BI177" s="144" t="s">
        <v>150</v>
      </c>
      <c r="BJ177" s="23">
        <v>8.1732432172444747E-2</v>
      </c>
      <c r="BK177" s="144" t="s">
        <v>150</v>
      </c>
      <c r="BL177" s="144">
        <v>213</v>
      </c>
      <c r="BM177" s="144" t="s">
        <v>150</v>
      </c>
      <c r="BN177" s="23">
        <v>3.7877279226200766E-2</v>
      </c>
      <c r="BO177" s="144" t="s">
        <v>150</v>
      </c>
      <c r="BP177" s="144">
        <v>233</v>
      </c>
      <c r="BQ177" s="144" t="s">
        <v>150</v>
      </c>
      <c r="BR177" s="23">
        <v>0.15922330072934288</v>
      </c>
      <c r="BS177" s="144" t="s">
        <v>150</v>
      </c>
      <c r="BT177" s="144">
        <v>20</v>
      </c>
      <c r="BU177" s="144" t="s">
        <v>150</v>
      </c>
      <c r="BV177" s="23">
        <v>0.17151014959888494</v>
      </c>
      <c r="BW177" s="144" t="s">
        <v>150</v>
      </c>
      <c r="BX177" s="144">
        <v>87</v>
      </c>
      <c r="BY177" s="144" t="s">
        <v>150</v>
      </c>
      <c r="BZ177" s="23">
        <v>0.28445957074425265</v>
      </c>
      <c r="CA177" s="144" t="s">
        <v>150</v>
      </c>
      <c r="CB177" s="144">
        <v>48</v>
      </c>
      <c r="CC177" s="144" t="s">
        <v>150</v>
      </c>
      <c r="CD177" s="144" t="s">
        <v>150</v>
      </c>
      <c r="CE177" s="23">
        <v>0.16655868031140506</v>
      </c>
      <c r="CF177" s="144" t="s">
        <v>150</v>
      </c>
      <c r="CG177" s="144">
        <v>67</v>
      </c>
    </row>
    <row r="178" spans="1:85" x14ac:dyDescent="0.25">
      <c r="A178" s="144" t="s">
        <v>176</v>
      </c>
      <c r="B178" s="23">
        <v>0.21468882490850677</v>
      </c>
      <c r="C178" s="144" t="s">
        <v>176</v>
      </c>
      <c r="D178" s="144">
        <v>160</v>
      </c>
      <c r="E178" s="144" t="s">
        <v>176</v>
      </c>
      <c r="F178" s="23">
        <v>5.1907840066890358E-2</v>
      </c>
      <c r="G178" s="144" t="s">
        <v>176</v>
      </c>
      <c r="H178" s="144">
        <v>275</v>
      </c>
      <c r="I178" s="144" t="s">
        <v>176</v>
      </c>
      <c r="J178" s="23">
        <v>0.32871839619120397</v>
      </c>
      <c r="K178" s="144" t="s">
        <v>176</v>
      </c>
      <c r="L178" s="144">
        <v>92</v>
      </c>
      <c r="M178" s="144" t="s">
        <v>176</v>
      </c>
      <c r="N178" s="23">
        <v>-183</v>
      </c>
      <c r="O178" s="144" t="s">
        <v>176</v>
      </c>
      <c r="P178" s="23">
        <v>21</v>
      </c>
      <c r="Q178" s="144" t="s">
        <v>176</v>
      </c>
      <c r="R178" s="23">
        <v>1.2385885779924591E-3</v>
      </c>
      <c r="S178" s="144" t="s">
        <v>176</v>
      </c>
      <c r="T178" s="144">
        <v>166</v>
      </c>
      <c r="U178" s="144" t="s">
        <v>176</v>
      </c>
      <c r="V178" s="23">
        <v>9.3830518540264571E-2</v>
      </c>
      <c r="W178" s="144" t="s">
        <v>176</v>
      </c>
      <c r="X178" s="144">
        <v>220</v>
      </c>
      <c r="Y178" s="144" t="s">
        <v>176</v>
      </c>
      <c r="Z178" s="23">
        <v>2.1053089046883383E-3</v>
      </c>
      <c r="AA178" s="144" t="s">
        <v>176</v>
      </c>
      <c r="AB178" s="144">
        <v>218</v>
      </c>
      <c r="AC178" s="144" t="s">
        <v>176</v>
      </c>
      <c r="AD178" s="23">
        <v>3.3066876436724339E-2</v>
      </c>
      <c r="AE178" s="144" t="s">
        <v>176</v>
      </c>
      <c r="AF178" s="144">
        <v>58</v>
      </c>
      <c r="AG178" s="144" t="s">
        <v>176</v>
      </c>
      <c r="AH178" s="23">
        <v>0.22254808790065711</v>
      </c>
      <c r="AI178" s="144" t="s">
        <v>176</v>
      </c>
      <c r="AJ178" s="144">
        <v>25</v>
      </c>
      <c r="AK178" s="144" t="s">
        <v>176</v>
      </c>
      <c r="AL178" s="23">
        <v>6.0268929608059289E-2</v>
      </c>
      <c r="AM178" s="144" t="s">
        <v>176</v>
      </c>
      <c r="AN178" s="144">
        <v>42</v>
      </c>
      <c r="AO178" s="144" t="s">
        <v>176</v>
      </c>
      <c r="AP178" s="23">
        <v>1.8167858329176213E-2</v>
      </c>
      <c r="AQ178" s="144" t="s">
        <v>176</v>
      </c>
      <c r="AR178" s="144">
        <v>217</v>
      </c>
      <c r="AS178" s="144" t="s">
        <v>176</v>
      </c>
      <c r="AT178" s="23">
        <v>0.15926418333207704</v>
      </c>
      <c r="AU178" s="144" t="s">
        <v>176</v>
      </c>
      <c r="AV178" s="144">
        <v>37</v>
      </c>
      <c r="AW178" s="144" t="s">
        <v>176</v>
      </c>
      <c r="AX178" s="23">
        <v>7.3845602580188741E-2</v>
      </c>
      <c r="AY178" s="144" t="s">
        <v>176</v>
      </c>
      <c r="AZ178" s="144">
        <v>158</v>
      </c>
      <c r="BA178" s="144" t="s">
        <v>176</v>
      </c>
      <c r="BB178" s="23">
        <v>2.3121450521708758E-2</v>
      </c>
      <c r="BC178" s="144" t="s">
        <v>176</v>
      </c>
      <c r="BD178" s="144">
        <v>248</v>
      </c>
      <c r="BE178" s="144" t="s">
        <v>176</v>
      </c>
      <c r="BF178" s="23">
        <v>0.33808985147055665</v>
      </c>
      <c r="BG178" s="144" t="s">
        <v>176</v>
      </c>
      <c r="BH178" s="144">
        <v>64</v>
      </c>
      <c r="BI178" s="144" t="s">
        <v>176</v>
      </c>
      <c r="BJ178" s="23">
        <v>9.1754390173797412E-2</v>
      </c>
      <c r="BK178" s="144" t="s">
        <v>176</v>
      </c>
      <c r="BL178" s="144">
        <v>180</v>
      </c>
      <c r="BM178" s="144" t="s">
        <v>176</v>
      </c>
      <c r="BN178" s="23">
        <v>3.9262101078008177E-2</v>
      </c>
      <c r="BO178" s="144" t="s">
        <v>176</v>
      </c>
      <c r="BP178" s="144">
        <v>225</v>
      </c>
      <c r="BQ178" s="144" t="s">
        <v>176</v>
      </c>
      <c r="BR178" s="23">
        <v>5.1570026178520634E-2</v>
      </c>
      <c r="BS178" s="144" t="s">
        <v>176</v>
      </c>
      <c r="BT178" s="144">
        <v>198</v>
      </c>
      <c r="BU178" s="144" t="s">
        <v>176</v>
      </c>
      <c r="BV178" s="23">
        <v>7.895761265923891E-2</v>
      </c>
      <c r="BW178" s="144" t="s">
        <v>176</v>
      </c>
      <c r="BX178" s="144">
        <v>245</v>
      </c>
      <c r="BY178" s="144" t="s">
        <v>176</v>
      </c>
      <c r="BZ178" s="23">
        <v>0.21447062460270738</v>
      </c>
      <c r="CA178" s="144" t="s">
        <v>176</v>
      </c>
      <c r="CB178" s="144">
        <v>78</v>
      </c>
      <c r="CC178" s="144" t="s">
        <v>176</v>
      </c>
      <c r="CD178" s="144" t="s">
        <v>176</v>
      </c>
      <c r="CE178" s="23">
        <v>9.4011981720986695E-2</v>
      </c>
      <c r="CF178" s="144" t="s">
        <v>176</v>
      </c>
      <c r="CG178" s="144">
        <v>130</v>
      </c>
    </row>
    <row r="179" spans="1:85" x14ac:dyDescent="0.25">
      <c r="A179" s="144" t="s">
        <v>305</v>
      </c>
      <c r="B179" s="23">
        <v>0.17504243631900065</v>
      </c>
      <c r="C179" s="144" t="s">
        <v>305</v>
      </c>
      <c r="D179" s="144">
        <v>235</v>
      </c>
      <c r="E179" s="144" t="s">
        <v>305</v>
      </c>
      <c r="F179" s="23">
        <v>7.5003936497239451E-2</v>
      </c>
      <c r="G179" s="144" t="s">
        <v>305</v>
      </c>
      <c r="H179" s="144">
        <v>212</v>
      </c>
      <c r="I179" s="144" t="s">
        <v>305</v>
      </c>
      <c r="J179" s="23">
        <v>0.23605520387111173</v>
      </c>
      <c r="K179" s="144" t="s">
        <v>305</v>
      </c>
      <c r="L179" s="144">
        <v>201</v>
      </c>
      <c r="M179" s="144" t="s">
        <v>305</v>
      </c>
      <c r="N179" s="23">
        <v>-11</v>
      </c>
      <c r="O179" s="144" t="s">
        <v>305</v>
      </c>
      <c r="P179" s="23">
        <v>149</v>
      </c>
      <c r="Q179" s="144" t="s">
        <v>305</v>
      </c>
      <c r="R179" s="23">
        <v>1.7905369444615794E-3</v>
      </c>
      <c r="S179" s="144" t="s">
        <v>305</v>
      </c>
      <c r="T179" s="144">
        <v>120</v>
      </c>
      <c r="U179" s="144" t="s">
        <v>305</v>
      </c>
      <c r="V179" s="23">
        <v>0.1399173215663089</v>
      </c>
      <c r="W179" s="144" t="s">
        <v>305</v>
      </c>
      <c r="X179" s="144">
        <v>159</v>
      </c>
      <c r="Y179" s="144" t="s">
        <v>305</v>
      </c>
      <c r="Z179" s="23">
        <v>3.0829818492834628E-3</v>
      </c>
      <c r="AA179" s="144" t="s">
        <v>305</v>
      </c>
      <c r="AB179" s="144">
        <v>160</v>
      </c>
      <c r="AC179" s="144" t="s">
        <v>305</v>
      </c>
      <c r="AD179" s="23">
        <v>1.0345136856853964E-2</v>
      </c>
      <c r="AE179" s="144" t="s">
        <v>305</v>
      </c>
      <c r="AF179" s="144">
        <v>165</v>
      </c>
      <c r="AG179" s="144" t="s">
        <v>305</v>
      </c>
      <c r="AH179" s="23">
        <v>7.8913214297640685E-2</v>
      </c>
      <c r="AI179" s="144" t="s">
        <v>305</v>
      </c>
      <c r="AJ179" s="144">
        <v>177</v>
      </c>
      <c r="AK179" s="144" t="s">
        <v>305</v>
      </c>
      <c r="AL179" s="23">
        <v>2.0026008472339086E-2</v>
      </c>
      <c r="AM179" s="144" t="s">
        <v>305</v>
      </c>
      <c r="AN179" s="144">
        <v>186</v>
      </c>
      <c r="AO179" s="144" t="s">
        <v>305</v>
      </c>
      <c r="AP179" s="23">
        <v>8.3598180652529192E-2</v>
      </c>
      <c r="AQ179" s="144" t="s">
        <v>305</v>
      </c>
      <c r="AR179" s="144">
        <v>80</v>
      </c>
      <c r="AS179" s="144" t="s">
        <v>305</v>
      </c>
      <c r="AT179" s="23">
        <v>8.7457357211053174E-2</v>
      </c>
      <c r="AU179" s="144" t="s">
        <v>305</v>
      </c>
      <c r="AV179" s="144">
        <v>176</v>
      </c>
      <c r="AW179" s="144" t="s">
        <v>305</v>
      </c>
      <c r="AX179" s="23">
        <v>0.11226058811278362</v>
      </c>
      <c r="AY179" s="144" t="s">
        <v>305</v>
      </c>
      <c r="AZ179" s="144">
        <v>91</v>
      </c>
      <c r="BA179" s="144" t="s">
        <v>305</v>
      </c>
      <c r="BB179" s="23">
        <v>3.8588680583509144E-2</v>
      </c>
      <c r="BC179" s="144" t="s">
        <v>305</v>
      </c>
      <c r="BD179" s="144">
        <v>193</v>
      </c>
      <c r="BE179" s="144" t="s">
        <v>305</v>
      </c>
      <c r="BF179" s="23">
        <v>0.29882631226786888</v>
      </c>
      <c r="BG179" s="144" t="s">
        <v>305</v>
      </c>
      <c r="BH179" s="144">
        <v>83</v>
      </c>
      <c r="BI179" s="144" t="s">
        <v>305</v>
      </c>
      <c r="BJ179" s="23">
        <v>9.7657737047095308E-2</v>
      </c>
      <c r="BK179" s="144" t="s">
        <v>305</v>
      </c>
      <c r="BL179" s="144">
        <v>167</v>
      </c>
      <c r="BM179" s="144" t="s">
        <v>305</v>
      </c>
      <c r="BN179" s="23">
        <v>3.1639249221838014E-2</v>
      </c>
      <c r="BO179" s="144" t="s">
        <v>305</v>
      </c>
      <c r="BP179" s="144">
        <v>256</v>
      </c>
      <c r="BQ179" s="144" t="s">
        <v>305</v>
      </c>
      <c r="BR179" s="23">
        <v>5.1238024895779118E-2</v>
      </c>
      <c r="BS179" s="144" t="s">
        <v>305</v>
      </c>
      <c r="BT179" s="144">
        <v>200</v>
      </c>
      <c r="BU179" s="144" t="s">
        <v>305</v>
      </c>
      <c r="BV179" s="23">
        <v>7.2058316180957427E-2</v>
      </c>
      <c r="BW179" s="144" t="s">
        <v>305</v>
      </c>
      <c r="BX179" s="144">
        <v>269</v>
      </c>
      <c r="BY179" s="144" t="s">
        <v>305</v>
      </c>
      <c r="BZ179" s="23">
        <v>0.14028754064521692</v>
      </c>
      <c r="CA179" s="144" t="s">
        <v>305</v>
      </c>
      <c r="CB179" s="144">
        <v>178</v>
      </c>
      <c r="CC179" s="144" t="s">
        <v>305</v>
      </c>
      <c r="CD179" s="144" t="s">
        <v>305</v>
      </c>
      <c r="CE179" s="23">
        <v>4.6264445324950269E-2</v>
      </c>
      <c r="CF179" s="144" t="s">
        <v>305</v>
      </c>
      <c r="CG179" s="144">
        <v>228</v>
      </c>
    </row>
    <row r="180" spans="1:85" x14ac:dyDescent="0.25">
      <c r="A180" s="144" t="s">
        <v>112</v>
      </c>
      <c r="B180" s="23">
        <v>0.21282810201784166</v>
      </c>
      <c r="C180" s="144" t="s">
        <v>112</v>
      </c>
      <c r="D180" s="144">
        <v>165</v>
      </c>
      <c r="E180" s="144" t="s">
        <v>112</v>
      </c>
      <c r="F180" s="23">
        <v>0.16185740646533903</v>
      </c>
      <c r="G180" s="144" t="s">
        <v>112</v>
      </c>
      <c r="H180" s="144">
        <v>64</v>
      </c>
      <c r="I180" s="144" t="s">
        <v>112</v>
      </c>
      <c r="J180" s="23">
        <v>0.16573450819625613</v>
      </c>
      <c r="K180" s="144" t="s">
        <v>112</v>
      </c>
      <c r="L180" s="144">
        <v>287</v>
      </c>
      <c r="M180" s="144" t="s">
        <v>112</v>
      </c>
      <c r="N180" s="23">
        <v>223</v>
      </c>
      <c r="O180" s="144" t="s">
        <v>112</v>
      </c>
      <c r="P180" s="23">
        <v>312</v>
      </c>
      <c r="Q180" s="144" t="s">
        <v>112</v>
      </c>
      <c r="R180" s="23">
        <v>7.4815977843903147E-5</v>
      </c>
      <c r="S180" s="144" t="s">
        <v>112</v>
      </c>
      <c r="T180" s="144">
        <v>318</v>
      </c>
      <c r="U180" s="144" t="s">
        <v>112</v>
      </c>
      <c r="V180" s="23">
        <v>4.5603219145373242E-2</v>
      </c>
      <c r="W180" s="144" t="s">
        <v>112</v>
      </c>
      <c r="X180" s="144">
        <v>300</v>
      </c>
      <c r="Y180" s="144" t="s">
        <v>112</v>
      </c>
      <c r="Z180" s="23">
        <v>4.9621496938471728E-4</v>
      </c>
      <c r="AA180" s="144" t="s">
        <v>112</v>
      </c>
      <c r="AB180" s="144">
        <v>324</v>
      </c>
      <c r="AC180" s="144" t="s">
        <v>112</v>
      </c>
      <c r="AD180" s="23">
        <v>2.8249070760966073E-2</v>
      </c>
      <c r="AE180" s="144" t="s">
        <v>112</v>
      </c>
      <c r="AF180" s="144">
        <v>67</v>
      </c>
      <c r="AG180" s="144" t="s">
        <v>112</v>
      </c>
      <c r="AH180" s="23">
        <v>6.3198149071627782E-2</v>
      </c>
      <c r="AI180" s="144" t="s">
        <v>112</v>
      </c>
      <c r="AJ180" s="144">
        <v>242</v>
      </c>
      <c r="AK180" s="144" t="s">
        <v>112</v>
      </c>
      <c r="AL180" s="23">
        <v>3.5491259070003958E-2</v>
      </c>
      <c r="AM180" s="144" t="s">
        <v>112</v>
      </c>
      <c r="AN180" s="144">
        <v>86</v>
      </c>
      <c r="AO180" s="144" t="s">
        <v>112</v>
      </c>
      <c r="AP180" s="23">
        <v>6.0417116225227982E-2</v>
      </c>
      <c r="AQ180" s="144" t="s">
        <v>112</v>
      </c>
      <c r="AR180" s="144">
        <v>109</v>
      </c>
      <c r="AS180" s="144" t="s">
        <v>112</v>
      </c>
      <c r="AT180" s="23">
        <v>5.4170926285145894E-2</v>
      </c>
      <c r="AU180" s="144" t="s">
        <v>112</v>
      </c>
      <c r="AV180" s="144">
        <v>290</v>
      </c>
      <c r="AW180" s="144" t="s">
        <v>112</v>
      </c>
      <c r="AX180" s="23">
        <v>7.7946246823175455E-2</v>
      </c>
      <c r="AY180" s="144" t="s">
        <v>112</v>
      </c>
      <c r="AZ180" s="144">
        <v>149</v>
      </c>
      <c r="BA180" s="144" t="s">
        <v>112</v>
      </c>
      <c r="BB180" s="23">
        <v>7.2514435012742989E-2</v>
      </c>
      <c r="BC180" s="144" t="s">
        <v>112</v>
      </c>
      <c r="BD180" s="144">
        <v>123</v>
      </c>
      <c r="BE180" s="144" t="s">
        <v>112</v>
      </c>
      <c r="BF180" s="23">
        <v>0.22681709668558106</v>
      </c>
      <c r="BG180" s="144" t="s">
        <v>112</v>
      </c>
      <c r="BH180" s="144">
        <v>156</v>
      </c>
      <c r="BI180" s="144" t="s">
        <v>112</v>
      </c>
      <c r="BJ180" s="23">
        <v>0.11355543263918218</v>
      </c>
      <c r="BK180" s="144" t="s">
        <v>112</v>
      </c>
      <c r="BL180" s="144">
        <v>142</v>
      </c>
      <c r="BM180" s="144" t="s">
        <v>112</v>
      </c>
      <c r="BN180" s="23">
        <v>0.19688768393178174</v>
      </c>
      <c r="BO180" s="144" t="s">
        <v>112</v>
      </c>
      <c r="BP180" s="144">
        <v>33</v>
      </c>
      <c r="BQ180" s="144" t="s">
        <v>112</v>
      </c>
      <c r="BR180" s="23">
        <v>1.8355810107842343E-2</v>
      </c>
      <c r="BS180" s="144" t="s">
        <v>112</v>
      </c>
      <c r="BT180" s="144">
        <v>319</v>
      </c>
      <c r="BU180" s="144" t="s">
        <v>112</v>
      </c>
      <c r="BV180" s="23">
        <v>0.18671707685114161</v>
      </c>
      <c r="BW180" s="144" t="s">
        <v>112</v>
      </c>
      <c r="BX180" s="144">
        <v>75</v>
      </c>
      <c r="BY180" s="144" t="s">
        <v>112</v>
      </c>
      <c r="BZ180" s="23">
        <v>0.1271092016386445</v>
      </c>
      <c r="CA180" s="144" t="s">
        <v>112</v>
      </c>
      <c r="CB180" s="144">
        <v>208</v>
      </c>
      <c r="CC180" s="144" t="s">
        <v>112</v>
      </c>
      <c r="CD180" s="144" t="s">
        <v>112</v>
      </c>
      <c r="CE180" s="23">
        <v>5.6549181307866722E-2</v>
      </c>
      <c r="CF180" s="144" t="s">
        <v>112</v>
      </c>
      <c r="CG180" s="144">
        <v>193</v>
      </c>
    </row>
    <row r="181" spans="1:85" x14ac:dyDescent="0.25">
      <c r="A181" s="144" t="s">
        <v>92</v>
      </c>
      <c r="B181" s="23">
        <v>0.32543938045049792</v>
      </c>
      <c r="C181" s="144" t="s">
        <v>92</v>
      </c>
      <c r="D181" s="144">
        <v>75</v>
      </c>
      <c r="E181" s="144" t="s">
        <v>92</v>
      </c>
      <c r="F181" s="23">
        <v>6.6433861864005656E-2</v>
      </c>
      <c r="G181" s="144" t="s">
        <v>92</v>
      </c>
      <c r="H181" s="144">
        <v>228</v>
      </c>
      <c r="I181" s="144" t="s">
        <v>92</v>
      </c>
      <c r="J181" s="23">
        <v>0.38892154142280627</v>
      </c>
      <c r="K181" s="144" t="s">
        <v>92</v>
      </c>
      <c r="L181" s="144">
        <v>58</v>
      </c>
      <c r="M181" s="144" t="s">
        <v>92</v>
      </c>
      <c r="N181" s="23">
        <v>-170</v>
      </c>
      <c r="O181" s="144" t="s">
        <v>92</v>
      </c>
      <c r="P181" s="23">
        <v>28</v>
      </c>
      <c r="Q181" s="144" t="s">
        <v>92</v>
      </c>
      <c r="R181" s="23">
        <v>2.3569897882832866E-3</v>
      </c>
      <c r="S181" s="144" t="s">
        <v>92</v>
      </c>
      <c r="T181" s="144">
        <v>96</v>
      </c>
      <c r="U181" s="144" t="s">
        <v>92</v>
      </c>
      <c r="V181" s="23">
        <v>0.12238662782782009</v>
      </c>
      <c r="W181" s="144" t="s">
        <v>92</v>
      </c>
      <c r="X181" s="144">
        <v>182</v>
      </c>
      <c r="Y181" s="144" t="s">
        <v>92</v>
      </c>
      <c r="Z181" s="23">
        <v>3.4872626956063387E-3</v>
      </c>
      <c r="AA181" s="144" t="s">
        <v>92</v>
      </c>
      <c r="AB181" s="144">
        <v>143</v>
      </c>
      <c r="AC181" s="144" t="s">
        <v>92</v>
      </c>
      <c r="AD181" s="23">
        <v>4.856060071212252E-3</v>
      </c>
      <c r="AE181" s="144" t="s">
        <v>92</v>
      </c>
      <c r="AF181" s="144">
        <v>254</v>
      </c>
      <c r="AG181" s="144" t="s">
        <v>92</v>
      </c>
      <c r="AH181" s="23">
        <v>0.13707490513892542</v>
      </c>
      <c r="AI181" s="144" t="s">
        <v>92</v>
      </c>
      <c r="AJ181" s="144">
        <v>64</v>
      </c>
      <c r="AK181" s="144" t="s">
        <v>92</v>
      </c>
      <c r="AL181" s="23">
        <v>2.2007587334813495E-2</v>
      </c>
      <c r="AM181" s="144" t="s">
        <v>92</v>
      </c>
      <c r="AN181" s="144">
        <v>162</v>
      </c>
      <c r="AO181" s="144" t="s">
        <v>92</v>
      </c>
      <c r="AP181" s="23">
        <v>2.3207688017910597E-2</v>
      </c>
      <c r="AQ181" s="144" t="s">
        <v>92</v>
      </c>
      <c r="AR181" s="144">
        <v>196</v>
      </c>
      <c r="AS181" s="144" t="s">
        <v>92</v>
      </c>
      <c r="AT181" s="23">
        <v>9.3915039574821543E-2</v>
      </c>
      <c r="AU181" s="144" t="s">
        <v>92</v>
      </c>
      <c r="AV181" s="144">
        <v>155</v>
      </c>
      <c r="AW181" s="144" t="s">
        <v>92</v>
      </c>
      <c r="AX181" s="23">
        <v>5.5715277236568529E-2</v>
      </c>
      <c r="AY181" s="144" t="s">
        <v>92</v>
      </c>
      <c r="AZ181" s="144">
        <v>208</v>
      </c>
      <c r="BA181" s="144" t="s">
        <v>92</v>
      </c>
      <c r="BB181" s="23">
        <v>6.7444344194879227E-2</v>
      </c>
      <c r="BC181" s="144" t="s">
        <v>92</v>
      </c>
      <c r="BD181" s="144">
        <v>131</v>
      </c>
      <c r="BE181" s="144" t="s">
        <v>92</v>
      </c>
      <c r="BF181" s="23">
        <v>0.13083902460989949</v>
      </c>
      <c r="BG181" s="144" t="s">
        <v>92</v>
      </c>
      <c r="BH181" s="144">
        <v>296</v>
      </c>
      <c r="BI181" s="144" t="s">
        <v>92</v>
      </c>
      <c r="BJ181" s="23">
        <v>8.8870486659876208E-2</v>
      </c>
      <c r="BK181" s="144" t="s">
        <v>92</v>
      </c>
      <c r="BL181" s="144">
        <v>189</v>
      </c>
      <c r="BM181" s="144" t="s">
        <v>92</v>
      </c>
      <c r="BN181" s="23">
        <v>4.9133632462982482E-2</v>
      </c>
      <c r="BO181" s="144" t="s">
        <v>92</v>
      </c>
      <c r="BP181" s="144">
        <v>195</v>
      </c>
      <c r="BQ181" s="144" t="s">
        <v>92</v>
      </c>
      <c r="BR181" s="23">
        <v>4.6579328611041498E-2</v>
      </c>
      <c r="BS181" s="144" t="s">
        <v>92</v>
      </c>
      <c r="BT181" s="144">
        <v>222</v>
      </c>
      <c r="BU181" s="144" t="s">
        <v>92</v>
      </c>
      <c r="BV181" s="23">
        <v>8.3171406507168574E-2</v>
      </c>
      <c r="BW181" s="144" t="s">
        <v>92</v>
      </c>
      <c r="BX181" s="144">
        <v>235</v>
      </c>
      <c r="BY181" s="144" t="s">
        <v>92</v>
      </c>
      <c r="BZ181" s="23">
        <v>0.18046439103931797</v>
      </c>
      <c r="CA181" s="144" t="s">
        <v>92</v>
      </c>
      <c r="CB181" s="144">
        <v>124</v>
      </c>
      <c r="CC181" s="144" t="s">
        <v>92</v>
      </c>
      <c r="CD181" s="144" t="s">
        <v>92</v>
      </c>
      <c r="CE181" s="23">
        <v>0.67749891289901332</v>
      </c>
      <c r="CF181" s="144" t="s">
        <v>92</v>
      </c>
      <c r="CG181" s="144">
        <v>10</v>
      </c>
    </row>
    <row r="182" spans="1:85" x14ac:dyDescent="0.25">
      <c r="A182" s="144" t="s">
        <v>226</v>
      </c>
      <c r="B182" s="23">
        <v>0.18810653007418388</v>
      </c>
      <c r="C182" s="144" t="s">
        <v>226</v>
      </c>
      <c r="D182" s="144">
        <v>206</v>
      </c>
      <c r="E182" s="144" t="s">
        <v>226</v>
      </c>
      <c r="F182" s="23">
        <v>4.5755747580628191E-2</v>
      </c>
      <c r="G182" s="144" t="s">
        <v>226</v>
      </c>
      <c r="H182" s="144">
        <v>291</v>
      </c>
      <c r="I182" s="144" t="s">
        <v>226</v>
      </c>
      <c r="J182" s="23">
        <v>0.3119050478132307</v>
      </c>
      <c r="K182" s="144" t="s">
        <v>226</v>
      </c>
      <c r="L182" s="144">
        <v>107</v>
      </c>
      <c r="M182" s="144" t="s">
        <v>226</v>
      </c>
      <c r="N182" s="23">
        <v>-184</v>
      </c>
      <c r="O182" s="144" t="s">
        <v>226</v>
      </c>
      <c r="P182" s="23">
        <v>19</v>
      </c>
      <c r="Q182" s="144" t="s">
        <v>226</v>
      </c>
      <c r="R182" s="23">
        <v>4.6224707253950444E-3</v>
      </c>
      <c r="S182" s="144" t="s">
        <v>226</v>
      </c>
      <c r="T182" s="144">
        <v>55</v>
      </c>
      <c r="U182" s="144" t="s">
        <v>226</v>
      </c>
      <c r="V182" s="23">
        <v>0.407183551382647</v>
      </c>
      <c r="W182" s="144" t="s">
        <v>226</v>
      </c>
      <c r="X182" s="144">
        <v>36</v>
      </c>
      <c r="Y182" s="144" t="s">
        <v>226</v>
      </c>
      <c r="Z182" s="23">
        <v>8.3838850434227608E-3</v>
      </c>
      <c r="AA182" s="144" t="s">
        <v>226</v>
      </c>
      <c r="AB182" s="144">
        <v>42</v>
      </c>
      <c r="AC182" s="144" t="s">
        <v>226</v>
      </c>
      <c r="AD182" s="23">
        <v>1.1498631806539289E-2</v>
      </c>
      <c r="AE182" s="144" t="s">
        <v>226</v>
      </c>
      <c r="AF182" s="144">
        <v>150</v>
      </c>
      <c r="AG182" s="144" t="s">
        <v>226</v>
      </c>
      <c r="AH182" s="23">
        <v>6.4233276156442518E-2</v>
      </c>
      <c r="AI182" s="144" t="s">
        <v>226</v>
      </c>
      <c r="AJ182" s="144">
        <v>238</v>
      </c>
      <c r="AK182" s="144" t="s">
        <v>226</v>
      </c>
      <c r="AL182" s="23">
        <v>1.9299853685548672E-2</v>
      </c>
      <c r="AM182" s="144" t="s">
        <v>226</v>
      </c>
      <c r="AN182" s="144">
        <v>200</v>
      </c>
      <c r="AO182" s="144" t="s">
        <v>226</v>
      </c>
      <c r="AP182" s="23">
        <v>0</v>
      </c>
      <c r="AQ182" s="144" t="s">
        <v>226</v>
      </c>
      <c r="AR182" s="144">
        <v>253</v>
      </c>
      <c r="AS182" s="144" t="s">
        <v>226</v>
      </c>
      <c r="AT182" s="23">
        <v>0.11832109489657404</v>
      </c>
      <c r="AU182" s="144" t="s">
        <v>226</v>
      </c>
      <c r="AV182" s="144">
        <v>88</v>
      </c>
      <c r="AW182" s="144" t="s">
        <v>226</v>
      </c>
      <c r="AX182" s="23">
        <v>4.1714858932859901E-2</v>
      </c>
      <c r="AY182" s="144" t="s">
        <v>226</v>
      </c>
      <c r="AZ182" s="144">
        <v>252</v>
      </c>
      <c r="BA182" s="144" t="s">
        <v>226</v>
      </c>
      <c r="BB182" s="23">
        <v>3.3670776572150042E-2</v>
      </c>
      <c r="BC182" s="144" t="s">
        <v>226</v>
      </c>
      <c r="BD182" s="144">
        <v>210</v>
      </c>
      <c r="BE182" s="144" t="s">
        <v>226</v>
      </c>
      <c r="BF182" s="23">
        <v>0.12298307346278035</v>
      </c>
      <c r="BG182" s="144" t="s">
        <v>226</v>
      </c>
      <c r="BH182" s="144">
        <v>306</v>
      </c>
      <c r="BI182" s="144" t="s">
        <v>226</v>
      </c>
      <c r="BJ182" s="23">
        <v>5.6419418356477451E-2</v>
      </c>
      <c r="BK182" s="144" t="s">
        <v>226</v>
      </c>
      <c r="BL182" s="144">
        <v>275</v>
      </c>
      <c r="BM182" s="144" t="s">
        <v>226</v>
      </c>
      <c r="BN182" s="23">
        <v>5.1452213715947097E-2</v>
      </c>
      <c r="BO182" s="144" t="s">
        <v>226</v>
      </c>
      <c r="BP182" s="144">
        <v>188</v>
      </c>
      <c r="BQ182" s="144" t="s">
        <v>226</v>
      </c>
      <c r="BR182" s="23">
        <v>6.8991275891830933E-2</v>
      </c>
      <c r="BS182" s="144" t="s">
        <v>226</v>
      </c>
      <c r="BT182" s="144">
        <v>139</v>
      </c>
      <c r="BU182" s="144" t="s">
        <v>226</v>
      </c>
      <c r="BV182" s="23">
        <v>0.10470014579796892</v>
      </c>
      <c r="BW182" s="144" t="s">
        <v>226</v>
      </c>
      <c r="BX182" s="144">
        <v>186</v>
      </c>
      <c r="BY182" s="144" t="s">
        <v>226</v>
      </c>
      <c r="BZ182" s="23">
        <v>0.17964743796116137</v>
      </c>
      <c r="CA182" s="144" t="s">
        <v>226</v>
      </c>
      <c r="CB182" s="144">
        <v>125</v>
      </c>
      <c r="CC182" s="144" t="s">
        <v>226</v>
      </c>
      <c r="CD182" s="144" t="s">
        <v>226</v>
      </c>
      <c r="CE182" s="23">
        <v>0.15238858110231759</v>
      </c>
      <c r="CF182" s="144" t="s">
        <v>226</v>
      </c>
      <c r="CG182" s="144">
        <v>76</v>
      </c>
    </row>
    <row r="183" spans="1:85" x14ac:dyDescent="0.25">
      <c r="A183" s="144" t="s">
        <v>328</v>
      </c>
      <c r="B183" s="23">
        <v>0.12288213291030818</v>
      </c>
      <c r="C183" s="144" t="s">
        <v>328</v>
      </c>
      <c r="D183" s="144">
        <v>311</v>
      </c>
      <c r="E183" s="144" t="s">
        <v>328</v>
      </c>
      <c r="F183" s="23">
        <v>4.5332697854893571E-2</v>
      </c>
      <c r="G183" s="144" t="s">
        <v>328</v>
      </c>
      <c r="H183" s="144">
        <v>292</v>
      </c>
      <c r="I183" s="144" t="s">
        <v>328</v>
      </c>
      <c r="J183" s="23">
        <v>0.1991642217085649</v>
      </c>
      <c r="K183" s="144" t="s">
        <v>328</v>
      </c>
      <c r="L183" s="144">
        <v>252</v>
      </c>
      <c r="M183" s="144" t="s">
        <v>328</v>
      </c>
      <c r="N183" s="23">
        <v>-40</v>
      </c>
      <c r="O183" s="144" t="s">
        <v>328</v>
      </c>
      <c r="P183" s="23">
        <v>115</v>
      </c>
      <c r="Q183" s="144" t="s">
        <v>328</v>
      </c>
      <c r="R183" s="23">
        <v>8.712633043357061E-4</v>
      </c>
      <c r="S183" s="144" t="s">
        <v>328</v>
      </c>
      <c r="T183" s="144">
        <v>213</v>
      </c>
      <c r="U183" s="144" t="s">
        <v>328</v>
      </c>
      <c r="V183" s="23">
        <v>0.11683085979222604</v>
      </c>
      <c r="W183" s="144" t="s">
        <v>328</v>
      </c>
      <c r="X183" s="144">
        <v>189</v>
      </c>
      <c r="Y183" s="144" t="s">
        <v>328</v>
      </c>
      <c r="Z183" s="23">
        <v>1.9506411156737396E-3</v>
      </c>
      <c r="AA183" s="144" t="s">
        <v>328</v>
      </c>
      <c r="AB183" s="144">
        <v>230</v>
      </c>
      <c r="AC183" s="144" t="s">
        <v>328</v>
      </c>
      <c r="AD183" s="23">
        <v>8.9917079642270613E-4</v>
      </c>
      <c r="AE183" s="144" t="s">
        <v>328</v>
      </c>
      <c r="AF183" s="144">
        <v>322</v>
      </c>
      <c r="AG183" s="144" t="s">
        <v>328</v>
      </c>
      <c r="AH183" s="23">
        <v>5.6689782631921981E-2</v>
      </c>
      <c r="AI183" s="144" t="s">
        <v>328</v>
      </c>
      <c r="AJ183" s="144">
        <v>274</v>
      </c>
      <c r="AK183" s="144" t="s">
        <v>328</v>
      </c>
      <c r="AL183" s="23">
        <v>8.0208704803018498E-3</v>
      </c>
      <c r="AM183" s="144" t="s">
        <v>328</v>
      </c>
      <c r="AN183" s="144">
        <v>323</v>
      </c>
      <c r="AO183" s="144" t="s">
        <v>328</v>
      </c>
      <c r="AP183" s="23">
        <v>0</v>
      </c>
      <c r="AQ183" s="144" t="s">
        <v>328</v>
      </c>
      <c r="AR183" s="144">
        <v>253</v>
      </c>
      <c r="AS183" s="144" t="s">
        <v>328</v>
      </c>
      <c r="AT183" s="23">
        <v>9.5892390107974942E-2</v>
      </c>
      <c r="AU183" s="144" t="s">
        <v>328</v>
      </c>
      <c r="AV183" s="144">
        <v>146</v>
      </c>
      <c r="AW183" s="144" t="s">
        <v>328</v>
      </c>
      <c r="AX183" s="23">
        <v>3.3807475578091259E-2</v>
      </c>
      <c r="AY183" s="144" t="s">
        <v>328</v>
      </c>
      <c r="AZ183" s="144">
        <v>278</v>
      </c>
      <c r="BA183" s="144" t="s">
        <v>328</v>
      </c>
      <c r="BB183" s="23">
        <v>4.0131496848391034E-2</v>
      </c>
      <c r="BC183" s="144" t="s">
        <v>328</v>
      </c>
      <c r="BD183" s="144">
        <v>191</v>
      </c>
      <c r="BE183" s="144" t="s">
        <v>328</v>
      </c>
      <c r="BF183" s="23">
        <v>0.27594619761581363</v>
      </c>
      <c r="BG183" s="144" t="s">
        <v>328</v>
      </c>
      <c r="BH183" s="144">
        <v>105</v>
      </c>
      <c r="BI183" s="144" t="s">
        <v>328</v>
      </c>
      <c r="BJ183" s="23">
        <v>9.4283081329694096E-2</v>
      </c>
      <c r="BK183" s="144" t="s">
        <v>328</v>
      </c>
      <c r="BL183" s="144">
        <v>175</v>
      </c>
      <c r="BM183" s="144" t="s">
        <v>328</v>
      </c>
      <c r="BN183" s="23">
        <v>5.8406076505337731E-2</v>
      </c>
      <c r="BO183" s="144" t="s">
        <v>328</v>
      </c>
      <c r="BP183" s="144">
        <v>170</v>
      </c>
      <c r="BQ183" s="144" t="s">
        <v>328</v>
      </c>
      <c r="BR183" s="23">
        <v>5.2563879990305672E-2</v>
      </c>
      <c r="BS183" s="144" t="s">
        <v>328</v>
      </c>
      <c r="BT183" s="144">
        <v>194</v>
      </c>
      <c r="BU183" s="144" t="s">
        <v>328</v>
      </c>
      <c r="BV183" s="23">
        <v>9.6423856926012547E-2</v>
      </c>
      <c r="BW183" s="144" t="s">
        <v>328</v>
      </c>
      <c r="BX183" s="144">
        <v>204</v>
      </c>
      <c r="BY183" s="144" t="s">
        <v>328</v>
      </c>
      <c r="BZ183" s="23">
        <v>7.297041851368985E-2</v>
      </c>
      <c r="CA183" s="144" t="s">
        <v>328</v>
      </c>
      <c r="CB183" s="144">
        <v>314</v>
      </c>
      <c r="CC183" s="144" t="s">
        <v>328</v>
      </c>
      <c r="CD183" s="144" t="s">
        <v>328</v>
      </c>
      <c r="CE183" s="23">
        <v>4.0280635031233941E-2</v>
      </c>
      <c r="CF183" s="144" t="s">
        <v>328</v>
      </c>
      <c r="CG183" s="144">
        <v>251</v>
      </c>
    </row>
    <row r="184" spans="1:85" x14ac:dyDescent="0.25">
      <c r="A184" s="144" t="s">
        <v>249</v>
      </c>
      <c r="B184" s="23">
        <v>0.2543326968190226</v>
      </c>
      <c r="C184" s="144" t="s">
        <v>249</v>
      </c>
      <c r="D184" s="144">
        <v>118</v>
      </c>
      <c r="E184" s="144" t="s">
        <v>249</v>
      </c>
      <c r="F184" s="23">
        <v>0.11979949552616355</v>
      </c>
      <c r="G184" s="144" t="s">
        <v>249</v>
      </c>
      <c r="H184" s="144">
        <v>114</v>
      </c>
      <c r="I184" s="144" t="s">
        <v>249</v>
      </c>
      <c r="J184" s="23">
        <v>0.27507075921676555</v>
      </c>
      <c r="K184" s="144" t="s">
        <v>249</v>
      </c>
      <c r="L184" s="144">
        <v>146</v>
      </c>
      <c r="M184" s="144" t="s">
        <v>249</v>
      </c>
      <c r="N184" s="23">
        <v>32</v>
      </c>
      <c r="O184" s="144" t="s">
        <v>249</v>
      </c>
      <c r="P184" s="23">
        <v>206</v>
      </c>
      <c r="Q184" s="144" t="s">
        <v>249</v>
      </c>
      <c r="R184" s="23">
        <v>3.2661832117767688E-4</v>
      </c>
      <c r="S184" s="144" t="s">
        <v>249</v>
      </c>
      <c r="T184" s="144">
        <v>276</v>
      </c>
      <c r="U184" s="144" t="s">
        <v>249</v>
      </c>
      <c r="V184" s="23">
        <v>6.4285964103781373E-2</v>
      </c>
      <c r="W184" s="144" t="s">
        <v>249</v>
      </c>
      <c r="X184" s="144">
        <v>272</v>
      </c>
      <c r="Y184" s="144" t="s">
        <v>249</v>
      </c>
      <c r="Z184" s="23">
        <v>9.2058982980948391E-4</v>
      </c>
      <c r="AA184" s="144" t="s">
        <v>249</v>
      </c>
      <c r="AB184" s="144">
        <v>313</v>
      </c>
      <c r="AC184" s="144" t="s">
        <v>249</v>
      </c>
      <c r="AD184" s="23">
        <v>8.5051416701050694E-3</v>
      </c>
      <c r="AE184" s="144" t="s">
        <v>249</v>
      </c>
      <c r="AF184" s="144">
        <v>190</v>
      </c>
      <c r="AG184" s="144" t="s">
        <v>249</v>
      </c>
      <c r="AH184" s="23">
        <v>6.0241517283956124E-2</v>
      </c>
      <c r="AI184" s="144" t="s">
        <v>249</v>
      </c>
      <c r="AJ184" s="144">
        <v>255</v>
      </c>
      <c r="AK184" s="144" t="s">
        <v>249</v>
      </c>
      <c r="AL184" s="23">
        <v>1.5879866764174452E-2</v>
      </c>
      <c r="AM184" s="144" t="s">
        <v>249</v>
      </c>
      <c r="AN184" s="144">
        <v>257</v>
      </c>
      <c r="AO184" s="144" t="s">
        <v>249</v>
      </c>
      <c r="AP184" s="23">
        <v>9.6396219649173706E-2</v>
      </c>
      <c r="AQ184" s="144" t="s">
        <v>249</v>
      </c>
      <c r="AR184" s="144">
        <v>67</v>
      </c>
      <c r="AS184" s="144" t="s">
        <v>249</v>
      </c>
      <c r="AT184" s="23">
        <v>7.9335872474208494E-2</v>
      </c>
      <c r="AU184" s="144" t="s">
        <v>249</v>
      </c>
      <c r="AV184" s="144">
        <v>199</v>
      </c>
      <c r="AW184" s="144" t="s">
        <v>249</v>
      </c>
      <c r="AX184" s="23">
        <v>0.12186295024054256</v>
      </c>
      <c r="AY184" s="144" t="s">
        <v>249</v>
      </c>
      <c r="AZ184" s="144">
        <v>79</v>
      </c>
      <c r="BA184" s="144" t="s">
        <v>249</v>
      </c>
      <c r="BB184" s="23">
        <v>2.5756211587274803E-2</v>
      </c>
      <c r="BC184" s="144" t="s">
        <v>249</v>
      </c>
      <c r="BD184" s="144">
        <v>238</v>
      </c>
      <c r="BE184" s="144" t="s">
        <v>249</v>
      </c>
      <c r="BF184" s="23">
        <v>0.41426948159907129</v>
      </c>
      <c r="BG184" s="144" t="s">
        <v>249</v>
      </c>
      <c r="BH184" s="144">
        <v>42</v>
      </c>
      <c r="BI184" s="144" t="s">
        <v>249</v>
      </c>
      <c r="BJ184" s="23">
        <v>0.1100797952961125</v>
      </c>
      <c r="BK184" s="144" t="s">
        <v>249</v>
      </c>
      <c r="BL184" s="144">
        <v>147</v>
      </c>
      <c r="BM184" s="144" t="s">
        <v>249</v>
      </c>
      <c r="BN184" s="23">
        <v>0.13409706929524076</v>
      </c>
      <c r="BO184" s="144" t="s">
        <v>249</v>
      </c>
      <c r="BP184" s="144">
        <v>64</v>
      </c>
      <c r="BQ184" s="144" t="s">
        <v>249</v>
      </c>
      <c r="BR184" s="23">
        <v>3.8269809666490434E-2</v>
      </c>
      <c r="BS184" s="144" t="s">
        <v>249</v>
      </c>
      <c r="BT184" s="144">
        <v>249</v>
      </c>
      <c r="BU184" s="144" t="s">
        <v>249</v>
      </c>
      <c r="BV184" s="23">
        <v>0.14961090354575732</v>
      </c>
      <c r="BW184" s="144" t="s">
        <v>249</v>
      </c>
      <c r="BX184" s="144">
        <v>108</v>
      </c>
      <c r="BY184" s="144" t="s">
        <v>249</v>
      </c>
      <c r="BZ184" s="23">
        <v>0.22909540465614117</v>
      </c>
      <c r="CA184" s="144" t="s">
        <v>249</v>
      </c>
      <c r="CB184" s="144">
        <v>66</v>
      </c>
      <c r="CC184" s="144" t="s">
        <v>249</v>
      </c>
      <c r="CD184" s="144" t="s">
        <v>249</v>
      </c>
      <c r="CE184" s="23">
        <v>9.6722629520540393E-2</v>
      </c>
      <c r="CF184" s="144" t="s">
        <v>249</v>
      </c>
      <c r="CG184" s="144">
        <v>124</v>
      </c>
    </row>
    <row r="185" spans="1:85" x14ac:dyDescent="0.25">
      <c r="A185" s="144" t="s">
        <v>110</v>
      </c>
      <c r="B185" s="23">
        <v>0.20347587745116924</v>
      </c>
      <c r="C185" s="144" t="s">
        <v>110</v>
      </c>
      <c r="D185" s="144">
        <v>179</v>
      </c>
      <c r="E185" s="144" t="s">
        <v>110</v>
      </c>
      <c r="F185" s="23">
        <v>6.5349511662897569E-2</v>
      </c>
      <c r="G185" s="144" t="s">
        <v>110</v>
      </c>
      <c r="H185" s="144">
        <v>231</v>
      </c>
      <c r="I185" s="144" t="s">
        <v>110</v>
      </c>
      <c r="J185" s="23">
        <v>0.25668242800686403</v>
      </c>
      <c r="K185" s="144" t="s">
        <v>110</v>
      </c>
      <c r="L185" s="144">
        <v>167</v>
      </c>
      <c r="M185" s="144" t="s">
        <v>110</v>
      </c>
      <c r="N185" s="23">
        <v>-64</v>
      </c>
      <c r="O185" s="144" t="s">
        <v>110</v>
      </c>
      <c r="P185" s="23">
        <v>87</v>
      </c>
      <c r="Q185" s="144" t="s">
        <v>110</v>
      </c>
      <c r="R185" s="23">
        <v>2.5193879814959111E-3</v>
      </c>
      <c r="S185" s="144" t="s">
        <v>110</v>
      </c>
      <c r="T185" s="144">
        <v>91</v>
      </c>
      <c r="U185" s="144" t="s">
        <v>110</v>
      </c>
      <c r="V185" s="23">
        <v>0.12984998347001026</v>
      </c>
      <c r="W185" s="144" t="s">
        <v>110</v>
      </c>
      <c r="X185" s="144">
        <v>174</v>
      </c>
      <c r="Y185" s="144" t="s">
        <v>110</v>
      </c>
      <c r="Z185" s="23">
        <v>3.7185813508206714E-3</v>
      </c>
      <c r="AA185" s="144" t="s">
        <v>110</v>
      </c>
      <c r="AB185" s="144">
        <v>131</v>
      </c>
      <c r="AC185" s="144" t="s">
        <v>110</v>
      </c>
      <c r="AD185" s="23">
        <v>1.4197945781436112E-2</v>
      </c>
      <c r="AE185" s="144" t="s">
        <v>110</v>
      </c>
      <c r="AF185" s="144">
        <v>125</v>
      </c>
      <c r="AG185" s="144" t="s">
        <v>110</v>
      </c>
      <c r="AH185" s="23">
        <v>0.11871714844216583</v>
      </c>
      <c r="AI185" s="144" t="s">
        <v>110</v>
      </c>
      <c r="AJ185" s="144">
        <v>93</v>
      </c>
      <c r="AK185" s="144" t="s">
        <v>110</v>
      </c>
      <c r="AL185" s="23">
        <v>2.8796794608129464E-2</v>
      </c>
      <c r="AM185" s="144" t="s">
        <v>110</v>
      </c>
      <c r="AN185" s="144">
        <v>114</v>
      </c>
      <c r="AO185" s="144" t="s">
        <v>110</v>
      </c>
      <c r="AP185" s="23">
        <v>2.4357786675568181E-2</v>
      </c>
      <c r="AQ185" s="144" t="s">
        <v>110</v>
      </c>
      <c r="AR185" s="144">
        <v>193</v>
      </c>
      <c r="AS185" s="144" t="s">
        <v>110</v>
      </c>
      <c r="AT185" s="23">
        <v>0.14942890833218897</v>
      </c>
      <c r="AU185" s="144" t="s">
        <v>110</v>
      </c>
      <c r="AV185" s="144">
        <v>46</v>
      </c>
      <c r="AW185" s="144" t="s">
        <v>110</v>
      </c>
      <c r="AX185" s="23">
        <v>7.6407274665747399E-2</v>
      </c>
      <c r="AY185" s="144" t="s">
        <v>110</v>
      </c>
      <c r="AZ185" s="144">
        <v>154</v>
      </c>
      <c r="BA185" s="144" t="s">
        <v>110</v>
      </c>
      <c r="BB185" s="23">
        <v>6.0786549076981562E-2</v>
      </c>
      <c r="BC185" s="144" t="s">
        <v>110</v>
      </c>
      <c r="BD185" s="144">
        <v>140</v>
      </c>
      <c r="BE185" s="144" t="s">
        <v>110</v>
      </c>
      <c r="BF185" s="23">
        <v>0.15517442857442376</v>
      </c>
      <c r="BG185" s="144" t="s">
        <v>110</v>
      </c>
      <c r="BH185" s="144">
        <v>252</v>
      </c>
      <c r="BI185" s="144" t="s">
        <v>110</v>
      </c>
      <c r="BJ185" s="23">
        <v>8.7883286513226549E-2</v>
      </c>
      <c r="BK185" s="144" t="s">
        <v>110</v>
      </c>
      <c r="BL185" s="144">
        <v>194</v>
      </c>
      <c r="BM185" s="144" t="s">
        <v>110</v>
      </c>
      <c r="BN185" s="23">
        <v>4.2737695031744682E-2</v>
      </c>
      <c r="BO185" s="144" t="s">
        <v>110</v>
      </c>
      <c r="BP185" s="144">
        <v>214</v>
      </c>
      <c r="BQ185" s="144" t="s">
        <v>110</v>
      </c>
      <c r="BR185" s="23">
        <v>0.19239240726340104</v>
      </c>
      <c r="BS185" s="144" t="s">
        <v>110</v>
      </c>
      <c r="BT185" s="144">
        <v>13</v>
      </c>
      <c r="BU185" s="144" t="s">
        <v>110</v>
      </c>
      <c r="BV185" s="23">
        <v>0.20461126790468956</v>
      </c>
      <c r="BW185" s="144" t="s">
        <v>110</v>
      </c>
      <c r="BX185" s="144">
        <v>61</v>
      </c>
      <c r="BY185" s="144" t="s">
        <v>110</v>
      </c>
      <c r="BZ185" s="23">
        <v>0.11446898281736466</v>
      </c>
      <c r="CA185" s="144" t="s">
        <v>110</v>
      </c>
      <c r="CB185" s="144">
        <v>233</v>
      </c>
      <c r="CC185" s="144" t="s">
        <v>110</v>
      </c>
      <c r="CD185" s="144" t="s">
        <v>110</v>
      </c>
      <c r="CE185" s="23">
        <v>5.6527900197456946E-2</v>
      </c>
      <c r="CF185" s="144" t="s">
        <v>110</v>
      </c>
      <c r="CG185" s="144">
        <v>194</v>
      </c>
    </row>
    <row r="186" spans="1:85" x14ac:dyDescent="0.25">
      <c r="A186" s="144" t="s">
        <v>182</v>
      </c>
      <c r="B186" s="23">
        <v>0.14952480421868972</v>
      </c>
      <c r="C186" s="144" t="s">
        <v>182</v>
      </c>
      <c r="D186" s="144">
        <v>283</v>
      </c>
      <c r="E186" s="144" t="s">
        <v>182</v>
      </c>
      <c r="F186" s="23">
        <v>2.1497579443996523E-2</v>
      </c>
      <c r="G186" s="144" t="s">
        <v>182</v>
      </c>
      <c r="H186" s="144">
        <v>323</v>
      </c>
      <c r="I186" s="144" t="s">
        <v>182</v>
      </c>
      <c r="J186" s="23">
        <v>0.29201514388227257</v>
      </c>
      <c r="K186" s="144" t="s">
        <v>182</v>
      </c>
      <c r="L186" s="144">
        <v>123</v>
      </c>
      <c r="M186" s="144" t="s">
        <v>182</v>
      </c>
      <c r="N186" s="23">
        <v>-200</v>
      </c>
      <c r="O186" s="144" t="s">
        <v>182</v>
      </c>
      <c r="P186" s="23">
        <v>11</v>
      </c>
      <c r="Q186" s="144" t="s">
        <v>182</v>
      </c>
      <c r="R186" s="23">
        <v>1.0338363626429985E-3</v>
      </c>
      <c r="S186" s="144" t="s">
        <v>182</v>
      </c>
      <c r="T186" s="144">
        <v>189</v>
      </c>
      <c r="U186" s="144" t="s">
        <v>182</v>
      </c>
      <c r="V186" s="23">
        <v>0.2525724894763941</v>
      </c>
      <c r="W186" s="144" t="s">
        <v>182</v>
      </c>
      <c r="X186" s="144">
        <v>80</v>
      </c>
      <c r="Y186" s="144" t="s">
        <v>182</v>
      </c>
      <c r="Z186" s="23">
        <v>3.3675600296298298E-3</v>
      </c>
      <c r="AA186" s="144" t="s">
        <v>182</v>
      </c>
      <c r="AB186" s="144">
        <v>149</v>
      </c>
      <c r="AC186" s="144" t="s">
        <v>182</v>
      </c>
      <c r="AD186" s="23">
        <v>7.2732477919968336E-3</v>
      </c>
      <c r="AE186" s="144" t="s">
        <v>182</v>
      </c>
      <c r="AF186" s="144">
        <v>216</v>
      </c>
      <c r="AG186" s="144" t="s">
        <v>182</v>
      </c>
      <c r="AH186" s="23">
        <v>0.21803090297823546</v>
      </c>
      <c r="AI186" s="144" t="s">
        <v>182</v>
      </c>
      <c r="AJ186" s="144">
        <v>26</v>
      </c>
      <c r="AK186" s="144" t="s">
        <v>182</v>
      </c>
      <c r="AL186" s="23">
        <v>3.4565945612389529E-2</v>
      </c>
      <c r="AM186" s="144" t="s">
        <v>182</v>
      </c>
      <c r="AN186" s="144">
        <v>93</v>
      </c>
      <c r="AO186" s="144" t="s">
        <v>182</v>
      </c>
      <c r="AP186" s="23">
        <v>2.195922626822467E-2</v>
      </c>
      <c r="AQ186" s="144" t="s">
        <v>182</v>
      </c>
      <c r="AR186" s="144">
        <v>202</v>
      </c>
      <c r="AS186" s="144" t="s">
        <v>182</v>
      </c>
      <c r="AT186" s="23">
        <v>0.11754665667574868</v>
      </c>
      <c r="AU186" s="144" t="s">
        <v>182</v>
      </c>
      <c r="AV186" s="144">
        <v>91</v>
      </c>
      <c r="AW186" s="144" t="s">
        <v>182</v>
      </c>
      <c r="AX186" s="23">
        <v>6.2830718789582102E-2</v>
      </c>
      <c r="AY186" s="144" t="s">
        <v>182</v>
      </c>
      <c r="AZ186" s="144">
        <v>185</v>
      </c>
      <c r="BA186" s="144" t="s">
        <v>182</v>
      </c>
      <c r="BB186" s="23">
        <v>8.6488016221189911E-3</v>
      </c>
      <c r="BC186" s="144" t="s">
        <v>182</v>
      </c>
      <c r="BD186" s="144">
        <v>299</v>
      </c>
      <c r="BE186" s="144" t="s">
        <v>182</v>
      </c>
      <c r="BF186" s="23">
        <v>0.15729207644132506</v>
      </c>
      <c r="BG186" s="144" t="s">
        <v>182</v>
      </c>
      <c r="BH186" s="144">
        <v>247</v>
      </c>
      <c r="BI186" s="144" t="s">
        <v>182</v>
      </c>
      <c r="BJ186" s="23">
        <v>4.0764460061707669E-2</v>
      </c>
      <c r="BK186" s="144" t="s">
        <v>182</v>
      </c>
      <c r="BL186" s="144">
        <v>313</v>
      </c>
      <c r="BM186" s="144" t="s">
        <v>182</v>
      </c>
      <c r="BN186" s="23">
        <v>8.6527465021569317E-3</v>
      </c>
      <c r="BO186" s="144" t="s">
        <v>182</v>
      </c>
      <c r="BP186" s="144">
        <v>314</v>
      </c>
      <c r="BQ186" s="144" t="s">
        <v>182</v>
      </c>
      <c r="BR186" s="23">
        <v>8.0798487876896419E-2</v>
      </c>
      <c r="BS186" s="144" t="s">
        <v>182</v>
      </c>
      <c r="BT186" s="144">
        <v>99</v>
      </c>
      <c r="BU186" s="144" t="s">
        <v>182</v>
      </c>
      <c r="BV186" s="23">
        <v>7.7869250502021398E-2</v>
      </c>
      <c r="BW186" s="144" t="s">
        <v>182</v>
      </c>
      <c r="BX186" s="144">
        <v>247</v>
      </c>
      <c r="BY186" s="144" t="s">
        <v>182</v>
      </c>
      <c r="BZ186" s="23">
        <v>0.12921677628492487</v>
      </c>
      <c r="CA186" s="144" t="s">
        <v>182</v>
      </c>
      <c r="CB186" s="144">
        <v>203</v>
      </c>
      <c r="CC186" s="144" t="s">
        <v>182</v>
      </c>
      <c r="CD186" s="144" t="s">
        <v>182</v>
      </c>
      <c r="CE186" s="23">
        <v>8.7268175891316344E-2</v>
      </c>
      <c r="CF186" s="144" t="s">
        <v>182</v>
      </c>
      <c r="CG186" s="144">
        <v>139</v>
      </c>
    </row>
    <row r="187" spans="1:85" x14ac:dyDescent="0.25">
      <c r="A187" s="144" t="s">
        <v>321</v>
      </c>
      <c r="B187" s="23">
        <v>0.15935675206383568</v>
      </c>
      <c r="C187" s="144" t="s">
        <v>321</v>
      </c>
      <c r="D187" s="144">
        <v>268</v>
      </c>
      <c r="E187" s="144" t="s">
        <v>321</v>
      </c>
      <c r="F187" s="23">
        <v>4.8977874155938551E-2</v>
      </c>
      <c r="G187" s="144" t="s">
        <v>321</v>
      </c>
      <c r="H187" s="144">
        <v>281</v>
      </c>
      <c r="I187" s="144" t="s">
        <v>321</v>
      </c>
      <c r="J187" s="23">
        <v>0.23843551562401405</v>
      </c>
      <c r="K187" s="144" t="s">
        <v>321</v>
      </c>
      <c r="L187" s="144">
        <v>196</v>
      </c>
      <c r="M187" s="144" t="s">
        <v>321</v>
      </c>
      <c r="N187" s="23">
        <v>-85</v>
      </c>
      <c r="O187" s="144" t="s">
        <v>321</v>
      </c>
      <c r="P187" s="23">
        <v>76</v>
      </c>
      <c r="Q187" s="144" t="s">
        <v>321</v>
      </c>
      <c r="R187" s="23">
        <v>3.2255292810872067E-4</v>
      </c>
      <c r="S187" s="144" t="s">
        <v>321</v>
      </c>
      <c r="T187" s="144">
        <v>278</v>
      </c>
      <c r="U187" s="144" t="s">
        <v>321</v>
      </c>
      <c r="V187" s="23">
        <v>0.14234116168518265</v>
      </c>
      <c r="W187" s="144" t="s">
        <v>321</v>
      </c>
      <c r="X187" s="144">
        <v>156</v>
      </c>
      <c r="Y187" s="144" t="s">
        <v>321</v>
      </c>
      <c r="Z187" s="23">
        <v>1.6378373376314784E-3</v>
      </c>
      <c r="AA187" s="144" t="s">
        <v>321</v>
      </c>
      <c r="AB187" s="144">
        <v>254</v>
      </c>
      <c r="AC187" s="144" t="s">
        <v>321</v>
      </c>
      <c r="AD187" s="23">
        <v>5.706707549401762E-3</v>
      </c>
      <c r="AE187" s="144" t="s">
        <v>321</v>
      </c>
      <c r="AF187" s="144">
        <v>240</v>
      </c>
      <c r="AG187" s="144" t="s">
        <v>321</v>
      </c>
      <c r="AH187" s="23">
        <v>0.11803507619296819</v>
      </c>
      <c r="AI187" s="144" t="s">
        <v>321</v>
      </c>
      <c r="AJ187" s="144">
        <v>95</v>
      </c>
      <c r="AK187" s="144" t="s">
        <v>321</v>
      </c>
      <c r="AL187" s="23">
        <v>2.0436849548273125E-2</v>
      </c>
      <c r="AM187" s="144" t="s">
        <v>321</v>
      </c>
      <c r="AN187" s="144">
        <v>182</v>
      </c>
      <c r="AO187" s="144" t="s">
        <v>321</v>
      </c>
      <c r="AP187" s="23">
        <v>2.1309687726945078E-2</v>
      </c>
      <c r="AQ187" s="144" t="s">
        <v>321</v>
      </c>
      <c r="AR187" s="144">
        <v>204</v>
      </c>
      <c r="AS187" s="144" t="s">
        <v>321</v>
      </c>
      <c r="AT187" s="23">
        <v>7.5303075271736686E-2</v>
      </c>
      <c r="AU187" s="144" t="s">
        <v>321</v>
      </c>
      <c r="AV187" s="144">
        <v>215</v>
      </c>
      <c r="AW187" s="144" t="s">
        <v>321</v>
      </c>
      <c r="AX187" s="23">
        <v>4.7304805441141996E-2</v>
      </c>
      <c r="AY187" s="144" t="s">
        <v>321</v>
      </c>
      <c r="AZ187" s="144">
        <v>235</v>
      </c>
      <c r="BA187" s="144" t="s">
        <v>321</v>
      </c>
      <c r="BB187" s="23">
        <v>1.227864367611365E-2</v>
      </c>
      <c r="BC187" s="144" t="s">
        <v>321</v>
      </c>
      <c r="BD187" s="144">
        <v>285</v>
      </c>
      <c r="BE187" s="144" t="s">
        <v>321</v>
      </c>
      <c r="BF187" s="23">
        <v>0.2331554317046485</v>
      </c>
      <c r="BG187" s="144" t="s">
        <v>321</v>
      </c>
      <c r="BH187" s="144">
        <v>144</v>
      </c>
      <c r="BI187" s="144" t="s">
        <v>321</v>
      </c>
      <c r="BJ187" s="23">
        <v>5.9931501284018307E-2</v>
      </c>
      <c r="BK187" s="144" t="s">
        <v>321</v>
      </c>
      <c r="BL187" s="144">
        <v>264</v>
      </c>
      <c r="BM187" s="144" t="s">
        <v>321</v>
      </c>
      <c r="BN187" s="23">
        <v>6.8756125070152357E-2</v>
      </c>
      <c r="BO187" s="144" t="s">
        <v>321</v>
      </c>
      <c r="BP187" s="144">
        <v>150</v>
      </c>
      <c r="BQ187" s="144" t="s">
        <v>321</v>
      </c>
      <c r="BR187" s="23">
        <v>7.3060685405333767E-2</v>
      </c>
      <c r="BS187" s="144" t="s">
        <v>321</v>
      </c>
      <c r="BT187" s="144">
        <v>125</v>
      </c>
      <c r="BU187" s="144" t="s">
        <v>321</v>
      </c>
      <c r="BV187" s="23">
        <v>0.12324922558237662</v>
      </c>
      <c r="BW187" s="144" t="s">
        <v>321</v>
      </c>
      <c r="BX187" s="144">
        <v>150</v>
      </c>
      <c r="BY187" s="144" t="s">
        <v>321</v>
      </c>
      <c r="BZ187" s="23">
        <v>0.12392872071277766</v>
      </c>
      <c r="CA187" s="144" t="s">
        <v>321</v>
      </c>
      <c r="CB187" s="144">
        <v>213</v>
      </c>
      <c r="CC187" s="144" t="s">
        <v>321</v>
      </c>
      <c r="CD187" s="144" t="s">
        <v>321</v>
      </c>
      <c r="CE187" s="23">
        <v>8.5579665242905847E-2</v>
      </c>
      <c r="CF187" s="144" t="s">
        <v>321</v>
      </c>
      <c r="CG187" s="144">
        <v>141</v>
      </c>
    </row>
    <row r="188" spans="1:85" x14ac:dyDescent="0.25">
      <c r="A188" s="144" t="s">
        <v>77</v>
      </c>
      <c r="B188" s="23">
        <v>0.45265329842227942</v>
      </c>
      <c r="C188" s="144" t="s">
        <v>77</v>
      </c>
      <c r="D188" s="144">
        <v>30</v>
      </c>
      <c r="E188" s="144" t="s">
        <v>77</v>
      </c>
      <c r="F188" s="23">
        <v>0.15164735140266894</v>
      </c>
      <c r="G188" s="144" t="s">
        <v>77</v>
      </c>
      <c r="H188" s="144">
        <v>73</v>
      </c>
      <c r="I188" s="144" t="s">
        <v>77</v>
      </c>
      <c r="J188" s="23">
        <v>0.52468153696136499</v>
      </c>
      <c r="K188" s="144" t="s">
        <v>77</v>
      </c>
      <c r="L188" s="144">
        <v>24</v>
      </c>
      <c r="M188" s="144" t="s">
        <v>77</v>
      </c>
      <c r="N188" s="23">
        <v>-49</v>
      </c>
      <c r="O188" s="144" t="s">
        <v>77</v>
      </c>
      <c r="P188" s="23">
        <v>106</v>
      </c>
      <c r="Q188" s="144" t="s">
        <v>77</v>
      </c>
      <c r="R188" s="23">
        <v>5.1652371901017395E-3</v>
      </c>
      <c r="S188" s="144" t="s">
        <v>77</v>
      </c>
      <c r="T188" s="144">
        <v>47</v>
      </c>
      <c r="U188" s="144" t="s">
        <v>77</v>
      </c>
      <c r="V188" s="23">
        <v>0.20451035267455414</v>
      </c>
      <c r="W188" s="144" t="s">
        <v>77</v>
      </c>
      <c r="X188" s="144">
        <v>107</v>
      </c>
      <c r="Y188" s="144" t="s">
        <v>77</v>
      </c>
      <c r="Z188" s="23">
        <v>7.0535761947311832E-3</v>
      </c>
      <c r="AA188" s="144" t="s">
        <v>77</v>
      </c>
      <c r="AB188" s="144">
        <v>60</v>
      </c>
      <c r="AC188" s="144" t="s">
        <v>77</v>
      </c>
      <c r="AD188" s="23">
        <v>7.8418140289141323E-3</v>
      </c>
      <c r="AE188" s="144" t="s">
        <v>77</v>
      </c>
      <c r="AF188" s="144">
        <v>206</v>
      </c>
      <c r="AG188" s="144" t="s">
        <v>77</v>
      </c>
      <c r="AH188" s="23">
        <v>0.14824741082939402</v>
      </c>
      <c r="AI188" s="144" t="s">
        <v>77</v>
      </c>
      <c r="AJ188" s="144">
        <v>55</v>
      </c>
      <c r="AK188" s="144" t="s">
        <v>77</v>
      </c>
      <c r="AL188" s="23">
        <v>2.6325037247567844E-2</v>
      </c>
      <c r="AM188" s="144" t="s">
        <v>77</v>
      </c>
      <c r="AN188" s="144">
        <v>132</v>
      </c>
      <c r="AO188" s="144" t="s">
        <v>77</v>
      </c>
      <c r="AP188" s="23">
        <v>9.0060423838934325E-2</v>
      </c>
      <c r="AQ188" s="144" t="s">
        <v>77</v>
      </c>
      <c r="AR188" s="144">
        <v>72</v>
      </c>
      <c r="AS188" s="144" t="s">
        <v>77</v>
      </c>
      <c r="AT188" s="23">
        <v>0.13148789200693395</v>
      </c>
      <c r="AU188" s="144" t="s">
        <v>77</v>
      </c>
      <c r="AV188" s="144">
        <v>72</v>
      </c>
      <c r="AW188" s="144" t="s">
        <v>77</v>
      </c>
      <c r="AX188" s="23">
        <v>0.13407823821056195</v>
      </c>
      <c r="AY188" s="144" t="s">
        <v>77</v>
      </c>
      <c r="AZ188" s="144">
        <v>63</v>
      </c>
      <c r="BA188" s="144" t="s">
        <v>77</v>
      </c>
      <c r="BB188" s="23">
        <v>4.4430992910793728E-2</v>
      </c>
      <c r="BC188" s="144" t="s">
        <v>77</v>
      </c>
      <c r="BD188" s="144">
        <v>180</v>
      </c>
      <c r="BE188" s="144" t="s">
        <v>77</v>
      </c>
      <c r="BF188" s="23">
        <v>0.33988457644737841</v>
      </c>
      <c r="BG188" s="144" t="s">
        <v>77</v>
      </c>
      <c r="BH188" s="144">
        <v>63</v>
      </c>
      <c r="BI188" s="144" t="s">
        <v>77</v>
      </c>
      <c r="BJ188" s="23">
        <v>0.11156862149368854</v>
      </c>
      <c r="BK188" s="144" t="s">
        <v>77</v>
      </c>
      <c r="BL188" s="144">
        <v>145</v>
      </c>
      <c r="BM188" s="144" t="s">
        <v>77</v>
      </c>
      <c r="BN188" s="23">
        <v>0.18805278696964062</v>
      </c>
      <c r="BO188" s="144" t="s">
        <v>77</v>
      </c>
      <c r="BP188" s="144">
        <v>38</v>
      </c>
      <c r="BQ188" s="144" t="s">
        <v>77</v>
      </c>
      <c r="BR188" s="23">
        <v>0.18653868155249687</v>
      </c>
      <c r="BS188" s="144" t="s">
        <v>77</v>
      </c>
      <c r="BT188" s="144">
        <v>16</v>
      </c>
      <c r="BU188" s="144" t="s">
        <v>77</v>
      </c>
      <c r="BV188" s="23">
        <v>0.32552346050932185</v>
      </c>
      <c r="BW188" s="144" t="s">
        <v>77</v>
      </c>
      <c r="BX188" s="144">
        <v>23</v>
      </c>
      <c r="BY188" s="144" t="s">
        <v>77</v>
      </c>
      <c r="BZ188" s="23">
        <v>0.1550651495343407</v>
      </c>
      <c r="CA188" s="144" t="s">
        <v>77</v>
      </c>
      <c r="CB188" s="144">
        <v>160</v>
      </c>
      <c r="CC188" s="144" t="s">
        <v>77</v>
      </c>
      <c r="CD188" s="144" t="s">
        <v>77</v>
      </c>
      <c r="CE188" s="23">
        <v>0.7077949777005289</v>
      </c>
      <c r="CF188" s="144" t="s">
        <v>77</v>
      </c>
      <c r="CG188" s="144">
        <v>7</v>
      </c>
    </row>
    <row r="189" spans="1:85" x14ac:dyDescent="0.25">
      <c r="A189" s="144" t="s">
        <v>288</v>
      </c>
      <c r="B189" s="23">
        <v>0.19865988054187042</v>
      </c>
      <c r="C189" s="144" t="s">
        <v>288</v>
      </c>
      <c r="D189" s="144">
        <v>184</v>
      </c>
      <c r="E189" s="144" t="s">
        <v>288</v>
      </c>
      <c r="F189" s="23">
        <v>0.11529005934721269</v>
      </c>
      <c r="G189" s="144" t="s">
        <v>288</v>
      </c>
      <c r="H189" s="144">
        <v>125</v>
      </c>
      <c r="I189" s="144" t="s">
        <v>288</v>
      </c>
      <c r="J189" s="23">
        <v>0.23131196136805698</v>
      </c>
      <c r="K189" s="144" t="s">
        <v>288</v>
      </c>
      <c r="L189" s="144">
        <v>206</v>
      </c>
      <c r="M189" s="144" t="s">
        <v>288</v>
      </c>
      <c r="N189" s="23">
        <v>81</v>
      </c>
      <c r="O189" s="144" t="s">
        <v>288</v>
      </c>
      <c r="P189" s="23">
        <v>246</v>
      </c>
      <c r="Q189" s="144" t="s">
        <v>288</v>
      </c>
      <c r="R189" s="23">
        <v>6.0039313574170906E-4</v>
      </c>
      <c r="S189" s="144" t="s">
        <v>288</v>
      </c>
      <c r="T189" s="144">
        <v>242</v>
      </c>
      <c r="U189" s="144" t="s">
        <v>288</v>
      </c>
      <c r="V189" s="23">
        <v>0.15033932086542334</v>
      </c>
      <c r="W189" s="144" t="s">
        <v>288</v>
      </c>
      <c r="X189" s="144">
        <v>147</v>
      </c>
      <c r="Y189" s="144" t="s">
        <v>288</v>
      </c>
      <c r="Z189" s="23">
        <v>1.9895054959218738E-3</v>
      </c>
      <c r="AA189" s="144" t="s">
        <v>288</v>
      </c>
      <c r="AB189" s="144">
        <v>228</v>
      </c>
      <c r="AC189" s="144" t="s">
        <v>288</v>
      </c>
      <c r="AD189" s="23">
        <v>2.9508944622415193E-3</v>
      </c>
      <c r="AE189" s="144" t="s">
        <v>288</v>
      </c>
      <c r="AF189" s="144">
        <v>293</v>
      </c>
      <c r="AG189" s="144" t="s">
        <v>288</v>
      </c>
      <c r="AH189" s="23">
        <v>0.12216717687015571</v>
      </c>
      <c r="AI189" s="144" t="s">
        <v>288</v>
      </c>
      <c r="AJ189" s="144">
        <v>82</v>
      </c>
      <c r="AK189" s="144" t="s">
        <v>288</v>
      </c>
      <c r="AL189" s="23">
        <v>1.8272321767277121E-2</v>
      </c>
      <c r="AM189" s="144" t="s">
        <v>288</v>
      </c>
      <c r="AN189" s="144">
        <v>212</v>
      </c>
      <c r="AO189" s="144" t="s">
        <v>288</v>
      </c>
      <c r="AP189" s="23">
        <v>3.8273271376986863E-2</v>
      </c>
      <c r="AQ189" s="144" t="s">
        <v>288</v>
      </c>
      <c r="AR189" s="144">
        <v>151</v>
      </c>
      <c r="AS189" s="144" t="s">
        <v>288</v>
      </c>
      <c r="AT189" s="23">
        <v>8.6247735906293282E-2</v>
      </c>
      <c r="AU189" s="144" t="s">
        <v>288</v>
      </c>
      <c r="AV189" s="144">
        <v>180</v>
      </c>
      <c r="AW189" s="144" t="s">
        <v>288</v>
      </c>
      <c r="AX189" s="23">
        <v>6.768641465505934E-2</v>
      </c>
      <c r="AY189" s="144" t="s">
        <v>288</v>
      </c>
      <c r="AZ189" s="144">
        <v>165</v>
      </c>
      <c r="BA189" s="144" t="s">
        <v>288</v>
      </c>
      <c r="BB189" s="23">
        <v>7.6698214747732321E-2</v>
      </c>
      <c r="BC189" s="144" t="s">
        <v>288</v>
      </c>
      <c r="BD189" s="144">
        <v>116</v>
      </c>
      <c r="BE189" s="144" t="s">
        <v>288</v>
      </c>
      <c r="BF189" s="23">
        <v>0.20128702132957238</v>
      </c>
      <c r="BG189" s="144" t="s">
        <v>288</v>
      </c>
      <c r="BH189" s="144">
        <v>189</v>
      </c>
      <c r="BI189" s="144" t="s">
        <v>288</v>
      </c>
      <c r="BJ189" s="23">
        <v>0.11203607883190787</v>
      </c>
      <c r="BK189" s="144" t="s">
        <v>288</v>
      </c>
      <c r="BL189" s="144">
        <v>144</v>
      </c>
      <c r="BM189" s="144" t="s">
        <v>288</v>
      </c>
      <c r="BN189" s="23">
        <v>0.13658042285839656</v>
      </c>
      <c r="BO189" s="144" t="s">
        <v>288</v>
      </c>
      <c r="BP189" s="144">
        <v>61</v>
      </c>
      <c r="BQ189" s="144" t="s">
        <v>288</v>
      </c>
      <c r="BR189" s="23">
        <v>4.8004104735846681E-2</v>
      </c>
      <c r="BS189" s="144" t="s">
        <v>288</v>
      </c>
      <c r="BT189" s="144">
        <v>215</v>
      </c>
      <c r="BU189" s="144" t="s">
        <v>288</v>
      </c>
      <c r="BV189" s="23">
        <v>0.16024177588688543</v>
      </c>
      <c r="BW189" s="144" t="s">
        <v>288</v>
      </c>
      <c r="BX189" s="144">
        <v>96</v>
      </c>
      <c r="BY189" s="144" t="s">
        <v>288</v>
      </c>
      <c r="BZ189" s="23">
        <v>0.10488578586991019</v>
      </c>
      <c r="CA189" s="144" t="s">
        <v>288</v>
      </c>
      <c r="CB189" s="144">
        <v>257</v>
      </c>
      <c r="CC189" s="144" t="s">
        <v>288</v>
      </c>
      <c r="CD189" s="144" t="s">
        <v>288</v>
      </c>
      <c r="CE189" s="23">
        <v>0.11303593457716757</v>
      </c>
      <c r="CF189" s="144" t="s">
        <v>288</v>
      </c>
      <c r="CG189" s="144">
        <v>109</v>
      </c>
    </row>
    <row r="190" spans="1:85" x14ac:dyDescent="0.25">
      <c r="A190" s="144" t="s">
        <v>171</v>
      </c>
      <c r="B190" s="23">
        <v>0.1908626837957777</v>
      </c>
      <c r="C190" s="144" t="s">
        <v>171</v>
      </c>
      <c r="D190" s="144">
        <v>201</v>
      </c>
      <c r="E190" s="144" t="s">
        <v>171</v>
      </c>
      <c r="F190" s="23">
        <v>8.8871049905470317E-2</v>
      </c>
      <c r="G190" s="144" t="s">
        <v>171</v>
      </c>
      <c r="H190" s="144">
        <v>176</v>
      </c>
      <c r="I190" s="144" t="s">
        <v>171</v>
      </c>
      <c r="J190" s="23">
        <v>0.25832495420258644</v>
      </c>
      <c r="K190" s="144" t="s">
        <v>171</v>
      </c>
      <c r="L190" s="144">
        <v>165</v>
      </c>
      <c r="M190" s="144" t="s">
        <v>171</v>
      </c>
      <c r="N190" s="23">
        <v>-11</v>
      </c>
      <c r="O190" s="144" t="s">
        <v>171</v>
      </c>
      <c r="P190" s="23">
        <v>149</v>
      </c>
      <c r="Q190" s="144" t="s">
        <v>171</v>
      </c>
      <c r="R190" s="23">
        <v>4.2644605609279846E-4</v>
      </c>
      <c r="S190" s="144" t="s">
        <v>171</v>
      </c>
      <c r="T190" s="144">
        <v>260</v>
      </c>
      <c r="U190" s="144" t="s">
        <v>171</v>
      </c>
      <c r="V190" s="23">
        <v>5.8288113624999215E-2</v>
      </c>
      <c r="W190" s="144" t="s">
        <v>171</v>
      </c>
      <c r="X190" s="144">
        <v>278</v>
      </c>
      <c r="Y190" s="144" t="s">
        <v>171</v>
      </c>
      <c r="Z190" s="23">
        <v>9.649611837299094E-4</v>
      </c>
      <c r="AA190" s="144" t="s">
        <v>171</v>
      </c>
      <c r="AB190" s="144">
        <v>306</v>
      </c>
      <c r="AC190" s="144" t="s">
        <v>171</v>
      </c>
      <c r="AD190" s="23">
        <v>1.9698560181961068E-2</v>
      </c>
      <c r="AE190" s="144" t="s">
        <v>171</v>
      </c>
      <c r="AF190" s="144">
        <v>91</v>
      </c>
      <c r="AG190" s="144" t="s">
        <v>171</v>
      </c>
      <c r="AH190" s="23">
        <v>7.7096579889161673E-2</v>
      </c>
      <c r="AI190" s="144" t="s">
        <v>171</v>
      </c>
      <c r="AJ190" s="144">
        <v>186</v>
      </c>
      <c r="AK190" s="144" t="s">
        <v>171</v>
      </c>
      <c r="AL190" s="23">
        <v>2.8911162780683335E-2</v>
      </c>
      <c r="AM190" s="144" t="s">
        <v>171</v>
      </c>
      <c r="AN190" s="144">
        <v>113</v>
      </c>
      <c r="AO190" s="144" t="s">
        <v>171</v>
      </c>
      <c r="AP190" s="23">
        <v>7.1003711646936141E-2</v>
      </c>
      <c r="AQ190" s="144" t="s">
        <v>171</v>
      </c>
      <c r="AR190" s="144">
        <v>93</v>
      </c>
      <c r="AS190" s="144" t="s">
        <v>171</v>
      </c>
      <c r="AT190" s="23">
        <v>9.4895007136136481E-2</v>
      </c>
      <c r="AU190" s="144" t="s">
        <v>171</v>
      </c>
      <c r="AV190" s="144">
        <v>150</v>
      </c>
      <c r="AW190" s="144" t="s">
        <v>171</v>
      </c>
      <c r="AX190" s="23">
        <v>0.10261541844236668</v>
      </c>
      <c r="AY190" s="144" t="s">
        <v>171</v>
      </c>
      <c r="AZ190" s="144">
        <v>105</v>
      </c>
      <c r="BA190" s="144" t="s">
        <v>171</v>
      </c>
      <c r="BB190" s="23">
        <v>6.3138768799163469E-2</v>
      </c>
      <c r="BC190" s="144" t="s">
        <v>171</v>
      </c>
      <c r="BD190" s="144">
        <v>136</v>
      </c>
      <c r="BE190" s="144" t="s">
        <v>171</v>
      </c>
      <c r="BF190" s="23">
        <v>0.48303564531209642</v>
      </c>
      <c r="BG190" s="144" t="s">
        <v>171</v>
      </c>
      <c r="BH190" s="144">
        <v>24</v>
      </c>
      <c r="BI190" s="144" t="s">
        <v>171</v>
      </c>
      <c r="BJ190" s="23">
        <v>0.15855360437028249</v>
      </c>
      <c r="BK190" s="144" t="s">
        <v>171</v>
      </c>
      <c r="BL190" s="144">
        <v>90</v>
      </c>
      <c r="BM190" s="144" t="s">
        <v>171</v>
      </c>
      <c r="BN190" s="23">
        <v>4.237816553227907E-2</v>
      </c>
      <c r="BO190" s="144" t="s">
        <v>171</v>
      </c>
      <c r="BP190" s="144">
        <v>216</v>
      </c>
      <c r="BQ190" s="144" t="s">
        <v>171</v>
      </c>
      <c r="BR190" s="23">
        <v>4.4291760295810167E-2</v>
      </c>
      <c r="BS190" s="144" t="s">
        <v>171</v>
      </c>
      <c r="BT190" s="144">
        <v>232</v>
      </c>
      <c r="BU190" s="144" t="s">
        <v>171</v>
      </c>
      <c r="BV190" s="23">
        <v>7.532119386741927E-2</v>
      </c>
      <c r="BW190" s="144" t="s">
        <v>171</v>
      </c>
      <c r="BX190" s="144">
        <v>254</v>
      </c>
      <c r="BY190" s="144" t="s">
        <v>171</v>
      </c>
      <c r="BZ190" s="23">
        <v>0.12903436413681385</v>
      </c>
      <c r="CA190" s="144" t="s">
        <v>171</v>
      </c>
      <c r="CB190" s="144">
        <v>205</v>
      </c>
      <c r="CC190" s="144" t="s">
        <v>171</v>
      </c>
      <c r="CD190" s="144" t="s">
        <v>171</v>
      </c>
      <c r="CE190" s="23">
        <v>3.5783409372511718E-2</v>
      </c>
      <c r="CF190" s="144" t="s">
        <v>171</v>
      </c>
      <c r="CG190" s="144">
        <v>260</v>
      </c>
    </row>
    <row r="191" spans="1:85" x14ac:dyDescent="0.25">
      <c r="A191" s="144" t="s">
        <v>258</v>
      </c>
      <c r="B191" s="23">
        <v>0.22185008729608924</v>
      </c>
      <c r="C191" s="144" t="s">
        <v>258</v>
      </c>
      <c r="D191" s="144">
        <v>153</v>
      </c>
      <c r="E191" s="144" t="s">
        <v>258</v>
      </c>
      <c r="F191" s="23">
        <v>0.12230931030488229</v>
      </c>
      <c r="G191" s="144" t="s">
        <v>258</v>
      </c>
      <c r="H191" s="144">
        <v>111</v>
      </c>
      <c r="I191" s="144" t="s">
        <v>258</v>
      </c>
      <c r="J191" s="23">
        <v>0.26888314019862469</v>
      </c>
      <c r="K191" s="144" t="s">
        <v>258</v>
      </c>
      <c r="L191" s="144">
        <v>152</v>
      </c>
      <c r="M191" s="144" t="s">
        <v>258</v>
      </c>
      <c r="N191" s="23">
        <v>41</v>
      </c>
      <c r="O191" s="144" t="s">
        <v>258</v>
      </c>
      <c r="P191" s="23">
        <v>219</v>
      </c>
      <c r="Q191" s="144" t="s">
        <v>258</v>
      </c>
      <c r="R191" s="23">
        <v>2.7613308957758734E-3</v>
      </c>
      <c r="S191" s="144" t="s">
        <v>258</v>
      </c>
      <c r="T191" s="144">
        <v>86</v>
      </c>
      <c r="U191" s="144" t="s">
        <v>258</v>
      </c>
      <c r="V191" s="23">
        <v>0.35785216648898388</v>
      </c>
      <c r="W191" s="144" t="s">
        <v>258</v>
      </c>
      <c r="X191" s="144">
        <v>46</v>
      </c>
      <c r="Y191" s="144" t="s">
        <v>258</v>
      </c>
      <c r="Z191" s="23">
        <v>6.0674303221317036E-3</v>
      </c>
      <c r="AA191" s="144" t="s">
        <v>258</v>
      </c>
      <c r="AB191" s="144">
        <v>71</v>
      </c>
      <c r="AC191" s="144" t="s">
        <v>258</v>
      </c>
      <c r="AD191" s="23">
        <v>3.0742106042211319E-3</v>
      </c>
      <c r="AE191" s="144" t="s">
        <v>258</v>
      </c>
      <c r="AF191" s="144">
        <v>287</v>
      </c>
      <c r="AG191" s="144" t="s">
        <v>258</v>
      </c>
      <c r="AH191" s="23">
        <v>5.239124607406774E-2</v>
      </c>
      <c r="AI191" s="144" t="s">
        <v>258</v>
      </c>
      <c r="AJ191" s="144">
        <v>291</v>
      </c>
      <c r="AK191" s="144" t="s">
        <v>258</v>
      </c>
      <c r="AL191" s="23">
        <v>9.5985083951397893E-3</v>
      </c>
      <c r="AM191" s="144" t="s">
        <v>258</v>
      </c>
      <c r="AN191" s="144">
        <v>317</v>
      </c>
      <c r="AO191" s="144" t="s">
        <v>258</v>
      </c>
      <c r="AP191" s="23">
        <v>9.3572496491799009E-2</v>
      </c>
      <c r="AQ191" s="144" t="s">
        <v>258</v>
      </c>
      <c r="AR191" s="144">
        <v>69</v>
      </c>
      <c r="AS191" s="144" t="s">
        <v>258</v>
      </c>
      <c r="AT191" s="23">
        <v>5.3731719140264755E-2</v>
      </c>
      <c r="AU191" s="144" t="s">
        <v>258</v>
      </c>
      <c r="AV191" s="144">
        <v>291</v>
      </c>
      <c r="AW191" s="144" t="s">
        <v>258</v>
      </c>
      <c r="AX191" s="23">
        <v>0.11008565782681207</v>
      </c>
      <c r="AY191" s="144" t="s">
        <v>258</v>
      </c>
      <c r="AZ191" s="144">
        <v>94</v>
      </c>
      <c r="BA191" s="144" t="s">
        <v>258</v>
      </c>
      <c r="BB191" s="23">
        <v>0.15531178993380521</v>
      </c>
      <c r="BC191" s="144" t="s">
        <v>258</v>
      </c>
      <c r="BD191" s="144">
        <v>53</v>
      </c>
      <c r="BE191" s="144" t="s">
        <v>258</v>
      </c>
      <c r="BF191" s="23">
        <v>0.14753226891481985</v>
      </c>
      <c r="BG191" s="144" t="s">
        <v>258</v>
      </c>
      <c r="BH191" s="144">
        <v>273</v>
      </c>
      <c r="BI191" s="144" t="s">
        <v>258</v>
      </c>
      <c r="BJ191" s="23">
        <v>0.17251445029756463</v>
      </c>
      <c r="BK191" s="144" t="s">
        <v>258</v>
      </c>
      <c r="BL191" s="144">
        <v>75</v>
      </c>
      <c r="BM191" s="144" t="s">
        <v>258</v>
      </c>
      <c r="BN191" s="23">
        <v>1.5914918964737425E-2</v>
      </c>
      <c r="BO191" s="144" t="s">
        <v>258</v>
      </c>
      <c r="BP191" s="144">
        <v>294</v>
      </c>
      <c r="BQ191" s="144" t="s">
        <v>258</v>
      </c>
      <c r="BR191" s="23">
        <v>2.922503690869269E-2</v>
      </c>
      <c r="BS191" s="144" t="s">
        <v>258</v>
      </c>
      <c r="BT191" s="144">
        <v>295</v>
      </c>
      <c r="BU191" s="144" t="s">
        <v>258</v>
      </c>
      <c r="BV191" s="23">
        <v>3.9252217386711356E-2</v>
      </c>
      <c r="BW191" s="144" t="s">
        <v>258</v>
      </c>
      <c r="BX191" s="144">
        <v>316</v>
      </c>
      <c r="BY191" s="144" t="s">
        <v>258</v>
      </c>
      <c r="BZ191" s="23">
        <v>0.15933776492640131</v>
      </c>
      <c r="CA191" s="144" t="s">
        <v>258</v>
      </c>
      <c r="CB191" s="144">
        <v>152</v>
      </c>
      <c r="CC191" s="144" t="s">
        <v>258</v>
      </c>
      <c r="CD191" s="144" t="s">
        <v>258</v>
      </c>
      <c r="CE191" s="23">
        <v>0.16005577157374537</v>
      </c>
      <c r="CF191" s="144" t="s">
        <v>258</v>
      </c>
      <c r="CG191" s="144">
        <v>71</v>
      </c>
    </row>
    <row r="192" spans="1:85" x14ac:dyDescent="0.25">
      <c r="A192" s="144" t="s">
        <v>304</v>
      </c>
      <c r="B192" s="23">
        <v>0.15076639182607179</v>
      </c>
      <c r="C192" s="144" t="s">
        <v>304</v>
      </c>
      <c r="D192" s="144">
        <v>281</v>
      </c>
      <c r="E192" s="144" t="s">
        <v>304</v>
      </c>
      <c r="F192" s="23">
        <v>7.1513008146599208E-2</v>
      </c>
      <c r="G192" s="144" t="s">
        <v>304</v>
      </c>
      <c r="H192" s="144">
        <v>221</v>
      </c>
      <c r="I192" s="144" t="s">
        <v>304</v>
      </c>
      <c r="J192" s="23">
        <v>0.21774338781397587</v>
      </c>
      <c r="K192" s="144" t="s">
        <v>304</v>
      </c>
      <c r="L192" s="144">
        <v>220</v>
      </c>
      <c r="M192" s="144" t="s">
        <v>304</v>
      </c>
      <c r="N192" s="23">
        <v>-1</v>
      </c>
      <c r="O192" s="144" t="s">
        <v>304</v>
      </c>
      <c r="P192" s="23">
        <v>163</v>
      </c>
      <c r="Q192" s="144" t="s">
        <v>304</v>
      </c>
      <c r="R192" s="23">
        <v>1.4028363163717285E-3</v>
      </c>
      <c r="S192" s="144" t="s">
        <v>304</v>
      </c>
      <c r="T192" s="144">
        <v>145</v>
      </c>
      <c r="U192" s="144" t="s">
        <v>304</v>
      </c>
      <c r="V192" s="23">
        <v>0.25474666752466951</v>
      </c>
      <c r="W192" s="144" t="s">
        <v>304</v>
      </c>
      <c r="X192" s="144">
        <v>79</v>
      </c>
      <c r="Y192" s="144" t="s">
        <v>304</v>
      </c>
      <c r="Z192" s="23">
        <v>3.7565408897893833E-3</v>
      </c>
      <c r="AA192" s="144" t="s">
        <v>304</v>
      </c>
      <c r="AB192" s="144">
        <v>128</v>
      </c>
      <c r="AC192" s="144" t="s">
        <v>304</v>
      </c>
      <c r="AD192" s="23">
        <v>1.6546918482146265E-2</v>
      </c>
      <c r="AE192" s="144" t="s">
        <v>304</v>
      </c>
      <c r="AF192" s="144">
        <v>110</v>
      </c>
      <c r="AG192" s="144" t="s">
        <v>304</v>
      </c>
      <c r="AH192" s="23">
        <v>6.0233189539693574E-2</v>
      </c>
      <c r="AI192" s="144" t="s">
        <v>304</v>
      </c>
      <c r="AJ192" s="144">
        <v>256</v>
      </c>
      <c r="AK192" s="144" t="s">
        <v>304</v>
      </c>
      <c r="AL192" s="23">
        <v>2.3714838035316214E-2</v>
      </c>
      <c r="AM192" s="144" t="s">
        <v>304</v>
      </c>
      <c r="AN192" s="144">
        <v>149</v>
      </c>
      <c r="AO192" s="144" t="s">
        <v>304</v>
      </c>
      <c r="AP192" s="23">
        <v>6.2638357112864432E-2</v>
      </c>
      <c r="AQ192" s="144" t="s">
        <v>304</v>
      </c>
      <c r="AR192" s="144">
        <v>103</v>
      </c>
      <c r="AS192" s="144" t="s">
        <v>304</v>
      </c>
      <c r="AT192" s="23">
        <v>0.11992507199068179</v>
      </c>
      <c r="AU192" s="144" t="s">
        <v>304</v>
      </c>
      <c r="AV192" s="144">
        <v>85</v>
      </c>
      <c r="AW192" s="144" t="s">
        <v>304</v>
      </c>
      <c r="AX192" s="23">
        <v>0.10329184152197216</v>
      </c>
      <c r="AY192" s="144" t="s">
        <v>304</v>
      </c>
      <c r="AZ192" s="144">
        <v>103</v>
      </c>
      <c r="BA192" s="144" t="s">
        <v>304</v>
      </c>
      <c r="BB192" s="23">
        <v>4.3877930262084794E-2</v>
      </c>
      <c r="BC192" s="144" t="s">
        <v>304</v>
      </c>
      <c r="BD192" s="144">
        <v>181</v>
      </c>
      <c r="BE192" s="144" t="s">
        <v>304</v>
      </c>
      <c r="BF192" s="23">
        <v>0.13070047628317408</v>
      </c>
      <c r="BG192" s="144" t="s">
        <v>304</v>
      </c>
      <c r="BH192" s="144">
        <v>297</v>
      </c>
      <c r="BI192" s="144" t="s">
        <v>304</v>
      </c>
      <c r="BJ192" s="23">
        <v>6.734362657407493E-2</v>
      </c>
      <c r="BK192" s="144" t="s">
        <v>304</v>
      </c>
      <c r="BL192" s="144">
        <v>247</v>
      </c>
      <c r="BM192" s="144" t="s">
        <v>304</v>
      </c>
      <c r="BN192" s="23">
        <v>3.3771338209741757E-2</v>
      </c>
      <c r="BO192" s="144" t="s">
        <v>304</v>
      </c>
      <c r="BP192" s="144">
        <v>247</v>
      </c>
      <c r="BQ192" s="144" t="s">
        <v>304</v>
      </c>
      <c r="BR192" s="23">
        <v>5.0082786029856295E-2</v>
      </c>
      <c r="BS192" s="144" t="s">
        <v>304</v>
      </c>
      <c r="BT192" s="144">
        <v>206</v>
      </c>
      <c r="BU192" s="144" t="s">
        <v>304</v>
      </c>
      <c r="BV192" s="23">
        <v>7.2901081232672027E-2</v>
      </c>
      <c r="BW192" s="144" t="s">
        <v>304</v>
      </c>
      <c r="BX192" s="144">
        <v>264</v>
      </c>
      <c r="BY192" s="144" t="s">
        <v>304</v>
      </c>
      <c r="BZ192" s="23">
        <v>9.3833549970197203E-2</v>
      </c>
      <c r="CA192" s="144" t="s">
        <v>304</v>
      </c>
      <c r="CB192" s="144">
        <v>283</v>
      </c>
      <c r="CC192" s="144" t="s">
        <v>304</v>
      </c>
      <c r="CD192" s="144" t="s">
        <v>304</v>
      </c>
      <c r="CE192" s="23">
        <v>6.7994774417951945E-2</v>
      </c>
      <c r="CF192" s="144" t="s">
        <v>304</v>
      </c>
      <c r="CG192" s="144">
        <v>170</v>
      </c>
    </row>
    <row r="193" spans="1:85" x14ac:dyDescent="0.25">
      <c r="A193" s="144" t="s">
        <v>294</v>
      </c>
      <c r="B193" s="23">
        <v>0.1710864524404736</v>
      </c>
      <c r="C193" s="144" t="s">
        <v>294</v>
      </c>
      <c r="D193" s="144">
        <v>239</v>
      </c>
      <c r="E193" s="144" t="s">
        <v>294</v>
      </c>
      <c r="F193" s="23">
        <v>9.7387447131421737E-2</v>
      </c>
      <c r="G193" s="144" t="s">
        <v>294</v>
      </c>
      <c r="H193" s="144">
        <v>164</v>
      </c>
      <c r="I193" s="144" t="s">
        <v>294</v>
      </c>
      <c r="J193" s="23">
        <v>0.218819120325732</v>
      </c>
      <c r="K193" s="144" t="s">
        <v>294</v>
      </c>
      <c r="L193" s="144">
        <v>219</v>
      </c>
      <c r="M193" s="144" t="s">
        <v>294</v>
      </c>
      <c r="N193" s="23">
        <v>55</v>
      </c>
      <c r="O193" s="144" t="s">
        <v>294</v>
      </c>
      <c r="P193" s="23">
        <v>226</v>
      </c>
      <c r="Q193" s="144" t="s">
        <v>294</v>
      </c>
      <c r="R193" s="23">
        <v>7.6016285969819782E-4</v>
      </c>
      <c r="S193" s="144" t="s">
        <v>294</v>
      </c>
      <c r="T193" s="144">
        <v>223</v>
      </c>
      <c r="U193" s="144" t="s">
        <v>294</v>
      </c>
      <c r="V193" s="23">
        <v>0.27039537479653342</v>
      </c>
      <c r="W193" s="144" t="s">
        <v>294</v>
      </c>
      <c r="X193" s="144">
        <v>67</v>
      </c>
      <c r="Y193" s="144" t="s">
        <v>294</v>
      </c>
      <c r="Z193" s="23">
        <v>3.2586707881887872E-3</v>
      </c>
      <c r="AA193" s="144" t="s">
        <v>294</v>
      </c>
      <c r="AB193" s="144">
        <v>153</v>
      </c>
      <c r="AC193" s="144" t="s">
        <v>294</v>
      </c>
      <c r="AD193" s="23">
        <v>2.7409866720280791E-2</v>
      </c>
      <c r="AE193" s="144" t="s">
        <v>294</v>
      </c>
      <c r="AF193" s="144">
        <v>70</v>
      </c>
      <c r="AG193" s="144" t="s">
        <v>294</v>
      </c>
      <c r="AH193" s="23">
        <v>8.9151964611225445E-2</v>
      </c>
      <c r="AI193" s="144" t="s">
        <v>294</v>
      </c>
      <c r="AJ193" s="144">
        <v>145</v>
      </c>
      <c r="AK193" s="144" t="s">
        <v>294</v>
      </c>
      <c r="AL193" s="23">
        <v>3.794452851053922E-2</v>
      </c>
      <c r="AM193" s="144" t="s">
        <v>294</v>
      </c>
      <c r="AN193" s="144">
        <v>82</v>
      </c>
      <c r="AO193" s="144" t="s">
        <v>294</v>
      </c>
      <c r="AP193" s="23">
        <v>8.7249002824837607E-2</v>
      </c>
      <c r="AQ193" s="144" t="s">
        <v>294</v>
      </c>
      <c r="AR193" s="144">
        <v>76</v>
      </c>
      <c r="AS193" s="144" t="s">
        <v>294</v>
      </c>
      <c r="AT193" s="23">
        <v>9.1081371198615993E-2</v>
      </c>
      <c r="AU193" s="144" t="s">
        <v>294</v>
      </c>
      <c r="AV193" s="144">
        <v>169</v>
      </c>
      <c r="AW193" s="144" t="s">
        <v>294</v>
      </c>
      <c r="AX193" s="23">
        <v>0.1170942590770124</v>
      </c>
      <c r="AY193" s="144" t="s">
        <v>294</v>
      </c>
      <c r="AZ193" s="144">
        <v>87</v>
      </c>
      <c r="BA193" s="144" t="s">
        <v>294</v>
      </c>
      <c r="BB193" s="23">
        <v>1.7156886780361725E-3</v>
      </c>
      <c r="BC193" s="144" t="s">
        <v>294</v>
      </c>
      <c r="BD193" s="144">
        <v>323</v>
      </c>
      <c r="BE193" s="144" t="s">
        <v>294</v>
      </c>
      <c r="BF193" s="23">
        <v>0.1153451334400587</v>
      </c>
      <c r="BG193" s="144" t="s">
        <v>294</v>
      </c>
      <c r="BH193" s="144">
        <v>313</v>
      </c>
      <c r="BI193" s="144" t="s">
        <v>294</v>
      </c>
      <c r="BJ193" s="23">
        <v>2.5672780472712146E-2</v>
      </c>
      <c r="BK193" s="144" t="s">
        <v>294</v>
      </c>
      <c r="BL193" s="144">
        <v>325</v>
      </c>
      <c r="BM193" s="144" t="s">
        <v>294</v>
      </c>
      <c r="BN193" s="23">
        <v>9.8355228447640733E-2</v>
      </c>
      <c r="BO193" s="144" t="s">
        <v>294</v>
      </c>
      <c r="BP193" s="144">
        <v>97</v>
      </c>
      <c r="BQ193" s="144" t="s">
        <v>294</v>
      </c>
      <c r="BR193" s="23">
        <v>3.2270244132927776E-2</v>
      </c>
      <c r="BS193" s="144" t="s">
        <v>294</v>
      </c>
      <c r="BT193" s="144">
        <v>283</v>
      </c>
      <c r="BU193" s="144" t="s">
        <v>294</v>
      </c>
      <c r="BV193" s="23">
        <v>0.11339241830888717</v>
      </c>
      <c r="BW193" s="144" t="s">
        <v>294</v>
      </c>
      <c r="BX193" s="144">
        <v>170</v>
      </c>
      <c r="BY193" s="144" t="s">
        <v>294</v>
      </c>
      <c r="BZ193" s="23">
        <v>0.13804548862150876</v>
      </c>
      <c r="CA193" s="144" t="s">
        <v>294</v>
      </c>
      <c r="CB193" s="144">
        <v>185</v>
      </c>
      <c r="CC193" s="144" t="s">
        <v>294</v>
      </c>
      <c r="CD193" s="144" t="s">
        <v>294</v>
      </c>
      <c r="CE193" s="23">
        <v>4.5068156834911263E-2</v>
      </c>
      <c r="CF193" s="144" t="s">
        <v>294</v>
      </c>
      <c r="CG193" s="144">
        <v>230</v>
      </c>
    </row>
    <row r="194" spans="1:85" x14ac:dyDescent="0.25">
      <c r="A194" s="144" t="s">
        <v>65</v>
      </c>
      <c r="B194" s="23">
        <v>0.2464377347920029</v>
      </c>
      <c r="C194" s="144" t="s">
        <v>65</v>
      </c>
      <c r="D194" s="144">
        <v>126</v>
      </c>
      <c r="E194" s="144" t="s">
        <v>65</v>
      </c>
      <c r="F194" s="23">
        <v>5.1143549557575954E-2</v>
      </c>
      <c r="G194" s="144" t="s">
        <v>65</v>
      </c>
      <c r="H194" s="144">
        <v>276</v>
      </c>
      <c r="I194" s="144" t="s">
        <v>65</v>
      </c>
      <c r="J194" s="23">
        <v>0.34604493016806498</v>
      </c>
      <c r="K194" s="144" t="s">
        <v>65</v>
      </c>
      <c r="L194" s="144">
        <v>78</v>
      </c>
      <c r="M194" s="144" t="s">
        <v>65</v>
      </c>
      <c r="N194" s="23">
        <v>-198</v>
      </c>
      <c r="O194" s="144" t="s">
        <v>65</v>
      </c>
      <c r="P194" s="23">
        <v>12</v>
      </c>
      <c r="Q194" s="144" t="s">
        <v>65</v>
      </c>
      <c r="R194" s="23">
        <v>1.0106736756269712E-4</v>
      </c>
      <c r="S194" s="144" t="s">
        <v>65</v>
      </c>
      <c r="T194" s="144">
        <v>316</v>
      </c>
      <c r="U194" s="144" t="s">
        <v>65</v>
      </c>
      <c r="V194" s="23">
        <v>0.15287727550949207</v>
      </c>
      <c r="W194" s="144" t="s">
        <v>65</v>
      </c>
      <c r="X194" s="144">
        <v>144</v>
      </c>
      <c r="Y194" s="144" t="s">
        <v>65</v>
      </c>
      <c r="Z194" s="23">
        <v>1.513782980422957E-3</v>
      </c>
      <c r="AA194" s="144" t="s">
        <v>65</v>
      </c>
      <c r="AB194" s="144">
        <v>262</v>
      </c>
      <c r="AC194" s="144" t="s">
        <v>65</v>
      </c>
      <c r="AD194" s="23">
        <v>7.242688105561525E-4</v>
      </c>
      <c r="AE194" s="144" t="s">
        <v>65</v>
      </c>
      <c r="AF194" s="144">
        <v>324</v>
      </c>
      <c r="AG194" s="144" t="s">
        <v>65</v>
      </c>
      <c r="AH194" s="23">
        <v>8.5339328259622399E-2</v>
      </c>
      <c r="AI194" s="144" t="s">
        <v>65</v>
      </c>
      <c r="AJ194" s="144">
        <v>157</v>
      </c>
      <c r="AK194" s="144" t="s">
        <v>65</v>
      </c>
      <c r="AL194" s="23">
        <v>1.1461192478949802E-2</v>
      </c>
      <c r="AM194" s="144" t="s">
        <v>65</v>
      </c>
      <c r="AN194" s="144">
        <v>305</v>
      </c>
      <c r="AO194" s="144" t="s">
        <v>65</v>
      </c>
      <c r="AP194" s="23">
        <v>1.4898493275370881E-3</v>
      </c>
      <c r="AQ194" s="144" t="s">
        <v>65</v>
      </c>
      <c r="AR194" s="144">
        <v>251</v>
      </c>
      <c r="AS194" s="144" t="s">
        <v>65</v>
      </c>
      <c r="AT194" s="23">
        <v>0.29460938988568069</v>
      </c>
      <c r="AU194" s="144" t="s">
        <v>65</v>
      </c>
      <c r="AV194" s="144">
        <v>6</v>
      </c>
      <c r="AW194" s="144" t="s">
        <v>65</v>
      </c>
      <c r="AX194" s="23">
        <v>0.10531757948965836</v>
      </c>
      <c r="AY194" s="144" t="s">
        <v>65</v>
      </c>
      <c r="AZ194" s="144">
        <v>102</v>
      </c>
      <c r="BA194" s="144" t="s">
        <v>65</v>
      </c>
      <c r="BB194" s="23">
        <v>1.2620943879346929E-2</v>
      </c>
      <c r="BC194" s="144" t="s">
        <v>65</v>
      </c>
      <c r="BD194" s="144">
        <v>282</v>
      </c>
      <c r="BE194" s="144" t="s">
        <v>65</v>
      </c>
      <c r="BF194" s="23">
        <v>0.230614930258213</v>
      </c>
      <c r="BG194" s="144" t="s">
        <v>65</v>
      </c>
      <c r="BH194" s="144">
        <v>150</v>
      </c>
      <c r="BI194" s="144" t="s">
        <v>65</v>
      </c>
      <c r="BJ194" s="23">
        <v>5.9712779592045288E-2</v>
      </c>
      <c r="BK194" s="144" t="s">
        <v>65</v>
      </c>
      <c r="BL194" s="144">
        <v>265</v>
      </c>
      <c r="BM194" s="144" t="s">
        <v>65</v>
      </c>
      <c r="BN194" s="23">
        <v>9.8229594099871934E-2</v>
      </c>
      <c r="BO194" s="144" t="s">
        <v>65</v>
      </c>
      <c r="BP194" s="144">
        <v>98</v>
      </c>
      <c r="BQ194" s="144" t="s">
        <v>65</v>
      </c>
      <c r="BR194" s="23">
        <v>8.0585331652921935E-2</v>
      </c>
      <c r="BS194" s="144" t="s">
        <v>65</v>
      </c>
      <c r="BT194" s="144">
        <v>100</v>
      </c>
      <c r="BU194" s="144" t="s">
        <v>65</v>
      </c>
      <c r="BV194" s="23">
        <v>0.15536025361171266</v>
      </c>
      <c r="BW194" s="144" t="s">
        <v>65</v>
      </c>
      <c r="BX194" s="144">
        <v>103</v>
      </c>
      <c r="BY194" s="144" t="s">
        <v>65</v>
      </c>
      <c r="BZ194" s="23">
        <v>0.22800354755656149</v>
      </c>
      <c r="CA194" s="144" t="s">
        <v>65</v>
      </c>
      <c r="CB194" s="144">
        <v>69</v>
      </c>
      <c r="CC194" s="144" t="s">
        <v>65</v>
      </c>
      <c r="CD194" s="144" t="s">
        <v>65</v>
      </c>
      <c r="CE194" s="23">
        <v>0.16362493294343874</v>
      </c>
      <c r="CF194" s="144" t="s">
        <v>65</v>
      </c>
      <c r="CG194" s="144">
        <v>70</v>
      </c>
    </row>
    <row r="195" spans="1:85" x14ac:dyDescent="0.25">
      <c r="A195" s="144" t="s">
        <v>20</v>
      </c>
      <c r="B195" s="23">
        <v>0.70329930701391552</v>
      </c>
      <c r="C195" s="144" t="s">
        <v>20</v>
      </c>
      <c r="D195" s="144">
        <v>9</v>
      </c>
      <c r="E195" s="144" t="s">
        <v>20</v>
      </c>
      <c r="F195" s="23">
        <v>0.23411430911629694</v>
      </c>
      <c r="G195" s="144" t="s">
        <v>20</v>
      </c>
      <c r="H195" s="144">
        <v>40</v>
      </c>
      <c r="I195" s="144" t="s">
        <v>20</v>
      </c>
      <c r="J195" s="23">
        <v>0.89342799711195786</v>
      </c>
      <c r="K195" s="144" t="s">
        <v>20</v>
      </c>
      <c r="L195" s="144">
        <v>3</v>
      </c>
      <c r="M195" s="144" t="s">
        <v>20</v>
      </c>
      <c r="N195" s="23">
        <v>-37</v>
      </c>
      <c r="O195" s="144" t="s">
        <v>20</v>
      </c>
      <c r="P195" s="23">
        <v>121</v>
      </c>
      <c r="Q195" s="144" t="s">
        <v>20</v>
      </c>
      <c r="R195" s="23">
        <v>1.7215364410302619E-2</v>
      </c>
      <c r="S195" s="144" t="s">
        <v>20</v>
      </c>
      <c r="T195" s="144">
        <v>11</v>
      </c>
      <c r="U195" s="144" t="s">
        <v>20</v>
      </c>
      <c r="V195" s="23">
        <v>1</v>
      </c>
      <c r="W195" s="144" t="s">
        <v>20</v>
      </c>
      <c r="X195" s="144">
        <v>1</v>
      </c>
      <c r="Y195" s="144" t="s">
        <v>20</v>
      </c>
      <c r="Z195" s="23">
        <v>2.6451242502561846E-2</v>
      </c>
      <c r="AA195" s="144" t="s">
        <v>20</v>
      </c>
      <c r="AB195" s="144">
        <v>6</v>
      </c>
      <c r="AC195" s="144" t="s">
        <v>20</v>
      </c>
      <c r="AD195" s="23">
        <v>9.4186868437472843E-2</v>
      </c>
      <c r="AE195" s="144" t="s">
        <v>20</v>
      </c>
      <c r="AF195" s="144">
        <v>22</v>
      </c>
      <c r="AG195" s="144" t="s">
        <v>20</v>
      </c>
      <c r="AH195" s="23">
        <v>0.20965620081409092</v>
      </c>
      <c r="AI195" s="144" t="s">
        <v>20</v>
      </c>
      <c r="AJ195" s="144">
        <v>30</v>
      </c>
      <c r="AK195" s="144" t="s">
        <v>20</v>
      </c>
      <c r="AL195" s="23">
        <v>0.11820032692834484</v>
      </c>
      <c r="AM195" s="144" t="s">
        <v>20</v>
      </c>
      <c r="AN195" s="144">
        <v>24</v>
      </c>
      <c r="AO195" s="144" t="s">
        <v>20</v>
      </c>
      <c r="AP195" s="23">
        <v>0.22296651827979136</v>
      </c>
      <c r="AQ195" s="144" t="s">
        <v>20</v>
      </c>
      <c r="AR195" s="144">
        <v>20</v>
      </c>
      <c r="AS195" s="144" t="s">
        <v>20</v>
      </c>
      <c r="AT195" s="23">
        <v>0.19779007128133821</v>
      </c>
      <c r="AU195" s="144" t="s">
        <v>20</v>
      </c>
      <c r="AV195" s="144">
        <v>21</v>
      </c>
      <c r="AW195" s="144" t="s">
        <v>20</v>
      </c>
      <c r="AX195" s="23">
        <v>0.28690770316116404</v>
      </c>
      <c r="AY195" s="144" t="s">
        <v>20</v>
      </c>
      <c r="AZ195" s="144">
        <v>16</v>
      </c>
      <c r="BA195" s="144" t="s">
        <v>20</v>
      </c>
      <c r="BB195" s="23">
        <v>0.13770871068884596</v>
      </c>
      <c r="BC195" s="144" t="s">
        <v>20</v>
      </c>
      <c r="BD195" s="144">
        <v>60</v>
      </c>
      <c r="BE195" s="144" t="s">
        <v>20</v>
      </c>
      <c r="BF195" s="23">
        <v>0.48853010879927106</v>
      </c>
      <c r="BG195" s="144" t="s">
        <v>20</v>
      </c>
      <c r="BH195" s="144">
        <v>22</v>
      </c>
      <c r="BI195" s="144" t="s">
        <v>20</v>
      </c>
      <c r="BJ195" s="23">
        <v>0.22772663642886362</v>
      </c>
      <c r="BK195" s="144" t="s">
        <v>20</v>
      </c>
      <c r="BL195" s="144">
        <v>40</v>
      </c>
      <c r="BM195" s="144" t="s">
        <v>20</v>
      </c>
      <c r="BN195" s="23">
        <v>4.5949061537847086E-2</v>
      </c>
      <c r="BO195" s="144" t="s">
        <v>20</v>
      </c>
      <c r="BP195" s="144">
        <v>204</v>
      </c>
      <c r="BQ195" s="144" t="s">
        <v>20</v>
      </c>
      <c r="BR195" s="23">
        <v>8.8475732268209886E-2</v>
      </c>
      <c r="BS195" s="144" t="s">
        <v>20</v>
      </c>
      <c r="BT195" s="144">
        <v>82</v>
      </c>
      <c r="BU195" s="144" t="s">
        <v>20</v>
      </c>
      <c r="BV195" s="23">
        <v>0.11689676099142274</v>
      </c>
      <c r="BW195" s="144" t="s">
        <v>20</v>
      </c>
      <c r="BX195" s="144">
        <v>165</v>
      </c>
      <c r="BY195" s="144" t="s">
        <v>20</v>
      </c>
      <c r="BZ195" s="23">
        <v>1</v>
      </c>
      <c r="CA195" s="144" t="s">
        <v>20</v>
      </c>
      <c r="CB195" s="144">
        <v>1</v>
      </c>
      <c r="CC195" s="144" t="s">
        <v>20</v>
      </c>
      <c r="CD195" s="144" t="s">
        <v>20</v>
      </c>
      <c r="CE195" s="23">
        <v>0.20579412286522797</v>
      </c>
      <c r="CF195" s="144" t="s">
        <v>20</v>
      </c>
      <c r="CG195" s="144">
        <v>50</v>
      </c>
    </row>
    <row r="196" spans="1:85" x14ac:dyDescent="0.25">
      <c r="A196" s="144" t="s">
        <v>120</v>
      </c>
      <c r="B196" s="23">
        <v>0.26861569164077176</v>
      </c>
      <c r="C196" s="144" t="s">
        <v>120</v>
      </c>
      <c r="D196" s="144">
        <v>109</v>
      </c>
      <c r="E196" s="144" t="s">
        <v>120</v>
      </c>
      <c r="F196" s="23">
        <v>0.1347503474231635</v>
      </c>
      <c r="G196" s="144" t="s">
        <v>120</v>
      </c>
      <c r="H196" s="144">
        <v>91</v>
      </c>
      <c r="I196" s="144" t="s">
        <v>120</v>
      </c>
      <c r="J196" s="23">
        <v>0.34831814172125924</v>
      </c>
      <c r="K196" s="144" t="s">
        <v>120</v>
      </c>
      <c r="L196" s="144">
        <v>77</v>
      </c>
      <c r="M196" s="144" t="s">
        <v>120</v>
      </c>
      <c r="N196" s="23">
        <v>-14</v>
      </c>
      <c r="O196" s="144" t="s">
        <v>120</v>
      </c>
      <c r="P196" s="23">
        <v>146</v>
      </c>
      <c r="Q196" s="144" t="s">
        <v>120</v>
      </c>
      <c r="R196" s="23">
        <v>5.7387195657899244E-4</v>
      </c>
      <c r="S196" s="144" t="s">
        <v>120</v>
      </c>
      <c r="T196" s="144">
        <v>245</v>
      </c>
      <c r="U196" s="144" t="s">
        <v>120</v>
      </c>
      <c r="V196" s="23">
        <v>0.12358113349933686</v>
      </c>
      <c r="W196" s="144" t="s">
        <v>120</v>
      </c>
      <c r="X196" s="144">
        <v>179</v>
      </c>
      <c r="Y196" s="144" t="s">
        <v>120</v>
      </c>
      <c r="Z196" s="23">
        <v>1.7157186349348545E-3</v>
      </c>
      <c r="AA196" s="144" t="s">
        <v>120</v>
      </c>
      <c r="AB196" s="144">
        <v>249</v>
      </c>
      <c r="AC196" s="144" t="s">
        <v>120</v>
      </c>
      <c r="AD196" s="23">
        <v>2.3571591490290252E-2</v>
      </c>
      <c r="AE196" s="144" t="s">
        <v>120</v>
      </c>
      <c r="AF196" s="144">
        <v>78</v>
      </c>
      <c r="AG196" s="144" t="s">
        <v>120</v>
      </c>
      <c r="AH196" s="23">
        <v>0.27232344030692307</v>
      </c>
      <c r="AI196" s="144" t="s">
        <v>120</v>
      </c>
      <c r="AJ196" s="144">
        <v>15</v>
      </c>
      <c r="AK196" s="144" t="s">
        <v>120</v>
      </c>
      <c r="AL196" s="23">
        <v>5.7289858782600032E-2</v>
      </c>
      <c r="AM196" s="144" t="s">
        <v>120</v>
      </c>
      <c r="AN196" s="144">
        <v>47</v>
      </c>
      <c r="AO196" s="144" t="s">
        <v>120</v>
      </c>
      <c r="AP196" s="23">
        <v>6.1805363906889357E-2</v>
      </c>
      <c r="AQ196" s="144" t="s">
        <v>120</v>
      </c>
      <c r="AR196" s="144">
        <v>105</v>
      </c>
      <c r="AS196" s="144" t="s">
        <v>120</v>
      </c>
      <c r="AT196" s="23">
        <v>6.9376973329872221E-2</v>
      </c>
      <c r="AU196" s="144" t="s">
        <v>120</v>
      </c>
      <c r="AV196" s="144">
        <v>241</v>
      </c>
      <c r="AW196" s="144" t="s">
        <v>120</v>
      </c>
      <c r="AX196" s="23">
        <v>8.4659427577431876E-2</v>
      </c>
      <c r="AY196" s="144" t="s">
        <v>120</v>
      </c>
      <c r="AZ196" s="144">
        <v>137</v>
      </c>
      <c r="BA196" s="144" t="s">
        <v>120</v>
      </c>
      <c r="BB196" s="23">
        <v>6.7723835277204492E-2</v>
      </c>
      <c r="BC196" s="144" t="s">
        <v>120</v>
      </c>
      <c r="BD196" s="144">
        <v>130</v>
      </c>
      <c r="BE196" s="144" t="s">
        <v>120</v>
      </c>
      <c r="BF196" s="23">
        <v>0.43114856472580521</v>
      </c>
      <c r="BG196" s="144" t="s">
        <v>120</v>
      </c>
      <c r="BH196" s="144">
        <v>36</v>
      </c>
      <c r="BI196" s="144" t="s">
        <v>120</v>
      </c>
      <c r="BJ196" s="23">
        <v>0.1518915748352466</v>
      </c>
      <c r="BK196" s="144" t="s">
        <v>120</v>
      </c>
      <c r="BL196" s="144">
        <v>96</v>
      </c>
      <c r="BM196" s="144" t="s">
        <v>120</v>
      </c>
      <c r="BN196" s="23">
        <v>0.14448846229671733</v>
      </c>
      <c r="BO196" s="144" t="s">
        <v>120</v>
      </c>
      <c r="BP196" s="144">
        <v>52</v>
      </c>
      <c r="BQ196" s="144" t="s">
        <v>120</v>
      </c>
      <c r="BR196" s="23">
        <v>3.7780308839246185E-2</v>
      </c>
      <c r="BS196" s="144" t="s">
        <v>120</v>
      </c>
      <c r="BT196" s="144">
        <v>251</v>
      </c>
      <c r="BU196" s="144" t="s">
        <v>120</v>
      </c>
      <c r="BV196" s="23">
        <v>0.15819551069257973</v>
      </c>
      <c r="BW196" s="144" t="s">
        <v>120</v>
      </c>
      <c r="BX196" s="144">
        <v>98</v>
      </c>
      <c r="BY196" s="144" t="s">
        <v>120</v>
      </c>
      <c r="BZ196" s="23">
        <v>0.21198844348378876</v>
      </c>
      <c r="CA196" s="144" t="s">
        <v>120</v>
      </c>
      <c r="CB196" s="144">
        <v>81</v>
      </c>
      <c r="CC196" s="144" t="s">
        <v>120</v>
      </c>
      <c r="CD196" s="144" t="s">
        <v>120</v>
      </c>
      <c r="CE196" s="23">
        <v>9.7573039268499764E-2</v>
      </c>
      <c r="CF196" s="144" t="s">
        <v>120</v>
      </c>
      <c r="CG196" s="144">
        <v>123</v>
      </c>
    </row>
    <row r="197" spans="1:85" x14ac:dyDescent="0.25">
      <c r="A197" s="144" t="s">
        <v>260</v>
      </c>
      <c r="B197" s="23">
        <v>0.13053544392871036</v>
      </c>
      <c r="C197" s="144" t="s">
        <v>260</v>
      </c>
      <c r="D197" s="144">
        <v>302</v>
      </c>
      <c r="E197" s="144" t="s">
        <v>260</v>
      </c>
      <c r="F197" s="23">
        <v>7.0674019273739411E-2</v>
      </c>
      <c r="G197" s="144" t="s">
        <v>260</v>
      </c>
      <c r="H197" s="144">
        <v>223</v>
      </c>
      <c r="I197" s="144" t="s">
        <v>260</v>
      </c>
      <c r="J197" s="23">
        <v>0.12515101211959409</v>
      </c>
      <c r="K197" s="144" t="s">
        <v>260</v>
      </c>
      <c r="L197" s="144">
        <v>324</v>
      </c>
      <c r="M197" s="144" t="s">
        <v>260</v>
      </c>
      <c r="N197" s="23">
        <v>101</v>
      </c>
      <c r="O197" s="144" t="s">
        <v>260</v>
      </c>
      <c r="P197" s="23">
        <v>262</v>
      </c>
      <c r="Q197" s="144" t="s">
        <v>260</v>
      </c>
      <c r="R197" s="23">
        <v>2.8031700008100685E-4</v>
      </c>
      <c r="S197" s="144" t="s">
        <v>260</v>
      </c>
      <c r="T197" s="144">
        <v>284</v>
      </c>
      <c r="U197" s="144" t="s">
        <v>260</v>
      </c>
      <c r="V197" s="23">
        <v>7.9452859379207735E-2</v>
      </c>
      <c r="W197" s="144" t="s">
        <v>260</v>
      </c>
      <c r="X197" s="144">
        <v>248</v>
      </c>
      <c r="Y197" s="144" t="s">
        <v>260</v>
      </c>
      <c r="Z197" s="23">
        <v>1.0144603869744547E-3</v>
      </c>
      <c r="AA197" s="144" t="s">
        <v>260</v>
      </c>
      <c r="AB197" s="144">
        <v>299</v>
      </c>
      <c r="AC197" s="144" t="s">
        <v>260</v>
      </c>
      <c r="AD197" s="23">
        <v>8.2144012431582657E-3</v>
      </c>
      <c r="AE197" s="144" t="s">
        <v>260</v>
      </c>
      <c r="AF197" s="144">
        <v>198</v>
      </c>
      <c r="AG197" s="144" t="s">
        <v>260</v>
      </c>
      <c r="AH197" s="23">
        <v>4.1148149294401783E-2</v>
      </c>
      <c r="AI197" s="144" t="s">
        <v>260</v>
      </c>
      <c r="AJ197" s="144">
        <v>317</v>
      </c>
      <c r="AK197" s="144" t="s">
        <v>260</v>
      </c>
      <c r="AL197" s="23">
        <v>1.3190196879902832E-2</v>
      </c>
      <c r="AM197" s="144" t="s">
        <v>260</v>
      </c>
      <c r="AN197" s="144">
        <v>288</v>
      </c>
      <c r="AO197" s="144" t="s">
        <v>260</v>
      </c>
      <c r="AP197" s="23">
        <v>0.12003234659168267</v>
      </c>
      <c r="AQ197" s="144" t="s">
        <v>260</v>
      </c>
      <c r="AR197" s="144">
        <v>46</v>
      </c>
      <c r="AS197" s="144" t="s">
        <v>260</v>
      </c>
      <c r="AT197" s="23">
        <v>2.2679803443691093E-2</v>
      </c>
      <c r="AU197" s="144" t="s">
        <v>260</v>
      </c>
      <c r="AV197" s="144">
        <v>324</v>
      </c>
      <c r="AW197" s="144" t="s">
        <v>260</v>
      </c>
      <c r="AX197" s="23">
        <v>0.12491073124864416</v>
      </c>
      <c r="AY197" s="144" t="s">
        <v>260</v>
      </c>
      <c r="AZ197" s="144">
        <v>74</v>
      </c>
      <c r="BA197" s="144" t="s">
        <v>260</v>
      </c>
      <c r="BB197" s="23">
        <v>1.965871884694011E-2</v>
      </c>
      <c r="BC197" s="144" t="s">
        <v>260</v>
      </c>
      <c r="BD197" s="144">
        <v>262</v>
      </c>
      <c r="BE197" s="144" t="s">
        <v>260</v>
      </c>
      <c r="BF197" s="23">
        <v>0.11367157233653409</v>
      </c>
      <c r="BG197" s="144" t="s">
        <v>260</v>
      </c>
      <c r="BH197" s="144">
        <v>314</v>
      </c>
      <c r="BI197" s="144" t="s">
        <v>260</v>
      </c>
      <c r="BJ197" s="23">
        <v>4.1691102406543896E-2</v>
      </c>
      <c r="BK197" s="144" t="s">
        <v>260</v>
      </c>
      <c r="BL197" s="144">
        <v>312</v>
      </c>
      <c r="BM197" s="144" t="s">
        <v>260</v>
      </c>
      <c r="BN197" s="23">
        <v>8.1951596019615436E-3</v>
      </c>
      <c r="BO197" s="144" t="s">
        <v>260</v>
      </c>
      <c r="BP197" s="144">
        <v>315</v>
      </c>
      <c r="BQ197" s="144" t="s">
        <v>260</v>
      </c>
      <c r="BR197" s="23">
        <v>3.3322301849731832E-2</v>
      </c>
      <c r="BS197" s="144" t="s">
        <v>260</v>
      </c>
      <c r="BT197" s="144">
        <v>274</v>
      </c>
      <c r="BU197" s="144" t="s">
        <v>260</v>
      </c>
      <c r="BV197" s="23">
        <v>3.6126259303669445E-2</v>
      </c>
      <c r="BW197" s="144" t="s">
        <v>260</v>
      </c>
      <c r="BX197" s="144">
        <v>321</v>
      </c>
      <c r="BY197" s="144" t="s">
        <v>260</v>
      </c>
      <c r="BZ197" s="23">
        <v>0.10136899209186455</v>
      </c>
      <c r="CA197" s="144" t="s">
        <v>260</v>
      </c>
      <c r="CB197" s="144">
        <v>263</v>
      </c>
      <c r="CC197" s="144" t="s">
        <v>260</v>
      </c>
      <c r="CD197" s="144" t="s">
        <v>260</v>
      </c>
      <c r="CE197" s="23">
        <v>5.5244651319195301E-2</v>
      </c>
      <c r="CF197" s="144" t="s">
        <v>260</v>
      </c>
      <c r="CG197" s="144">
        <v>197</v>
      </c>
    </row>
    <row r="198" spans="1:85" x14ac:dyDescent="0.25">
      <c r="A198" s="144" t="s">
        <v>71</v>
      </c>
      <c r="B198" s="23">
        <v>0.25564626656190476</v>
      </c>
      <c r="C198" s="144" t="s">
        <v>71</v>
      </c>
      <c r="D198" s="144">
        <v>117</v>
      </c>
      <c r="E198" s="144" t="s">
        <v>71</v>
      </c>
      <c r="F198" s="23">
        <v>0.23039806991781986</v>
      </c>
      <c r="G198" s="144" t="s">
        <v>71</v>
      </c>
      <c r="H198" s="144">
        <v>43</v>
      </c>
      <c r="I198" s="144" t="s">
        <v>71</v>
      </c>
      <c r="J198" s="23">
        <v>0.13696637143226034</v>
      </c>
      <c r="K198" s="144" t="s">
        <v>71</v>
      </c>
      <c r="L198" s="144">
        <v>316</v>
      </c>
      <c r="M198" s="144" t="s">
        <v>71</v>
      </c>
      <c r="N198" s="23">
        <v>273</v>
      </c>
      <c r="O198" s="144" t="s">
        <v>71</v>
      </c>
      <c r="P198" s="23">
        <v>319</v>
      </c>
      <c r="Q198" s="144" t="s">
        <v>71</v>
      </c>
      <c r="R198" s="23">
        <v>6.4000695559438521E-3</v>
      </c>
      <c r="S198" s="144" t="s">
        <v>71</v>
      </c>
      <c r="T198" s="144">
        <v>40</v>
      </c>
      <c r="U198" s="144" t="s">
        <v>71</v>
      </c>
      <c r="V198" s="23">
        <v>6.4768078704845342E-2</v>
      </c>
      <c r="W198" s="144" t="s">
        <v>71</v>
      </c>
      <c r="X198" s="144">
        <v>269</v>
      </c>
      <c r="Y198" s="144" t="s">
        <v>71</v>
      </c>
      <c r="Z198" s="23">
        <v>6.9966730677802121E-3</v>
      </c>
      <c r="AA198" s="144" t="s">
        <v>71</v>
      </c>
      <c r="AB198" s="144">
        <v>61</v>
      </c>
      <c r="AC198" s="144" t="s">
        <v>71</v>
      </c>
      <c r="AD198" s="23">
        <v>0.11740738526004586</v>
      </c>
      <c r="AE198" s="144" t="s">
        <v>71</v>
      </c>
      <c r="AF198" s="144">
        <v>18</v>
      </c>
      <c r="AG198" s="144" t="s">
        <v>71</v>
      </c>
      <c r="AH198" s="23">
        <v>5.2391246074067734E-2</v>
      </c>
      <c r="AI198" s="144" t="s">
        <v>71</v>
      </c>
      <c r="AJ198" s="144">
        <v>294</v>
      </c>
      <c r="AK198" s="144" t="s">
        <v>71</v>
      </c>
      <c r="AL198" s="23">
        <v>0.12100636752146171</v>
      </c>
      <c r="AM198" s="144" t="s">
        <v>71</v>
      </c>
      <c r="AN198" s="144">
        <v>22</v>
      </c>
      <c r="AO198" s="144" t="s">
        <v>71</v>
      </c>
      <c r="AP198" s="23">
        <v>0.26161796801694825</v>
      </c>
      <c r="AQ198" s="144" t="s">
        <v>71</v>
      </c>
      <c r="AR198" s="144">
        <v>12</v>
      </c>
      <c r="AS198" s="144" t="s">
        <v>71</v>
      </c>
      <c r="AT198" s="23">
        <v>5.5176522697108002E-2</v>
      </c>
      <c r="AU198" s="144" t="s">
        <v>71</v>
      </c>
      <c r="AV198" s="144">
        <v>286</v>
      </c>
      <c r="AW198" s="144" t="s">
        <v>71</v>
      </c>
      <c r="AX198" s="23">
        <v>0.27427596406110116</v>
      </c>
      <c r="AY198" s="144" t="s">
        <v>71</v>
      </c>
      <c r="AZ198" s="144">
        <v>17</v>
      </c>
      <c r="BA198" s="144" t="s">
        <v>71</v>
      </c>
      <c r="BB198" s="23">
        <v>0.12333546936380864</v>
      </c>
      <c r="BC198" s="144" t="s">
        <v>71</v>
      </c>
      <c r="BD198" s="144">
        <v>71</v>
      </c>
      <c r="BE198" s="144" t="s">
        <v>71</v>
      </c>
      <c r="BF198" s="23">
        <v>0.15779550494078942</v>
      </c>
      <c r="BG198" s="144" t="s">
        <v>71</v>
      </c>
      <c r="BH198" s="144">
        <v>245</v>
      </c>
      <c r="BI198" s="144" t="s">
        <v>71</v>
      </c>
      <c r="BJ198" s="23">
        <v>0.14548987475171321</v>
      </c>
      <c r="BK198" s="144" t="s">
        <v>71</v>
      </c>
      <c r="BL198" s="144">
        <v>104</v>
      </c>
      <c r="BM198" s="144" t="s">
        <v>71</v>
      </c>
      <c r="BN198" s="23">
        <v>1.0426802443180608E-3</v>
      </c>
      <c r="BO198" s="144" t="s">
        <v>71</v>
      </c>
      <c r="BP198" s="144">
        <v>322</v>
      </c>
      <c r="BQ198" s="144" t="s">
        <v>71</v>
      </c>
      <c r="BR198" s="23">
        <v>7.2890689896119562E-2</v>
      </c>
      <c r="BS198" s="144" t="s">
        <v>71</v>
      </c>
      <c r="BT198" s="144">
        <v>126</v>
      </c>
      <c r="BU198" s="144" t="s">
        <v>71</v>
      </c>
      <c r="BV198" s="23">
        <v>6.4383409942249517E-2</v>
      </c>
      <c r="BW198" s="144" t="s">
        <v>71</v>
      </c>
      <c r="BX198" s="144">
        <v>287</v>
      </c>
      <c r="BY198" s="144" t="s">
        <v>71</v>
      </c>
      <c r="BZ198" s="23">
        <v>7.7944944247594738E-2</v>
      </c>
      <c r="CA198" s="144" t="s">
        <v>71</v>
      </c>
      <c r="CB198" s="144">
        <v>308</v>
      </c>
      <c r="CC198" s="144" t="s">
        <v>71</v>
      </c>
      <c r="CD198" s="144" t="s">
        <v>71</v>
      </c>
      <c r="CE198" s="23">
        <v>8.1115428080194858E-3</v>
      </c>
      <c r="CF198" s="144" t="s">
        <v>71</v>
      </c>
      <c r="CG198" s="144">
        <v>319</v>
      </c>
    </row>
    <row r="199" spans="1:85" x14ac:dyDescent="0.25">
      <c r="A199" s="144" t="s">
        <v>259</v>
      </c>
      <c r="B199" s="23">
        <v>0.1611833843503398</v>
      </c>
      <c r="C199" s="144" t="s">
        <v>259</v>
      </c>
      <c r="D199" s="144">
        <v>264</v>
      </c>
      <c r="E199" s="144" t="s">
        <v>259</v>
      </c>
      <c r="F199" s="23">
        <v>7.8766672792149189E-2</v>
      </c>
      <c r="G199" s="144" t="s">
        <v>259</v>
      </c>
      <c r="H199" s="144">
        <v>201</v>
      </c>
      <c r="I199" s="144" t="s">
        <v>259</v>
      </c>
      <c r="J199" s="23">
        <v>0.24431730838491461</v>
      </c>
      <c r="K199" s="144" t="s">
        <v>259</v>
      </c>
      <c r="L199" s="144">
        <v>184</v>
      </c>
      <c r="M199" s="144" t="s">
        <v>259</v>
      </c>
      <c r="N199" s="23">
        <v>-17</v>
      </c>
      <c r="O199" s="144" t="s">
        <v>259</v>
      </c>
      <c r="P199" s="23">
        <v>141</v>
      </c>
      <c r="Q199" s="144" t="s">
        <v>259</v>
      </c>
      <c r="R199" s="23">
        <v>1.7719056160820358E-4</v>
      </c>
      <c r="S199" s="144" t="s">
        <v>259</v>
      </c>
      <c r="T199" s="144">
        <v>299</v>
      </c>
      <c r="U199" s="144" t="s">
        <v>259</v>
      </c>
      <c r="V199" s="23">
        <v>0.16545410603884916</v>
      </c>
      <c r="W199" s="144" t="s">
        <v>259</v>
      </c>
      <c r="X199" s="144">
        <v>136</v>
      </c>
      <c r="Y199" s="144" t="s">
        <v>259</v>
      </c>
      <c r="Z199" s="23">
        <v>1.706106393329672E-3</v>
      </c>
      <c r="AA199" s="144" t="s">
        <v>259</v>
      </c>
      <c r="AB199" s="144">
        <v>252</v>
      </c>
      <c r="AC199" s="144" t="s">
        <v>259</v>
      </c>
      <c r="AD199" s="23">
        <v>6.40631797608878E-3</v>
      </c>
      <c r="AE199" s="144" t="s">
        <v>259</v>
      </c>
      <c r="AF199" s="144">
        <v>229</v>
      </c>
      <c r="AG199" s="144" t="s">
        <v>259</v>
      </c>
      <c r="AH199" s="23">
        <v>0.16065907266784685</v>
      </c>
      <c r="AI199" s="144" t="s">
        <v>259</v>
      </c>
      <c r="AJ199" s="144">
        <v>46</v>
      </c>
      <c r="AK199" s="144" t="s">
        <v>259</v>
      </c>
      <c r="AL199" s="23">
        <v>2.6490531617238952E-2</v>
      </c>
      <c r="AM199" s="144" t="s">
        <v>259</v>
      </c>
      <c r="AN199" s="144">
        <v>129</v>
      </c>
      <c r="AO199" s="144" t="s">
        <v>259</v>
      </c>
      <c r="AP199" s="23">
        <v>3.3600310470790415E-2</v>
      </c>
      <c r="AQ199" s="144" t="s">
        <v>259</v>
      </c>
      <c r="AR199" s="144">
        <v>163</v>
      </c>
      <c r="AS199" s="144" t="s">
        <v>259</v>
      </c>
      <c r="AT199" s="23">
        <v>9.4644089487656916E-2</v>
      </c>
      <c r="AU199" s="144" t="s">
        <v>259</v>
      </c>
      <c r="AV199" s="144">
        <v>151</v>
      </c>
      <c r="AW199" s="144" t="s">
        <v>259</v>
      </c>
      <c r="AX199" s="23">
        <v>6.6095009811049654E-2</v>
      </c>
      <c r="AY199" s="144" t="s">
        <v>259</v>
      </c>
      <c r="AZ199" s="144">
        <v>175</v>
      </c>
      <c r="BA199" s="144" t="s">
        <v>259</v>
      </c>
      <c r="BB199" s="23">
        <v>2.9197005417398291E-2</v>
      </c>
      <c r="BC199" s="144" t="s">
        <v>259</v>
      </c>
      <c r="BD199" s="144">
        <v>227</v>
      </c>
      <c r="BE199" s="144" t="s">
        <v>259</v>
      </c>
      <c r="BF199" s="23">
        <v>0.27148654778611486</v>
      </c>
      <c r="BG199" s="144" t="s">
        <v>259</v>
      </c>
      <c r="BH199" s="144">
        <v>114</v>
      </c>
      <c r="BI199" s="144" t="s">
        <v>259</v>
      </c>
      <c r="BJ199" s="23">
        <v>8.3376262432181922E-2</v>
      </c>
      <c r="BK199" s="144" t="s">
        <v>259</v>
      </c>
      <c r="BL199" s="144">
        <v>206</v>
      </c>
      <c r="BM199" s="144" t="s">
        <v>259</v>
      </c>
      <c r="BN199" s="23">
        <v>0.10490679522759946</v>
      </c>
      <c r="BO199" s="144" t="s">
        <v>259</v>
      </c>
      <c r="BP199" s="144">
        <v>89</v>
      </c>
      <c r="BQ199" s="144" t="s">
        <v>259</v>
      </c>
      <c r="BR199" s="23">
        <v>1.6540943697369387E-2</v>
      </c>
      <c r="BS199" s="144" t="s">
        <v>259</v>
      </c>
      <c r="BT199" s="144">
        <v>321</v>
      </c>
      <c r="BU199" s="144" t="s">
        <v>259</v>
      </c>
      <c r="BV199" s="23">
        <v>0.10537523746259718</v>
      </c>
      <c r="BW199" s="144" t="s">
        <v>259</v>
      </c>
      <c r="BX199" s="144">
        <v>185</v>
      </c>
      <c r="BY199" s="144" t="s">
        <v>259</v>
      </c>
      <c r="BZ199" s="23">
        <v>0.1391617400707964</v>
      </c>
      <c r="CA199" s="144" t="s">
        <v>259</v>
      </c>
      <c r="CB199" s="144">
        <v>181</v>
      </c>
      <c r="CC199" s="144" t="s">
        <v>259</v>
      </c>
      <c r="CD199" s="144" t="s">
        <v>259</v>
      </c>
      <c r="CE199" s="23">
        <v>2.4459979554730938E-2</v>
      </c>
      <c r="CF199" s="144" t="s">
        <v>259</v>
      </c>
      <c r="CG199" s="144">
        <v>294</v>
      </c>
    </row>
    <row r="200" spans="1:85" x14ac:dyDescent="0.25">
      <c r="A200" s="144" t="s">
        <v>29</v>
      </c>
      <c r="B200" s="23">
        <v>0.81681759801678688</v>
      </c>
      <c r="C200" s="144" t="s">
        <v>29</v>
      </c>
      <c r="D200" s="144">
        <v>6</v>
      </c>
      <c r="E200" s="144" t="s">
        <v>29</v>
      </c>
      <c r="F200" s="23">
        <v>0.66989768855929954</v>
      </c>
      <c r="G200" s="144" t="s">
        <v>29</v>
      </c>
      <c r="H200" s="144">
        <v>4</v>
      </c>
      <c r="I200" s="144" t="s">
        <v>29</v>
      </c>
      <c r="J200" s="23">
        <v>0.76700014867745736</v>
      </c>
      <c r="K200" s="144" t="s">
        <v>29</v>
      </c>
      <c r="L200" s="144">
        <v>5</v>
      </c>
      <c r="M200" s="144" t="s">
        <v>29</v>
      </c>
      <c r="N200" s="23">
        <v>1</v>
      </c>
      <c r="O200" s="144" t="s">
        <v>29</v>
      </c>
      <c r="P200" s="23">
        <v>168</v>
      </c>
      <c r="Q200" s="144" t="s">
        <v>29</v>
      </c>
      <c r="R200" s="23">
        <v>2.3035847466362027E-2</v>
      </c>
      <c r="S200" s="144" t="s">
        <v>29</v>
      </c>
      <c r="T200" s="144">
        <v>7</v>
      </c>
      <c r="U200" s="144" t="s">
        <v>29</v>
      </c>
      <c r="V200" s="23">
        <v>0.96055869779670355</v>
      </c>
      <c r="W200" s="144" t="s">
        <v>29</v>
      </c>
      <c r="X200" s="144">
        <v>2</v>
      </c>
      <c r="Y200" s="144" t="s">
        <v>29</v>
      </c>
      <c r="Z200" s="23">
        <v>3.1905499366647022E-2</v>
      </c>
      <c r="AA200" s="144" t="s">
        <v>29</v>
      </c>
      <c r="AB200" s="144">
        <v>3</v>
      </c>
      <c r="AC200" s="144" t="s">
        <v>29</v>
      </c>
      <c r="AD200" s="23">
        <v>0.809570206500972</v>
      </c>
      <c r="AE200" s="144" t="s">
        <v>29</v>
      </c>
      <c r="AF200" s="144">
        <v>3</v>
      </c>
      <c r="AG200" s="144" t="s">
        <v>29</v>
      </c>
      <c r="AH200" s="23">
        <v>0.42334617232913113</v>
      </c>
      <c r="AI200" s="144" t="s">
        <v>29</v>
      </c>
      <c r="AJ200" s="144">
        <v>7</v>
      </c>
      <c r="AK200" s="144" t="s">
        <v>29</v>
      </c>
      <c r="AL200" s="23">
        <v>0.84221164436274054</v>
      </c>
      <c r="AM200" s="144" t="s">
        <v>29</v>
      </c>
      <c r="AN200" s="144">
        <v>3</v>
      </c>
      <c r="AO200" s="144" t="s">
        <v>29</v>
      </c>
      <c r="AP200" s="23">
        <v>0.1277042791048546</v>
      </c>
      <c r="AQ200" s="144" t="s">
        <v>29</v>
      </c>
      <c r="AR200" s="144">
        <v>42</v>
      </c>
      <c r="AS200" s="144" t="s">
        <v>29</v>
      </c>
      <c r="AT200" s="23">
        <v>0.17317946382789662</v>
      </c>
      <c r="AU200" s="144" t="s">
        <v>29</v>
      </c>
      <c r="AV200" s="144">
        <v>29</v>
      </c>
      <c r="AW200" s="144" t="s">
        <v>29</v>
      </c>
      <c r="AX200" s="23">
        <v>0.18544302350166936</v>
      </c>
      <c r="AY200" s="144" t="s">
        <v>29</v>
      </c>
      <c r="AZ200" s="144">
        <v>29</v>
      </c>
      <c r="BA200" s="144" t="s">
        <v>29</v>
      </c>
      <c r="BB200" s="23">
        <v>0.43807686365708465</v>
      </c>
      <c r="BC200" s="144" t="s">
        <v>29</v>
      </c>
      <c r="BD200" s="144">
        <v>8</v>
      </c>
      <c r="BE200" s="144" t="s">
        <v>29</v>
      </c>
      <c r="BF200" s="23">
        <v>0.53817541665517132</v>
      </c>
      <c r="BG200" s="144" t="s">
        <v>29</v>
      </c>
      <c r="BH200" s="144">
        <v>12</v>
      </c>
      <c r="BI200" s="144" t="s">
        <v>29</v>
      </c>
      <c r="BJ200" s="23">
        <v>0.51210647486803373</v>
      </c>
      <c r="BK200" s="144" t="s">
        <v>29</v>
      </c>
      <c r="BL200" s="144">
        <v>6</v>
      </c>
      <c r="BM200" s="144" t="s">
        <v>29</v>
      </c>
      <c r="BN200" s="23">
        <v>8.3900545174802652E-2</v>
      </c>
      <c r="BO200" s="144" t="s">
        <v>29</v>
      </c>
      <c r="BP200" s="144">
        <v>117</v>
      </c>
      <c r="BQ200" s="144" t="s">
        <v>29</v>
      </c>
      <c r="BR200" s="23">
        <v>5.8140849358486998E-2</v>
      </c>
      <c r="BS200" s="144" t="s">
        <v>29</v>
      </c>
      <c r="BT200" s="144">
        <v>179</v>
      </c>
      <c r="BU200" s="144" t="s">
        <v>29</v>
      </c>
      <c r="BV200" s="23">
        <v>0.12338829319888425</v>
      </c>
      <c r="BW200" s="144" t="s">
        <v>29</v>
      </c>
      <c r="BX200" s="144">
        <v>149</v>
      </c>
      <c r="BY200" s="144" t="s">
        <v>29</v>
      </c>
      <c r="BZ200" s="23">
        <v>0.41068066267957754</v>
      </c>
      <c r="CA200" s="144" t="s">
        <v>29</v>
      </c>
      <c r="CB200" s="144">
        <v>18</v>
      </c>
      <c r="CC200" s="144" t="s">
        <v>29</v>
      </c>
      <c r="CD200" s="144" t="s">
        <v>29</v>
      </c>
      <c r="CE200" s="23">
        <v>0.17471732577990803</v>
      </c>
      <c r="CF200" s="144" t="s">
        <v>29</v>
      </c>
      <c r="CG200" s="144">
        <v>59</v>
      </c>
    </row>
    <row r="201" spans="1:85" x14ac:dyDescent="0.25">
      <c r="A201" s="144" t="s">
        <v>236</v>
      </c>
      <c r="B201" s="23">
        <v>0.18335261361399371</v>
      </c>
      <c r="C201" s="144" t="s">
        <v>236</v>
      </c>
      <c r="D201" s="144">
        <v>215</v>
      </c>
      <c r="E201" s="144" t="s">
        <v>236</v>
      </c>
      <c r="F201" s="23">
        <v>0.10101682445733705</v>
      </c>
      <c r="G201" s="144" t="s">
        <v>236</v>
      </c>
      <c r="H201" s="144">
        <v>152</v>
      </c>
      <c r="I201" s="144" t="s">
        <v>236</v>
      </c>
      <c r="J201" s="23">
        <v>0.1658709435247418</v>
      </c>
      <c r="K201" s="144" t="s">
        <v>236</v>
      </c>
      <c r="L201" s="144">
        <v>286</v>
      </c>
      <c r="M201" s="144" t="s">
        <v>236</v>
      </c>
      <c r="N201" s="23">
        <v>134</v>
      </c>
      <c r="O201" s="144" t="s">
        <v>236</v>
      </c>
      <c r="P201" s="23">
        <v>287</v>
      </c>
      <c r="Q201" s="144" t="s">
        <v>236</v>
      </c>
      <c r="R201" s="23">
        <v>1.148548765403848E-3</v>
      </c>
      <c r="S201" s="144" t="s">
        <v>236</v>
      </c>
      <c r="T201" s="144">
        <v>172</v>
      </c>
      <c r="U201" s="144" t="s">
        <v>236</v>
      </c>
      <c r="V201" s="23">
        <v>3.3652734706805264E-2</v>
      </c>
      <c r="W201" s="144" t="s">
        <v>236</v>
      </c>
      <c r="X201" s="144">
        <v>314</v>
      </c>
      <c r="Y201" s="144" t="s">
        <v>236</v>
      </c>
      <c r="Z201" s="23">
        <v>1.4591904463214257E-3</v>
      </c>
      <c r="AA201" s="144" t="s">
        <v>236</v>
      </c>
      <c r="AB201" s="144">
        <v>263</v>
      </c>
      <c r="AC201" s="144" t="s">
        <v>236</v>
      </c>
      <c r="AD201" s="23">
        <v>1.6036680336666918E-2</v>
      </c>
      <c r="AE201" s="144" t="s">
        <v>236</v>
      </c>
      <c r="AF201" s="144">
        <v>112</v>
      </c>
      <c r="AG201" s="144" t="s">
        <v>236</v>
      </c>
      <c r="AH201" s="23">
        <v>5.9582945625525255E-2</v>
      </c>
      <c r="AI201" s="144" t="s">
        <v>236</v>
      </c>
      <c r="AJ201" s="144">
        <v>258</v>
      </c>
      <c r="AK201" s="144" t="s">
        <v>236</v>
      </c>
      <c r="AL201" s="23">
        <v>2.3135703483629123E-2</v>
      </c>
      <c r="AM201" s="144" t="s">
        <v>236</v>
      </c>
      <c r="AN201" s="144">
        <v>153</v>
      </c>
      <c r="AO201" s="144" t="s">
        <v>236</v>
      </c>
      <c r="AP201" s="23">
        <v>8.9469548429299661E-2</v>
      </c>
      <c r="AQ201" s="144" t="s">
        <v>236</v>
      </c>
      <c r="AR201" s="144">
        <v>73</v>
      </c>
      <c r="AS201" s="144" t="s">
        <v>236</v>
      </c>
      <c r="AT201" s="23">
        <v>0.11025724602208134</v>
      </c>
      <c r="AU201" s="144" t="s">
        <v>236</v>
      </c>
      <c r="AV201" s="144">
        <v>108</v>
      </c>
      <c r="AW201" s="144" t="s">
        <v>236</v>
      </c>
      <c r="AX201" s="23">
        <v>0.12601770917947724</v>
      </c>
      <c r="AY201" s="144" t="s">
        <v>236</v>
      </c>
      <c r="AZ201" s="144">
        <v>71</v>
      </c>
      <c r="BA201" s="144" t="s">
        <v>236</v>
      </c>
      <c r="BB201" s="23">
        <v>5.7128126985901022E-2</v>
      </c>
      <c r="BC201" s="144" t="s">
        <v>236</v>
      </c>
      <c r="BD201" s="144">
        <v>150</v>
      </c>
      <c r="BE201" s="144" t="s">
        <v>236</v>
      </c>
      <c r="BF201" s="23">
        <v>0.15110249594424</v>
      </c>
      <c r="BG201" s="144" t="s">
        <v>236</v>
      </c>
      <c r="BH201" s="144">
        <v>263</v>
      </c>
      <c r="BI201" s="144" t="s">
        <v>236</v>
      </c>
      <c r="BJ201" s="23">
        <v>8.3694924249035657E-2</v>
      </c>
      <c r="BK201" s="144" t="s">
        <v>236</v>
      </c>
      <c r="BL201" s="144">
        <v>205</v>
      </c>
      <c r="BM201" s="144" t="s">
        <v>236</v>
      </c>
      <c r="BN201" s="23">
        <v>5.9737795996284503E-2</v>
      </c>
      <c r="BO201" s="144" t="s">
        <v>236</v>
      </c>
      <c r="BP201" s="144">
        <v>168</v>
      </c>
      <c r="BQ201" s="144" t="s">
        <v>236</v>
      </c>
      <c r="BR201" s="23">
        <v>6.7018693875577073E-2</v>
      </c>
      <c r="BS201" s="144" t="s">
        <v>236</v>
      </c>
      <c r="BT201" s="144">
        <v>148</v>
      </c>
      <c r="BU201" s="144" t="s">
        <v>236</v>
      </c>
      <c r="BV201" s="23">
        <v>0.11016710752811183</v>
      </c>
      <c r="BW201" s="144" t="s">
        <v>236</v>
      </c>
      <c r="BX201" s="144">
        <v>175</v>
      </c>
      <c r="BY201" s="144" t="s">
        <v>236</v>
      </c>
      <c r="BZ201" s="23">
        <v>0.12169659248877664</v>
      </c>
      <c r="CA201" s="144" t="s">
        <v>236</v>
      </c>
      <c r="CB201" s="144">
        <v>220</v>
      </c>
      <c r="CC201" s="144" t="s">
        <v>236</v>
      </c>
      <c r="CD201" s="144" t="s">
        <v>236</v>
      </c>
      <c r="CE201" s="23">
        <v>4.8980057864128151E-2</v>
      </c>
      <c r="CF201" s="144" t="s">
        <v>236</v>
      </c>
      <c r="CG201" s="144">
        <v>220</v>
      </c>
    </row>
    <row r="202" spans="1:85" x14ac:dyDescent="0.25">
      <c r="A202" s="144" t="s">
        <v>326</v>
      </c>
      <c r="B202" s="23">
        <v>0.18802083701431699</v>
      </c>
      <c r="C202" s="144" t="s">
        <v>326</v>
      </c>
      <c r="D202" s="144">
        <v>207</v>
      </c>
      <c r="E202" s="144" t="s">
        <v>326</v>
      </c>
      <c r="F202" s="23">
        <v>6.8112873315127401E-2</v>
      </c>
      <c r="G202" s="144" t="s">
        <v>326</v>
      </c>
      <c r="H202" s="144">
        <v>227</v>
      </c>
      <c r="I202" s="144" t="s">
        <v>326</v>
      </c>
      <c r="J202" s="23">
        <v>0.23946035171000271</v>
      </c>
      <c r="K202" s="144" t="s">
        <v>326</v>
      </c>
      <c r="L202" s="144">
        <v>194</v>
      </c>
      <c r="M202" s="144" t="s">
        <v>326</v>
      </c>
      <c r="N202" s="23">
        <v>-33</v>
      </c>
      <c r="O202" s="144" t="s">
        <v>326</v>
      </c>
      <c r="P202" s="23">
        <v>126</v>
      </c>
      <c r="Q202" s="144" t="s">
        <v>326</v>
      </c>
      <c r="R202" s="23">
        <v>6.1494497968007488E-4</v>
      </c>
      <c r="S202" s="144" t="s">
        <v>326</v>
      </c>
      <c r="T202" s="144">
        <v>238</v>
      </c>
      <c r="U202" s="144" t="s">
        <v>326</v>
      </c>
      <c r="V202" s="23">
        <v>0.18122090916140804</v>
      </c>
      <c r="W202" s="144" t="s">
        <v>326</v>
      </c>
      <c r="X202" s="144">
        <v>125</v>
      </c>
      <c r="Y202" s="144" t="s">
        <v>326</v>
      </c>
      <c r="Z202" s="23">
        <v>2.2894311530084455E-3</v>
      </c>
      <c r="AA202" s="144" t="s">
        <v>326</v>
      </c>
      <c r="AB202" s="144">
        <v>204</v>
      </c>
      <c r="AC202" s="144" t="s">
        <v>326</v>
      </c>
      <c r="AD202" s="23">
        <v>2.3689907769433817E-3</v>
      </c>
      <c r="AE202" s="144" t="s">
        <v>326</v>
      </c>
      <c r="AF202" s="144">
        <v>302</v>
      </c>
      <c r="AG202" s="144" t="s">
        <v>326</v>
      </c>
      <c r="AH202" s="23">
        <v>0.11268764251448748</v>
      </c>
      <c r="AI202" s="144" t="s">
        <v>326</v>
      </c>
      <c r="AJ202" s="144">
        <v>106</v>
      </c>
      <c r="AK202" s="144" t="s">
        <v>326</v>
      </c>
      <c r="AL202" s="23">
        <v>1.6510585427333354E-2</v>
      </c>
      <c r="AM202" s="144" t="s">
        <v>326</v>
      </c>
      <c r="AN202" s="144">
        <v>250</v>
      </c>
      <c r="AO202" s="144" t="s">
        <v>326</v>
      </c>
      <c r="AP202" s="23">
        <v>6.3979339721799297E-2</v>
      </c>
      <c r="AQ202" s="144" t="s">
        <v>326</v>
      </c>
      <c r="AR202" s="144">
        <v>101</v>
      </c>
      <c r="AS202" s="144" t="s">
        <v>326</v>
      </c>
      <c r="AT202" s="23">
        <v>9.2948590925884519E-2</v>
      </c>
      <c r="AU202" s="144" t="s">
        <v>326</v>
      </c>
      <c r="AV202" s="144">
        <v>158</v>
      </c>
      <c r="AW202" s="144" t="s">
        <v>326</v>
      </c>
      <c r="AX202" s="23">
        <v>9.5087264653421266E-2</v>
      </c>
      <c r="AY202" s="144" t="s">
        <v>326</v>
      </c>
      <c r="AZ202" s="144">
        <v>114</v>
      </c>
      <c r="BA202" s="144" t="s">
        <v>326</v>
      </c>
      <c r="BB202" s="23">
        <v>3.1992516539496287E-2</v>
      </c>
      <c r="BC202" s="144" t="s">
        <v>326</v>
      </c>
      <c r="BD202" s="144">
        <v>218</v>
      </c>
      <c r="BE202" s="144" t="s">
        <v>326</v>
      </c>
      <c r="BF202" s="23">
        <v>0.14043190057425342</v>
      </c>
      <c r="BG202" s="144" t="s">
        <v>326</v>
      </c>
      <c r="BH202" s="144">
        <v>282</v>
      </c>
      <c r="BI202" s="144" t="s">
        <v>326</v>
      </c>
      <c r="BJ202" s="23">
        <v>5.853535365340215E-2</v>
      </c>
      <c r="BK202" s="144" t="s">
        <v>326</v>
      </c>
      <c r="BL202" s="144">
        <v>271</v>
      </c>
      <c r="BM202" s="144" t="s">
        <v>326</v>
      </c>
      <c r="BN202" s="23">
        <v>5.1758084003973408E-2</v>
      </c>
      <c r="BO202" s="144" t="s">
        <v>326</v>
      </c>
      <c r="BP202" s="144">
        <v>187</v>
      </c>
      <c r="BQ202" s="144" t="s">
        <v>326</v>
      </c>
      <c r="BR202" s="23">
        <v>7.0949268385966907E-2</v>
      </c>
      <c r="BS202" s="144" t="s">
        <v>326</v>
      </c>
      <c r="BT202" s="144">
        <v>130</v>
      </c>
      <c r="BU202" s="144" t="s">
        <v>326</v>
      </c>
      <c r="BV202" s="23">
        <v>0.10667056347737713</v>
      </c>
      <c r="BW202" s="144" t="s">
        <v>326</v>
      </c>
      <c r="BX202" s="144">
        <v>181</v>
      </c>
      <c r="BY202" s="144" t="s">
        <v>326</v>
      </c>
      <c r="BZ202" s="23">
        <v>0.18364499927911943</v>
      </c>
      <c r="CA202" s="144" t="s">
        <v>326</v>
      </c>
      <c r="CB202" s="144">
        <v>118</v>
      </c>
      <c r="CC202" s="144" t="s">
        <v>326</v>
      </c>
      <c r="CD202" s="144" t="s">
        <v>326</v>
      </c>
      <c r="CE202" s="23">
        <v>7.3179982664645676E-2</v>
      </c>
      <c r="CF202" s="144" t="s">
        <v>326</v>
      </c>
      <c r="CG202" s="144">
        <v>154</v>
      </c>
    </row>
    <row r="203" spans="1:85" x14ac:dyDescent="0.25">
      <c r="A203" s="144" t="s">
        <v>83</v>
      </c>
      <c r="B203" s="23">
        <v>0.19648614323709632</v>
      </c>
      <c r="C203" s="144" t="s">
        <v>83</v>
      </c>
      <c r="D203" s="144">
        <v>188</v>
      </c>
      <c r="E203" s="144" t="s">
        <v>83</v>
      </c>
      <c r="F203" s="23">
        <v>6.2757104350304141E-2</v>
      </c>
      <c r="G203" s="144" t="s">
        <v>83</v>
      </c>
      <c r="H203" s="144">
        <v>245</v>
      </c>
      <c r="I203" s="144" t="s">
        <v>83</v>
      </c>
      <c r="J203" s="23">
        <v>0.28652996775397632</v>
      </c>
      <c r="K203" s="144" t="s">
        <v>83</v>
      </c>
      <c r="L203" s="144">
        <v>130</v>
      </c>
      <c r="M203" s="144" t="s">
        <v>83</v>
      </c>
      <c r="N203" s="23">
        <v>-115</v>
      </c>
      <c r="O203" s="144" t="s">
        <v>83</v>
      </c>
      <c r="P203" s="23">
        <v>55</v>
      </c>
      <c r="Q203" s="144" t="s">
        <v>83</v>
      </c>
      <c r="R203" s="23">
        <v>1.5584754314188932E-3</v>
      </c>
      <c r="S203" s="144" t="s">
        <v>83</v>
      </c>
      <c r="T203" s="144">
        <v>134</v>
      </c>
      <c r="U203" s="144" t="s">
        <v>83</v>
      </c>
      <c r="V203" s="23">
        <v>6.499681309814509E-2</v>
      </c>
      <c r="W203" s="144" t="s">
        <v>83</v>
      </c>
      <c r="X203" s="144">
        <v>268</v>
      </c>
      <c r="Y203" s="144" t="s">
        <v>83</v>
      </c>
      <c r="Z203" s="23">
        <v>2.1586461269138125E-3</v>
      </c>
      <c r="AA203" s="144" t="s">
        <v>83</v>
      </c>
      <c r="AB203" s="144">
        <v>214</v>
      </c>
      <c r="AC203" s="144" t="s">
        <v>83</v>
      </c>
      <c r="AD203" s="23">
        <v>2.6439984604913369E-2</v>
      </c>
      <c r="AE203" s="144" t="s">
        <v>83</v>
      </c>
      <c r="AF203" s="144">
        <v>71</v>
      </c>
      <c r="AG203" s="144" t="s">
        <v>83</v>
      </c>
      <c r="AH203" s="23">
        <v>0.38725462085415557</v>
      </c>
      <c r="AI203" s="144" t="s">
        <v>83</v>
      </c>
      <c r="AJ203" s="144">
        <v>9</v>
      </c>
      <c r="AK203" s="144" t="s">
        <v>83</v>
      </c>
      <c r="AL203" s="23">
        <v>7.4569825653955701E-2</v>
      </c>
      <c r="AM203" s="144" t="s">
        <v>83</v>
      </c>
      <c r="AN203" s="144">
        <v>35</v>
      </c>
      <c r="AO203" s="144" t="s">
        <v>83</v>
      </c>
      <c r="AP203" s="23">
        <v>2.857396186125925E-2</v>
      </c>
      <c r="AQ203" s="144" t="s">
        <v>83</v>
      </c>
      <c r="AR203" s="144">
        <v>177</v>
      </c>
      <c r="AS203" s="144" t="s">
        <v>83</v>
      </c>
      <c r="AT203" s="23">
        <v>5.1322404801881598E-2</v>
      </c>
      <c r="AU203" s="144" t="s">
        <v>83</v>
      </c>
      <c r="AV203" s="144">
        <v>298</v>
      </c>
      <c r="AW203" s="144" t="s">
        <v>83</v>
      </c>
      <c r="AX203" s="23">
        <v>4.5925870338522426E-2</v>
      </c>
      <c r="AY203" s="144" t="s">
        <v>83</v>
      </c>
      <c r="AZ203" s="144">
        <v>241</v>
      </c>
      <c r="BA203" s="144" t="s">
        <v>83</v>
      </c>
      <c r="BB203" s="23">
        <v>2.4739036656938204E-2</v>
      </c>
      <c r="BC203" s="144" t="s">
        <v>83</v>
      </c>
      <c r="BD203" s="144">
        <v>243</v>
      </c>
      <c r="BE203" s="144" t="s">
        <v>83</v>
      </c>
      <c r="BF203" s="23">
        <v>0.16898397138898974</v>
      </c>
      <c r="BG203" s="144" t="s">
        <v>83</v>
      </c>
      <c r="BH203" s="144">
        <v>227</v>
      </c>
      <c r="BI203" s="144" t="s">
        <v>83</v>
      </c>
      <c r="BJ203" s="23">
        <v>5.788605771497262E-2</v>
      </c>
      <c r="BK203" s="144" t="s">
        <v>83</v>
      </c>
      <c r="BL203" s="144">
        <v>272</v>
      </c>
      <c r="BM203" s="144" t="s">
        <v>83</v>
      </c>
      <c r="BN203" s="23">
        <v>5.7551666493581656E-2</v>
      </c>
      <c r="BO203" s="144" t="s">
        <v>83</v>
      </c>
      <c r="BP203" s="144">
        <v>176</v>
      </c>
      <c r="BQ203" s="144" t="s">
        <v>83</v>
      </c>
      <c r="BR203" s="23">
        <v>6.4676317747892675E-2</v>
      </c>
      <c r="BS203" s="144" t="s">
        <v>83</v>
      </c>
      <c r="BT203" s="144">
        <v>155</v>
      </c>
      <c r="BU203" s="144" t="s">
        <v>83</v>
      </c>
      <c r="BV203" s="23">
        <v>0.10623146842218713</v>
      </c>
      <c r="BW203" s="144" t="s">
        <v>83</v>
      </c>
      <c r="BX203" s="144">
        <v>183</v>
      </c>
      <c r="BY203" s="144" t="s">
        <v>83</v>
      </c>
      <c r="BZ203" s="23">
        <v>0.17154044267548296</v>
      </c>
      <c r="CA203" s="144" t="s">
        <v>83</v>
      </c>
      <c r="CB203" s="144">
        <v>134</v>
      </c>
      <c r="CC203" s="144" t="s">
        <v>83</v>
      </c>
      <c r="CD203" s="144" t="s">
        <v>83</v>
      </c>
      <c r="CE203" s="23">
        <v>0.11436456777616791</v>
      </c>
      <c r="CF203" s="144" t="s">
        <v>83</v>
      </c>
      <c r="CG203" s="144">
        <v>106</v>
      </c>
    </row>
    <row r="204" spans="1:85" x14ac:dyDescent="0.25">
      <c r="A204" s="144" t="s">
        <v>67</v>
      </c>
      <c r="B204" s="23">
        <v>0.22252524537094392</v>
      </c>
      <c r="C204" s="144" t="s">
        <v>67</v>
      </c>
      <c r="D204" s="144">
        <v>151</v>
      </c>
      <c r="E204" s="144" t="s">
        <v>67</v>
      </c>
      <c r="F204" s="23">
        <v>0.1107035467817481</v>
      </c>
      <c r="G204" s="144" t="s">
        <v>67</v>
      </c>
      <c r="H204" s="144">
        <v>139</v>
      </c>
      <c r="I204" s="144" t="s">
        <v>67</v>
      </c>
      <c r="J204" s="23">
        <v>0.31627625507162049</v>
      </c>
      <c r="K204" s="144" t="s">
        <v>67</v>
      </c>
      <c r="L204" s="144">
        <v>103</v>
      </c>
      <c r="M204" s="144" t="s">
        <v>67</v>
      </c>
      <c r="N204" s="23">
        <v>-36</v>
      </c>
      <c r="O204" s="144" t="s">
        <v>67</v>
      </c>
      <c r="P204" s="23">
        <v>123</v>
      </c>
      <c r="Q204" s="144" t="s">
        <v>67</v>
      </c>
      <c r="R204" s="23">
        <v>1.3966218130103385E-3</v>
      </c>
      <c r="S204" s="144" t="s">
        <v>67</v>
      </c>
      <c r="T204" s="144">
        <v>147</v>
      </c>
      <c r="U204" s="144" t="s">
        <v>67</v>
      </c>
      <c r="V204" s="23">
        <v>9.3397572507927143E-2</v>
      </c>
      <c r="W204" s="144" t="s">
        <v>67</v>
      </c>
      <c r="X204" s="144">
        <v>222</v>
      </c>
      <c r="Y204" s="144" t="s">
        <v>67</v>
      </c>
      <c r="Z204" s="23">
        <v>2.2592938241386596E-3</v>
      </c>
      <c r="AA204" s="144" t="s">
        <v>67</v>
      </c>
      <c r="AB204" s="144">
        <v>207</v>
      </c>
      <c r="AC204" s="144" t="s">
        <v>67</v>
      </c>
      <c r="AD204" s="23">
        <v>2.1185741086458806E-2</v>
      </c>
      <c r="AE204" s="144" t="s">
        <v>67</v>
      </c>
      <c r="AF204" s="144">
        <v>83</v>
      </c>
      <c r="AG204" s="144" t="s">
        <v>67</v>
      </c>
      <c r="AH204" s="23">
        <v>8.3197607271028443E-2</v>
      </c>
      <c r="AI204" s="144" t="s">
        <v>67</v>
      </c>
      <c r="AJ204" s="144">
        <v>161</v>
      </c>
      <c r="AK204" s="144" t="s">
        <v>67</v>
      </c>
      <c r="AL204" s="23">
        <v>3.1129215276253216E-2</v>
      </c>
      <c r="AM204" s="144" t="s">
        <v>67</v>
      </c>
      <c r="AN204" s="144">
        <v>105</v>
      </c>
      <c r="AO204" s="144" t="s">
        <v>67</v>
      </c>
      <c r="AP204" s="23">
        <v>0</v>
      </c>
      <c r="AQ204" s="144" t="s">
        <v>67</v>
      </c>
      <c r="AR204" s="144">
        <v>253</v>
      </c>
      <c r="AS204" s="144" t="s">
        <v>67</v>
      </c>
      <c r="AT204" s="23">
        <v>9.9474618613320173E-2</v>
      </c>
      <c r="AU204" s="144" t="s">
        <v>67</v>
      </c>
      <c r="AV204" s="144">
        <v>134</v>
      </c>
      <c r="AW204" s="144" t="s">
        <v>67</v>
      </c>
      <c r="AX204" s="23">
        <v>3.5070413153984764E-2</v>
      </c>
      <c r="AY204" s="144" t="s">
        <v>67</v>
      </c>
      <c r="AZ204" s="144">
        <v>273</v>
      </c>
      <c r="BA204" s="144" t="s">
        <v>67</v>
      </c>
      <c r="BB204" s="23">
        <v>3.5411388643567056E-2</v>
      </c>
      <c r="BC204" s="144" t="s">
        <v>67</v>
      </c>
      <c r="BD204" s="144">
        <v>204</v>
      </c>
      <c r="BE204" s="144" t="s">
        <v>67</v>
      </c>
      <c r="BF204" s="23">
        <v>0.58110267281014838</v>
      </c>
      <c r="BG204" s="144" t="s">
        <v>67</v>
      </c>
      <c r="BH204" s="144">
        <v>6</v>
      </c>
      <c r="BI204" s="144" t="s">
        <v>67</v>
      </c>
      <c r="BJ204" s="23">
        <v>0.15375643609032424</v>
      </c>
      <c r="BK204" s="144" t="s">
        <v>67</v>
      </c>
      <c r="BL204" s="144">
        <v>93</v>
      </c>
      <c r="BM204" s="144" t="s">
        <v>67</v>
      </c>
      <c r="BN204" s="23">
        <v>0.18696083358591956</v>
      </c>
      <c r="BO204" s="144" t="s">
        <v>67</v>
      </c>
      <c r="BP204" s="144">
        <v>39</v>
      </c>
      <c r="BQ204" s="144" t="s">
        <v>67</v>
      </c>
      <c r="BR204" s="23">
        <v>4.5007759804246789E-2</v>
      </c>
      <c r="BS204" s="144" t="s">
        <v>67</v>
      </c>
      <c r="BT204" s="144">
        <v>226</v>
      </c>
      <c r="BU204" s="144" t="s">
        <v>67</v>
      </c>
      <c r="BV204" s="23">
        <v>0.20131972526356845</v>
      </c>
      <c r="BW204" s="144" t="s">
        <v>67</v>
      </c>
      <c r="BX204" s="144">
        <v>64</v>
      </c>
      <c r="BY204" s="144" t="s">
        <v>67</v>
      </c>
      <c r="BZ204" s="23">
        <v>9.1231364739367424E-2</v>
      </c>
      <c r="CA204" s="144" t="s">
        <v>67</v>
      </c>
      <c r="CB204" s="144">
        <v>286</v>
      </c>
      <c r="CC204" s="144" t="s">
        <v>67</v>
      </c>
      <c r="CD204" s="144" t="s">
        <v>67</v>
      </c>
      <c r="CE204" s="23">
        <v>0.13594537039890359</v>
      </c>
      <c r="CF204" s="144" t="s">
        <v>67</v>
      </c>
      <c r="CG204" s="144">
        <v>87</v>
      </c>
    </row>
    <row r="205" spans="1:85" x14ac:dyDescent="0.25">
      <c r="A205" s="144" t="s">
        <v>32</v>
      </c>
      <c r="B205" s="23">
        <v>0.60965153457562171</v>
      </c>
      <c r="C205" s="144" t="s">
        <v>32</v>
      </c>
      <c r="D205" s="144">
        <v>12</v>
      </c>
      <c r="E205" s="144" t="s">
        <v>32</v>
      </c>
      <c r="F205" s="23">
        <v>0.49842244149359766</v>
      </c>
      <c r="G205" s="144" t="s">
        <v>32</v>
      </c>
      <c r="H205" s="144">
        <v>9</v>
      </c>
      <c r="I205" s="144" t="s">
        <v>32</v>
      </c>
      <c r="J205" s="23">
        <v>0.46778558880542703</v>
      </c>
      <c r="K205" s="144" t="s">
        <v>32</v>
      </c>
      <c r="L205" s="144">
        <v>36</v>
      </c>
      <c r="M205" s="144" t="s">
        <v>32</v>
      </c>
      <c r="N205" s="23">
        <v>27</v>
      </c>
      <c r="O205" s="144" t="s">
        <v>32</v>
      </c>
      <c r="P205" s="23">
        <v>203</v>
      </c>
      <c r="Q205" s="144" t="s">
        <v>32</v>
      </c>
      <c r="R205" s="23">
        <v>3.2261246950452084E-3</v>
      </c>
      <c r="S205" s="144" t="s">
        <v>32</v>
      </c>
      <c r="T205" s="144">
        <v>77</v>
      </c>
      <c r="U205" s="144" t="s">
        <v>32</v>
      </c>
      <c r="V205" s="23">
        <v>8.5548976576811306E-2</v>
      </c>
      <c r="W205" s="144" t="s">
        <v>32</v>
      </c>
      <c r="X205" s="144">
        <v>235</v>
      </c>
      <c r="Y205" s="144" t="s">
        <v>32</v>
      </c>
      <c r="Z205" s="23">
        <v>4.0157182554740314E-3</v>
      </c>
      <c r="AA205" s="144" t="s">
        <v>32</v>
      </c>
      <c r="AB205" s="144">
        <v>119</v>
      </c>
      <c r="AC205" s="144" t="s">
        <v>32</v>
      </c>
      <c r="AD205" s="23">
        <v>0.12169698020710339</v>
      </c>
      <c r="AE205" s="144" t="s">
        <v>32</v>
      </c>
      <c r="AF205" s="144">
        <v>17</v>
      </c>
      <c r="AG205" s="144" t="s">
        <v>32</v>
      </c>
      <c r="AH205" s="23">
        <v>0.24330517870580984</v>
      </c>
      <c r="AI205" s="144" t="s">
        <v>32</v>
      </c>
      <c r="AJ205" s="144">
        <v>19</v>
      </c>
      <c r="AK205" s="144" t="s">
        <v>32</v>
      </c>
      <c r="AL205" s="23">
        <v>0.14924740368931899</v>
      </c>
      <c r="AM205" s="144" t="s">
        <v>32</v>
      </c>
      <c r="AN205" s="144">
        <v>16</v>
      </c>
      <c r="AO205" s="144" t="s">
        <v>32</v>
      </c>
      <c r="AP205" s="23">
        <v>0.49362975371608325</v>
      </c>
      <c r="AQ205" s="144" t="s">
        <v>32</v>
      </c>
      <c r="AR205" s="144">
        <v>4</v>
      </c>
      <c r="AS205" s="144" t="s">
        <v>32</v>
      </c>
      <c r="AT205" s="23">
        <v>0.80038361612922893</v>
      </c>
      <c r="AU205" s="144" t="s">
        <v>32</v>
      </c>
      <c r="AV205" s="144">
        <v>2</v>
      </c>
      <c r="AW205" s="144" t="s">
        <v>32</v>
      </c>
      <c r="AX205" s="23">
        <v>0.76298938067392152</v>
      </c>
      <c r="AY205" s="144" t="s">
        <v>32</v>
      </c>
      <c r="AZ205" s="144">
        <v>2</v>
      </c>
      <c r="BA205" s="144" t="s">
        <v>32</v>
      </c>
      <c r="BB205" s="23">
        <v>1.7122763747776069E-2</v>
      </c>
      <c r="BC205" s="144" t="s">
        <v>32</v>
      </c>
      <c r="BD205" s="144">
        <v>267</v>
      </c>
      <c r="BE205" s="144" t="s">
        <v>32</v>
      </c>
      <c r="BF205" s="23">
        <v>0.21311436458046423</v>
      </c>
      <c r="BG205" s="144" t="s">
        <v>32</v>
      </c>
      <c r="BH205" s="144">
        <v>171</v>
      </c>
      <c r="BI205" s="144" t="s">
        <v>32</v>
      </c>
      <c r="BJ205" s="23">
        <v>6.0161756257750908E-2</v>
      </c>
      <c r="BK205" s="144" t="s">
        <v>32</v>
      </c>
      <c r="BL205" s="144">
        <v>263</v>
      </c>
      <c r="BM205" s="144" t="s">
        <v>32</v>
      </c>
      <c r="BN205" s="23">
        <v>0.46718752813202818</v>
      </c>
      <c r="BO205" s="144" t="s">
        <v>32</v>
      </c>
      <c r="BP205" s="144">
        <v>8</v>
      </c>
      <c r="BQ205" s="144" t="s">
        <v>32</v>
      </c>
      <c r="BR205" s="23">
        <v>5.9534030009978797E-2</v>
      </c>
      <c r="BS205" s="144" t="s">
        <v>32</v>
      </c>
      <c r="BT205" s="144">
        <v>174</v>
      </c>
      <c r="BU205" s="144" t="s">
        <v>32</v>
      </c>
      <c r="BV205" s="23">
        <v>0.4569692133614795</v>
      </c>
      <c r="BW205" s="144" t="s">
        <v>32</v>
      </c>
      <c r="BX205" s="144">
        <v>10</v>
      </c>
      <c r="BY205" s="144" t="s">
        <v>32</v>
      </c>
      <c r="BZ205" s="23">
        <v>0.13869990936543725</v>
      </c>
      <c r="CA205" s="144" t="s">
        <v>32</v>
      </c>
      <c r="CB205" s="144">
        <v>182</v>
      </c>
      <c r="CC205" s="144" t="s">
        <v>32</v>
      </c>
      <c r="CD205" s="144" t="s">
        <v>32</v>
      </c>
      <c r="CE205" s="23">
        <v>0.12977932484225366</v>
      </c>
      <c r="CF205" s="144" t="s">
        <v>32</v>
      </c>
      <c r="CG205" s="144">
        <v>91</v>
      </c>
    </row>
    <row r="206" spans="1:85" x14ac:dyDescent="0.25">
      <c r="A206" s="144" t="s">
        <v>128</v>
      </c>
      <c r="B206" s="23">
        <v>0.27073220806902609</v>
      </c>
      <c r="C206" s="144" t="s">
        <v>128</v>
      </c>
      <c r="D206" s="144">
        <v>104</v>
      </c>
      <c r="E206" s="144" t="s">
        <v>128</v>
      </c>
      <c r="F206" s="23">
        <v>0.11165532995639972</v>
      </c>
      <c r="G206" s="144" t="s">
        <v>128</v>
      </c>
      <c r="H206" s="144">
        <v>135</v>
      </c>
      <c r="I206" s="144" t="s">
        <v>128</v>
      </c>
      <c r="J206" s="23">
        <v>0.34023790004012749</v>
      </c>
      <c r="K206" s="144" t="s">
        <v>128</v>
      </c>
      <c r="L206" s="144">
        <v>83</v>
      </c>
      <c r="M206" s="144" t="s">
        <v>128</v>
      </c>
      <c r="N206" s="23">
        <v>-52</v>
      </c>
      <c r="O206" s="144" t="s">
        <v>128</v>
      </c>
      <c r="P206" s="23">
        <v>101</v>
      </c>
      <c r="Q206" s="144" t="s">
        <v>128</v>
      </c>
      <c r="R206" s="23">
        <v>4.0951339427639047E-4</v>
      </c>
      <c r="S206" s="144" t="s">
        <v>128</v>
      </c>
      <c r="T206" s="144">
        <v>262</v>
      </c>
      <c r="U206" s="144" t="s">
        <v>128</v>
      </c>
      <c r="V206" s="23">
        <v>0.14123709507609639</v>
      </c>
      <c r="W206" s="144" t="s">
        <v>128</v>
      </c>
      <c r="X206" s="144">
        <v>157</v>
      </c>
      <c r="Y206" s="144" t="s">
        <v>128</v>
      </c>
      <c r="Z206" s="23">
        <v>1.714568967960402E-3</v>
      </c>
      <c r="AA206" s="144" t="s">
        <v>128</v>
      </c>
      <c r="AB206" s="144">
        <v>250</v>
      </c>
      <c r="AC206" s="144" t="s">
        <v>128</v>
      </c>
      <c r="AD206" s="23">
        <v>2.4661923401243752E-2</v>
      </c>
      <c r="AE206" s="144" t="s">
        <v>128</v>
      </c>
      <c r="AF206" s="144">
        <v>75</v>
      </c>
      <c r="AG206" s="144" t="s">
        <v>128</v>
      </c>
      <c r="AH206" s="23">
        <v>0.11938163687197943</v>
      </c>
      <c r="AI206" s="144" t="s">
        <v>128</v>
      </c>
      <c r="AJ206" s="144">
        <v>88</v>
      </c>
      <c r="AK206" s="144" t="s">
        <v>128</v>
      </c>
      <c r="AL206" s="23">
        <v>3.9076788653986387E-2</v>
      </c>
      <c r="AM206" s="144" t="s">
        <v>128</v>
      </c>
      <c r="AN206" s="144">
        <v>78</v>
      </c>
      <c r="AO206" s="144" t="s">
        <v>128</v>
      </c>
      <c r="AP206" s="23">
        <v>0.11110920579362006</v>
      </c>
      <c r="AQ206" s="144" t="s">
        <v>128</v>
      </c>
      <c r="AR206" s="144">
        <v>49</v>
      </c>
      <c r="AS206" s="144" t="s">
        <v>128</v>
      </c>
      <c r="AT206" s="23">
        <v>5.7060331525899496E-2</v>
      </c>
      <c r="AU206" s="144" t="s">
        <v>128</v>
      </c>
      <c r="AV206" s="144">
        <v>280</v>
      </c>
      <c r="AW206" s="144" t="s">
        <v>128</v>
      </c>
      <c r="AX206" s="23">
        <v>0.12834042072631865</v>
      </c>
      <c r="AY206" s="144" t="s">
        <v>128</v>
      </c>
      <c r="AZ206" s="144">
        <v>69</v>
      </c>
      <c r="BA206" s="144" t="s">
        <v>128</v>
      </c>
      <c r="BB206" s="23">
        <v>7.7611379523686547E-2</v>
      </c>
      <c r="BC206" s="144" t="s">
        <v>128</v>
      </c>
      <c r="BD206" s="144">
        <v>115</v>
      </c>
      <c r="BE206" s="144" t="s">
        <v>128</v>
      </c>
      <c r="BF206" s="23">
        <v>0.5164834990895022</v>
      </c>
      <c r="BG206" s="144" t="s">
        <v>128</v>
      </c>
      <c r="BH206" s="144">
        <v>16</v>
      </c>
      <c r="BI206" s="144" t="s">
        <v>128</v>
      </c>
      <c r="BJ206" s="23">
        <v>0.17874666193453856</v>
      </c>
      <c r="BK206" s="144" t="s">
        <v>128</v>
      </c>
      <c r="BL206" s="144">
        <v>68</v>
      </c>
      <c r="BM206" s="144" t="s">
        <v>128</v>
      </c>
      <c r="BN206" s="23">
        <v>3.3268580930253762E-2</v>
      </c>
      <c r="BO206" s="144" t="s">
        <v>128</v>
      </c>
      <c r="BP206" s="144">
        <v>249</v>
      </c>
      <c r="BQ206" s="144" t="s">
        <v>128</v>
      </c>
      <c r="BR206" s="23">
        <v>2.8438417453480695E-2</v>
      </c>
      <c r="BS206" s="144" t="s">
        <v>128</v>
      </c>
      <c r="BT206" s="144">
        <v>297</v>
      </c>
      <c r="BU206" s="144" t="s">
        <v>128</v>
      </c>
      <c r="BV206" s="23">
        <v>5.3615406296350115E-2</v>
      </c>
      <c r="BW206" s="144" t="s">
        <v>128</v>
      </c>
      <c r="BX206" s="144">
        <v>298</v>
      </c>
      <c r="BY206" s="144" t="s">
        <v>128</v>
      </c>
      <c r="BZ206" s="23">
        <v>0.30052445836773778</v>
      </c>
      <c r="CA206" s="144" t="s">
        <v>128</v>
      </c>
      <c r="CB206" s="144">
        <v>35</v>
      </c>
      <c r="CC206" s="144" t="s">
        <v>128</v>
      </c>
      <c r="CD206" s="144" t="s">
        <v>128</v>
      </c>
      <c r="CE206" s="23">
        <v>5.1793596462960292E-2</v>
      </c>
      <c r="CF206" s="144" t="s">
        <v>128</v>
      </c>
      <c r="CG206" s="144">
        <v>210</v>
      </c>
    </row>
    <row r="207" spans="1:85" x14ac:dyDescent="0.25">
      <c r="A207" s="144" t="s">
        <v>30</v>
      </c>
      <c r="B207" s="23">
        <v>0.64683315191385016</v>
      </c>
      <c r="C207" s="144" t="s">
        <v>30</v>
      </c>
      <c r="D207" s="144">
        <v>11</v>
      </c>
      <c r="E207" s="144" t="s">
        <v>30</v>
      </c>
      <c r="F207" s="23">
        <v>0.34995804519480622</v>
      </c>
      <c r="G207" s="144" t="s">
        <v>30</v>
      </c>
      <c r="H207" s="144">
        <v>14</v>
      </c>
      <c r="I207" s="144" t="s">
        <v>30</v>
      </c>
      <c r="J207" s="23">
        <v>0.77075473954713947</v>
      </c>
      <c r="K207" s="144" t="s">
        <v>30</v>
      </c>
      <c r="L207" s="144">
        <v>4</v>
      </c>
      <c r="M207" s="144" t="s">
        <v>30</v>
      </c>
      <c r="N207" s="23">
        <v>-10</v>
      </c>
      <c r="O207" s="144" t="s">
        <v>30</v>
      </c>
      <c r="P207" s="23">
        <v>151</v>
      </c>
      <c r="Q207" s="144" t="s">
        <v>30</v>
      </c>
      <c r="R207" s="23">
        <v>9.7061096912578453E-3</v>
      </c>
      <c r="S207" s="144" t="s">
        <v>30</v>
      </c>
      <c r="T207" s="144">
        <v>25</v>
      </c>
      <c r="U207" s="144" t="s">
        <v>30</v>
      </c>
      <c r="V207" s="23">
        <v>0.41178789397944582</v>
      </c>
      <c r="W207" s="144" t="s">
        <v>30</v>
      </c>
      <c r="X207" s="144">
        <v>34</v>
      </c>
      <c r="Y207" s="144" t="s">
        <v>30</v>
      </c>
      <c r="Z207" s="23">
        <v>1.3508546851513427E-2</v>
      </c>
      <c r="AA207" s="144" t="s">
        <v>30</v>
      </c>
      <c r="AB207" s="144">
        <v>21</v>
      </c>
      <c r="AC207" s="144" t="s">
        <v>30</v>
      </c>
      <c r="AD207" s="23">
        <v>2.4209747686712565E-2</v>
      </c>
      <c r="AE207" s="144" t="s">
        <v>30</v>
      </c>
      <c r="AF207" s="144">
        <v>76</v>
      </c>
      <c r="AG207" s="144" t="s">
        <v>30</v>
      </c>
      <c r="AH207" s="23">
        <v>0.8788363215444821</v>
      </c>
      <c r="AI207" s="144" t="s">
        <v>30</v>
      </c>
      <c r="AJ207" s="144">
        <v>2</v>
      </c>
      <c r="AK207" s="144" t="s">
        <v>30</v>
      </c>
      <c r="AL207" s="23">
        <v>0.13435149482061937</v>
      </c>
      <c r="AM207" s="144" t="s">
        <v>30</v>
      </c>
      <c r="AN207" s="144">
        <v>19</v>
      </c>
      <c r="AO207" s="144" t="s">
        <v>30</v>
      </c>
      <c r="AP207" s="23">
        <v>0.28972506954345062</v>
      </c>
      <c r="AQ207" s="144" t="s">
        <v>30</v>
      </c>
      <c r="AR207" s="144">
        <v>10</v>
      </c>
      <c r="AS207" s="144" t="s">
        <v>30</v>
      </c>
      <c r="AT207" s="23">
        <v>5.8706565144213005E-2</v>
      </c>
      <c r="AU207" s="144" t="s">
        <v>30</v>
      </c>
      <c r="AV207" s="144">
        <v>274</v>
      </c>
      <c r="AW207" s="144" t="s">
        <v>30</v>
      </c>
      <c r="AX207" s="23">
        <v>0.30289759644978459</v>
      </c>
      <c r="AY207" s="144" t="s">
        <v>30</v>
      </c>
      <c r="AZ207" s="144">
        <v>12</v>
      </c>
      <c r="BA207" s="144" t="s">
        <v>30</v>
      </c>
      <c r="BB207" s="23">
        <v>8.5474184474486292E-2</v>
      </c>
      <c r="BC207" s="144" t="s">
        <v>30</v>
      </c>
      <c r="BD207" s="144">
        <v>108</v>
      </c>
      <c r="BE207" s="144" t="s">
        <v>30</v>
      </c>
      <c r="BF207" s="23">
        <v>0.24253096669471583</v>
      </c>
      <c r="BG207" s="144" t="s">
        <v>30</v>
      </c>
      <c r="BH207" s="144">
        <v>135</v>
      </c>
      <c r="BI207" s="144" t="s">
        <v>30</v>
      </c>
      <c r="BJ207" s="23">
        <v>0.12866193099817991</v>
      </c>
      <c r="BK207" s="144" t="s">
        <v>30</v>
      </c>
      <c r="BL207" s="144">
        <v>124</v>
      </c>
      <c r="BM207" s="144" t="s">
        <v>30</v>
      </c>
      <c r="BN207" s="23">
        <v>0.36523973327983311</v>
      </c>
      <c r="BO207" s="144" t="s">
        <v>30</v>
      </c>
      <c r="BP207" s="144">
        <v>10</v>
      </c>
      <c r="BQ207" s="144" t="s">
        <v>30</v>
      </c>
      <c r="BR207" s="23">
        <v>9.1713501507198814E-2</v>
      </c>
      <c r="BS207" s="144" t="s">
        <v>30</v>
      </c>
      <c r="BT207" s="144">
        <v>74</v>
      </c>
      <c r="BU207" s="144" t="s">
        <v>30</v>
      </c>
      <c r="BV207" s="23">
        <v>0.39658964764810201</v>
      </c>
      <c r="BW207" s="144" t="s">
        <v>30</v>
      </c>
      <c r="BX207" s="144">
        <v>12</v>
      </c>
      <c r="BY207" s="144" t="s">
        <v>30</v>
      </c>
      <c r="BZ207" s="23">
        <v>0.21398690697774203</v>
      </c>
      <c r="CA207" s="144" t="s">
        <v>30</v>
      </c>
      <c r="CB207" s="144">
        <v>80</v>
      </c>
      <c r="CC207" s="144" t="s">
        <v>30</v>
      </c>
      <c r="CD207" s="144" t="s">
        <v>30</v>
      </c>
      <c r="CE207" s="23">
        <v>0.8546432985252409</v>
      </c>
      <c r="CF207" s="144" t="s">
        <v>30</v>
      </c>
      <c r="CG207" s="144">
        <v>3</v>
      </c>
    </row>
    <row r="208" spans="1:85" x14ac:dyDescent="0.25">
      <c r="A208" s="144" t="s">
        <v>56</v>
      </c>
      <c r="B208" s="23">
        <v>0.36004296059131896</v>
      </c>
      <c r="C208" s="144" t="s">
        <v>56</v>
      </c>
      <c r="D208" s="144">
        <v>50</v>
      </c>
      <c r="E208" s="144" t="s">
        <v>56</v>
      </c>
      <c r="F208" s="23">
        <v>0.26836759729876236</v>
      </c>
      <c r="G208" s="144" t="s">
        <v>56</v>
      </c>
      <c r="H208" s="144">
        <v>31</v>
      </c>
      <c r="I208" s="144" t="s">
        <v>56</v>
      </c>
      <c r="J208" s="23">
        <v>0.33492038522631545</v>
      </c>
      <c r="K208" s="144" t="s">
        <v>56</v>
      </c>
      <c r="L208" s="144">
        <v>88</v>
      </c>
      <c r="M208" s="144" t="s">
        <v>56</v>
      </c>
      <c r="N208" s="23">
        <v>57</v>
      </c>
      <c r="O208" s="144" t="s">
        <v>56</v>
      </c>
      <c r="P208" s="23">
        <v>228</v>
      </c>
      <c r="Q208" s="144" t="s">
        <v>56</v>
      </c>
      <c r="R208" s="23">
        <v>1.0276667168315509E-2</v>
      </c>
      <c r="S208" s="144" t="s">
        <v>56</v>
      </c>
      <c r="T208" s="144">
        <v>22</v>
      </c>
      <c r="U208" s="144" t="s">
        <v>56</v>
      </c>
      <c r="V208" s="23">
        <v>0.20438465033144915</v>
      </c>
      <c r="W208" s="144" t="s">
        <v>56</v>
      </c>
      <c r="X208" s="144">
        <v>108</v>
      </c>
      <c r="Y208" s="144" t="s">
        <v>56</v>
      </c>
      <c r="Z208" s="23">
        <v>1.2162310108934864E-2</v>
      </c>
      <c r="AA208" s="144" t="s">
        <v>56</v>
      </c>
      <c r="AB208" s="144">
        <v>25</v>
      </c>
      <c r="AC208" s="144" t="s">
        <v>56</v>
      </c>
      <c r="AD208" s="23">
        <v>0.47594513844075759</v>
      </c>
      <c r="AE208" s="144" t="s">
        <v>56</v>
      </c>
      <c r="AF208" s="144">
        <v>5</v>
      </c>
      <c r="AG208" s="144" t="s">
        <v>56</v>
      </c>
      <c r="AH208" s="23">
        <v>0.13309232961690981</v>
      </c>
      <c r="AI208" s="144" t="s">
        <v>56</v>
      </c>
      <c r="AJ208" s="144">
        <v>66</v>
      </c>
      <c r="AK208" s="144" t="s">
        <v>56</v>
      </c>
      <c r="AL208" s="23">
        <v>0.48054150393904949</v>
      </c>
      <c r="AM208" s="144" t="s">
        <v>56</v>
      </c>
      <c r="AN208" s="144">
        <v>5</v>
      </c>
      <c r="AO208" s="144" t="s">
        <v>56</v>
      </c>
      <c r="AP208" s="23">
        <v>5.2822619043307095E-2</v>
      </c>
      <c r="AQ208" s="144" t="s">
        <v>56</v>
      </c>
      <c r="AR208" s="144">
        <v>120</v>
      </c>
      <c r="AS208" s="144" t="s">
        <v>56</v>
      </c>
      <c r="AT208" s="23">
        <v>0.11667596861488708</v>
      </c>
      <c r="AU208" s="144" t="s">
        <v>56</v>
      </c>
      <c r="AV208" s="144">
        <v>93</v>
      </c>
      <c r="AW208" s="144" t="s">
        <v>56</v>
      </c>
      <c r="AX208" s="23">
        <v>9.2585549303471612E-2</v>
      </c>
      <c r="AY208" s="144" t="s">
        <v>56</v>
      </c>
      <c r="AZ208" s="144">
        <v>119</v>
      </c>
      <c r="BA208" s="144" t="s">
        <v>56</v>
      </c>
      <c r="BB208" s="23">
        <v>4.149332789763889E-2</v>
      </c>
      <c r="BC208" s="144" t="s">
        <v>56</v>
      </c>
      <c r="BD208" s="144">
        <v>188</v>
      </c>
      <c r="BE208" s="144" t="s">
        <v>56</v>
      </c>
      <c r="BF208" s="23">
        <v>0.46708086248424674</v>
      </c>
      <c r="BG208" s="144" t="s">
        <v>56</v>
      </c>
      <c r="BH208" s="144">
        <v>29</v>
      </c>
      <c r="BI208" s="144" t="s">
        <v>56</v>
      </c>
      <c r="BJ208" s="23">
        <v>0.13547343782837473</v>
      </c>
      <c r="BK208" s="144" t="s">
        <v>56</v>
      </c>
      <c r="BL208" s="144">
        <v>115</v>
      </c>
      <c r="BM208" s="144" t="s">
        <v>56</v>
      </c>
      <c r="BN208" s="23">
        <v>1.3281283690754011E-2</v>
      </c>
      <c r="BO208" s="144" t="s">
        <v>56</v>
      </c>
      <c r="BP208" s="144">
        <v>300</v>
      </c>
      <c r="BQ208" s="144" t="s">
        <v>56</v>
      </c>
      <c r="BR208" s="23">
        <v>4.9022469444749237E-2</v>
      </c>
      <c r="BS208" s="144" t="s">
        <v>56</v>
      </c>
      <c r="BT208" s="144">
        <v>212</v>
      </c>
      <c r="BU208" s="144" t="s">
        <v>56</v>
      </c>
      <c r="BV208" s="23">
        <v>5.4209702085610538E-2</v>
      </c>
      <c r="BW208" s="144" t="s">
        <v>56</v>
      </c>
      <c r="BX208" s="144">
        <v>296</v>
      </c>
      <c r="BY208" s="144" t="s">
        <v>56</v>
      </c>
      <c r="BZ208" s="23">
        <v>0.16230446916696664</v>
      </c>
      <c r="CA208" s="144" t="s">
        <v>56</v>
      </c>
      <c r="CB208" s="144">
        <v>150</v>
      </c>
      <c r="CC208" s="144" t="s">
        <v>56</v>
      </c>
      <c r="CD208" s="144" t="s">
        <v>56</v>
      </c>
      <c r="CE208" s="23">
        <v>6.3370541716533862E-2</v>
      </c>
      <c r="CF208" s="144" t="s">
        <v>56</v>
      </c>
      <c r="CG208" s="144">
        <v>178</v>
      </c>
    </row>
    <row r="209" spans="1:85" x14ac:dyDescent="0.25">
      <c r="A209" s="144" t="s">
        <v>230</v>
      </c>
      <c r="B209" s="23">
        <v>0.1678755109232529</v>
      </c>
      <c r="C209" s="144" t="s">
        <v>230</v>
      </c>
      <c r="D209" s="144">
        <v>246</v>
      </c>
      <c r="E209" s="144" t="s">
        <v>230</v>
      </c>
      <c r="F209" s="23">
        <v>9.8458506668892679E-2</v>
      </c>
      <c r="G209" s="144" t="s">
        <v>230</v>
      </c>
      <c r="H209" s="144">
        <v>157</v>
      </c>
      <c r="I209" s="144" t="s">
        <v>230</v>
      </c>
      <c r="J209" s="23">
        <v>0.15841390243732689</v>
      </c>
      <c r="K209" s="144" t="s">
        <v>230</v>
      </c>
      <c r="L209" s="144">
        <v>294</v>
      </c>
      <c r="M209" s="144" t="s">
        <v>230</v>
      </c>
      <c r="N209" s="23">
        <v>137</v>
      </c>
      <c r="O209" s="144" t="s">
        <v>230</v>
      </c>
      <c r="P209" s="23">
        <v>289</v>
      </c>
      <c r="Q209" s="144" t="s">
        <v>230</v>
      </c>
      <c r="R209" s="23">
        <v>1.0062248976778988E-3</v>
      </c>
      <c r="S209" s="144" t="s">
        <v>230</v>
      </c>
      <c r="T209" s="144">
        <v>197</v>
      </c>
      <c r="U209" s="144" t="s">
        <v>230</v>
      </c>
      <c r="V209" s="23">
        <v>2.9042030131581801E-2</v>
      </c>
      <c r="W209" s="144" t="s">
        <v>230</v>
      </c>
      <c r="X209" s="144">
        <v>324</v>
      </c>
      <c r="Y209" s="144" t="s">
        <v>230</v>
      </c>
      <c r="Z209" s="23">
        <v>1.2743015703778734E-3</v>
      </c>
      <c r="AA209" s="144" t="s">
        <v>230</v>
      </c>
      <c r="AB209" s="144">
        <v>275</v>
      </c>
      <c r="AC209" s="144" t="s">
        <v>230</v>
      </c>
      <c r="AD209" s="23">
        <v>1.8221186189758626E-2</v>
      </c>
      <c r="AE209" s="144" t="s">
        <v>230</v>
      </c>
      <c r="AF209" s="144">
        <v>98</v>
      </c>
      <c r="AG209" s="144" t="s">
        <v>230</v>
      </c>
      <c r="AH209" s="23">
        <v>6.4011591802779225E-2</v>
      </c>
      <c r="AI209" s="144" t="s">
        <v>230</v>
      </c>
      <c r="AJ209" s="144">
        <v>240</v>
      </c>
      <c r="AK209" s="144" t="s">
        <v>230</v>
      </c>
      <c r="AL209" s="23">
        <v>2.582246632057867E-2</v>
      </c>
      <c r="AM209" s="144" t="s">
        <v>230</v>
      </c>
      <c r="AN209" s="144">
        <v>139</v>
      </c>
      <c r="AO209" s="144" t="s">
        <v>230</v>
      </c>
      <c r="AP209" s="23">
        <v>0</v>
      </c>
      <c r="AQ209" s="144" t="s">
        <v>230</v>
      </c>
      <c r="AR209" s="144">
        <v>253</v>
      </c>
      <c r="AS209" s="144" t="s">
        <v>230</v>
      </c>
      <c r="AT209" s="23">
        <v>6.4019846369511788E-2</v>
      </c>
      <c r="AU209" s="144" t="s">
        <v>230</v>
      </c>
      <c r="AV209" s="144">
        <v>262</v>
      </c>
      <c r="AW209" s="144" t="s">
        <v>230</v>
      </c>
      <c r="AX209" s="23">
        <v>2.2570606387152976E-2</v>
      </c>
      <c r="AY209" s="144" t="s">
        <v>230</v>
      </c>
      <c r="AZ209" s="144">
        <v>308</v>
      </c>
      <c r="BA209" s="144" t="s">
        <v>230</v>
      </c>
      <c r="BB209" s="23">
        <v>0.17306478390271726</v>
      </c>
      <c r="BC209" s="144" t="s">
        <v>230</v>
      </c>
      <c r="BD209" s="144">
        <v>42</v>
      </c>
      <c r="BE209" s="144" t="s">
        <v>230</v>
      </c>
      <c r="BF209" s="23">
        <v>0.21529480624362085</v>
      </c>
      <c r="BG209" s="144" t="s">
        <v>230</v>
      </c>
      <c r="BH209" s="144">
        <v>169</v>
      </c>
      <c r="BI209" s="144" t="s">
        <v>230</v>
      </c>
      <c r="BJ209" s="23">
        <v>0.20287189261578042</v>
      </c>
      <c r="BK209" s="144" t="s">
        <v>230</v>
      </c>
      <c r="BL209" s="144">
        <v>49</v>
      </c>
      <c r="BM209" s="144" t="s">
        <v>230</v>
      </c>
      <c r="BN209" s="23">
        <v>2.556769617524372E-2</v>
      </c>
      <c r="BO209" s="144" t="s">
        <v>230</v>
      </c>
      <c r="BP209" s="144">
        <v>267</v>
      </c>
      <c r="BQ209" s="144" t="s">
        <v>230</v>
      </c>
      <c r="BR209" s="23">
        <v>3.009997686927627E-2</v>
      </c>
      <c r="BS209" s="144" t="s">
        <v>230</v>
      </c>
      <c r="BT209" s="144">
        <v>289</v>
      </c>
      <c r="BU209" s="144" t="s">
        <v>230</v>
      </c>
      <c r="BV209" s="23">
        <v>4.8384601270498304E-2</v>
      </c>
      <c r="BW209" s="144" t="s">
        <v>230</v>
      </c>
      <c r="BX209" s="144">
        <v>303</v>
      </c>
      <c r="BY209" s="144" t="s">
        <v>230</v>
      </c>
      <c r="BZ209" s="23">
        <v>0.14099238821241192</v>
      </c>
      <c r="CA209" s="144" t="s">
        <v>230</v>
      </c>
      <c r="CB209" s="144">
        <v>177</v>
      </c>
      <c r="CC209" s="144" t="s">
        <v>230</v>
      </c>
      <c r="CD209" s="144" t="s">
        <v>230</v>
      </c>
      <c r="CE209" s="23">
        <v>2.2202578468829351E-2</v>
      </c>
      <c r="CF209" s="144" t="s">
        <v>230</v>
      </c>
      <c r="CG209" s="144">
        <v>300</v>
      </c>
    </row>
    <row r="210" spans="1:85" x14ac:dyDescent="0.25">
      <c r="A210" s="144" t="s">
        <v>209</v>
      </c>
      <c r="B210" s="23">
        <v>0.18233351822562505</v>
      </c>
      <c r="C210" s="144" t="s">
        <v>209</v>
      </c>
      <c r="D210" s="144">
        <v>218</v>
      </c>
      <c r="E210" s="144" t="s">
        <v>209</v>
      </c>
      <c r="F210" s="23">
        <v>8.9195872403562443E-2</v>
      </c>
      <c r="G210" s="144" t="s">
        <v>209</v>
      </c>
      <c r="H210" s="144">
        <v>175</v>
      </c>
      <c r="I210" s="144" t="s">
        <v>209</v>
      </c>
      <c r="J210" s="23">
        <v>0.18347690182956433</v>
      </c>
      <c r="K210" s="144" t="s">
        <v>209</v>
      </c>
      <c r="L210" s="144">
        <v>273</v>
      </c>
      <c r="M210" s="144" t="s">
        <v>209</v>
      </c>
      <c r="N210" s="23">
        <v>98</v>
      </c>
      <c r="O210" s="144" t="s">
        <v>209</v>
      </c>
      <c r="P210" s="23">
        <v>259</v>
      </c>
      <c r="Q210" s="144" t="s">
        <v>209</v>
      </c>
      <c r="R210" s="23">
        <v>8.7623516071353769E-4</v>
      </c>
      <c r="S210" s="144" t="s">
        <v>209</v>
      </c>
      <c r="T210" s="144">
        <v>210</v>
      </c>
      <c r="U210" s="144" t="s">
        <v>209</v>
      </c>
      <c r="V210" s="23">
        <v>6.2327743981584673E-2</v>
      </c>
      <c r="W210" s="144" t="s">
        <v>209</v>
      </c>
      <c r="X210" s="144">
        <v>275</v>
      </c>
      <c r="Y210" s="144" t="s">
        <v>209</v>
      </c>
      <c r="Z210" s="23">
        <v>1.4519456728202919E-3</v>
      </c>
      <c r="AA210" s="144" t="s">
        <v>209</v>
      </c>
      <c r="AB210" s="144">
        <v>264</v>
      </c>
      <c r="AC210" s="144" t="s">
        <v>209</v>
      </c>
      <c r="AD210" s="23">
        <v>8.3926458388930945E-3</v>
      </c>
      <c r="AE210" s="144" t="s">
        <v>209</v>
      </c>
      <c r="AF210" s="144">
        <v>193</v>
      </c>
      <c r="AG210" s="144" t="s">
        <v>209</v>
      </c>
      <c r="AH210" s="23">
        <v>8.7784175250398513E-2</v>
      </c>
      <c r="AI210" s="144" t="s">
        <v>209</v>
      </c>
      <c r="AJ210" s="144">
        <v>148</v>
      </c>
      <c r="AK210" s="144" t="s">
        <v>209</v>
      </c>
      <c r="AL210" s="23">
        <v>1.9241495343481373E-2</v>
      </c>
      <c r="AM210" s="144" t="s">
        <v>209</v>
      </c>
      <c r="AN210" s="144">
        <v>202</v>
      </c>
      <c r="AO210" s="144" t="s">
        <v>209</v>
      </c>
      <c r="AP210" s="23">
        <v>3.5779992985973064E-2</v>
      </c>
      <c r="AQ210" s="144" t="s">
        <v>209</v>
      </c>
      <c r="AR210" s="144">
        <v>157</v>
      </c>
      <c r="AS210" s="144" t="s">
        <v>209</v>
      </c>
      <c r="AT210" s="23">
        <v>6.3187874769624175E-2</v>
      </c>
      <c r="AU210" s="144" t="s">
        <v>209</v>
      </c>
      <c r="AV210" s="144">
        <v>265</v>
      </c>
      <c r="AW210" s="144" t="s">
        <v>209</v>
      </c>
      <c r="AX210" s="23">
        <v>5.7127991062821272E-2</v>
      </c>
      <c r="AY210" s="144" t="s">
        <v>209</v>
      </c>
      <c r="AZ210" s="144">
        <v>202</v>
      </c>
      <c r="BA210" s="144" t="s">
        <v>209</v>
      </c>
      <c r="BB210" s="23">
        <v>3.6599944092333095E-2</v>
      </c>
      <c r="BC210" s="144" t="s">
        <v>209</v>
      </c>
      <c r="BD210" s="144">
        <v>201</v>
      </c>
      <c r="BE210" s="144" t="s">
        <v>209</v>
      </c>
      <c r="BF210" s="23">
        <v>0.15753774375782742</v>
      </c>
      <c r="BG210" s="144" t="s">
        <v>209</v>
      </c>
      <c r="BH210" s="144">
        <v>246</v>
      </c>
      <c r="BI210" s="144" t="s">
        <v>209</v>
      </c>
      <c r="BJ210" s="23">
        <v>6.6313573262622091E-2</v>
      </c>
      <c r="BK210" s="144" t="s">
        <v>209</v>
      </c>
      <c r="BL210" s="144">
        <v>251</v>
      </c>
      <c r="BM210" s="144" t="s">
        <v>209</v>
      </c>
      <c r="BN210" s="23">
        <v>0.11571557136577022</v>
      </c>
      <c r="BO210" s="144" t="s">
        <v>209</v>
      </c>
      <c r="BP210" s="144">
        <v>79</v>
      </c>
      <c r="BQ210" s="144" t="s">
        <v>209</v>
      </c>
      <c r="BR210" s="23">
        <v>0.13741503351510168</v>
      </c>
      <c r="BS210" s="144" t="s">
        <v>209</v>
      </c>
      <c r="BT210" s="144">
        <v>31</v>
      </c>
      <c r="BU210" s="144" t="s">
        <v>209</v>
      </c>
      <c r="BV210" s="23">
        <v>0.22001524370894732</v>
      </c>
      <c r="BW210" s="144" t="s">
        <v>209</v>
      </c>
      <c r="BX210" s="144">
        <v>52</v>
      </c>
      <c r="BY210" s="144" t="s">
        <v>209</v>
      </c>
      <c r="BZ210" s="23">
        <v>0.10189462546367187</v>
      </c>
      <c r="CA210" s="144" t="s">
        <v>209</v>
      </c>
      <c r="CB210" s="144">
        <v>261</v>
      </c>
      <c r="CC210" s="144" t="s">
        <v>209</v>
      </c>
      <c r="CD210" s="144" t="s">
        <v>209</v>
      </c>
      <c r="CE210" s="23">
        <v>4.5010798480203985E-2</v>
      </c>
      <c r="CF210" s="144" t="s">
        <v>209</v>
      </c>
      <c r="CG210" s="144">
        <v>231</v>
      </c>
    </row>
    <row r="211" spans="1:85" x14ac:dyDescent="0.25">
      <c r="A211" s="144" t="s">
        <v>37</v>
      </c>
      <c r="B211" s="23">
        <v>0.30350278917397944</v>
      </c>
      <c r="C211" s="144" t="s">
        <v>37</v>
      </c>
      <c r="D211" s="144">
        <v>85</v>
      </c>
      <c r="E211" s="144" t="s">
        <v>37</v>
      </c>
      <c r="F211" s="23">
        <v>0.3014734513978421</v>
      </c>
      <c r="G211" s="144" t="s">
        <v>37</v>
      </c>
      <c r="H211" s="144">
        <v>24</v>
      </c>
      <c r="I211" s="144" t="s">
        <v>37</v>
      </c>
      <c r="J211" s="23">
        <v>0.14078053293849327</v>
      </c>
      <c r="K211" s="144" t="s">
        <v>37</v>
      </c>
      <c r="L211" s="144">
        <v>312</v>
      </c>
      <c r="M211" s="144" t="s">
        <v>37</v>
      </c>
      <c r="N211" s="23">
        <v>288</v>
      </c>
      <c r="O211" s="144" t="s">
        <v>37</v>
      </c>
      <c r="P211" s="23">
        <v>323</v>
      </c>
      <c r="Q211" s="144" t="s">
        <v>37</v>
      </c>
      <c r="R211" s="23">
        <v>1.6814949348168315E-3</v>
      </c>
      <c r="S211" s="144" t="s">
        <v>37</v>
      </c>
      <c r="T211" s="144">
        <v>125</v>
      </c>
      <c r="U211" s="144" t="s">
        <v>37</v>
      </c>
      <c r="V211" s="23">
        <v>7.1687292276345974E-2</v>
      </c>
      <c r="W211" s="144" t="s">
        <v>37</v>
      </c>
      <c r="X211" s="144">
        <v>261</v>
      </c>
      <c r="Y211" s="144" t="s">
        <v>37</v>
      </c>
      <c r="Z211" s="23">
        <v>2.3434557266853537E-3</v>
      </c>
      <c r="AA211" s="144" t="s">
        <v>37</v>
      </c>
      <c r="AB211" s="144">
        <v>198</v>
      </c>
      <c r="AC211" s="144" t="s">
        <v>37</v>
      </c>
      <c r="AD211" s="23">
        <v>1.4223830336353173E-2</v>
      </c>
      <c r="AE211" s="144" t="s">
        <v>37</v>
      </c>
      <c r="AF211" s="144">
        <v>124</v>
      </c>
      <c r="AG211" s="144" t="s">
        <v>37</v>
      </c>
      <c r="AH211" s="23">
        <v>6.8921340268202222E-2</v>
      </c>
      <c r="AI211" s="144" t="s">
        <v>37</v>
      </c>
      <c r="AJ211" s="144">
        <v>220</v>
      </c>
      <c r="AK211" s="144" t="s">
        <v>37</v>
      </c>
      <c r="AL211" s="23">
        <v>2.2546169963628668E-2</v>
      </c>
      <c r="AM211" s="144" t="s">
        <v>37</v>
      </c>
      <c r="AN211" s="144">
        <v>157</v>
      </c>
      <c r="AO211" s="144" t="s">
        <v>37</v>
      </c>
      <c r="AP211" s="23">
        <v>0.25786439648649562</v>
      </c>
      <c r="AQ211" s="144" t="s">
        <v>37</v>
      </c>
      <c r="AR211" s="144">
        <v>14</v>
      </c>
      <c r="AS211" s="144" t="s">
        <v>37</v>
      </c>
      <c r="AT211" s="23">
        <v>6.0085137268438629E-2</v>
      </c>
      <c r="AU211" s="144" t="s">
        <v>37</v>
      </c>
      <c r="AV211" s="144">
        <v>272</v>
      </c>
      <c r="AW211" s="144" t="s">
        <v>37</v>
      </c>
      <c r="AX211" s="23">
        <v>0.27235044516721552</v>
      </c>
      <c r="AY211" s="144" t="s">
        <v>37</v>
      </c>
      <c r="AZ211" s="144">
        <v>18</v>
      </c>
      <c r="BA211" s="144" t="s">
        <v>37</v>
      </c>
      <c r="BB211" s="23">
        <v>0.30850693149608371</v>
      </c>
      <c r="BC211" s="144" t="s">
        <v>37</v>
      </c>
      <c r="BD211" s="144">
        <v>18</v>
      </c>
      <c r="BE211" s="144" t="s">
        <v>37</v>
      </c>
      <c r="BF211" s="23">
        <v>0.1556036722748417</v>
      </c>
      <c r="BG211" s="144" t="s">
        <v>37</v>
      </c>
      <c r="BH211" s="144">
        <v>249</v>
      </c>
      <c r="BI211" s="144" t="s">
        <v>37</v>
      </c>
      <c r="BJ211" s="23">
        <v>0.31395005088022671</v>
      </c>
      <c r="BK211" s="144" t="s">
        <v>37</v>
      </c>
      <c r="BL211" s="144">
        <v>19</v>
      </c>
      <c r="BM211" s="144" t="s">
        <v>37</v>
      </c>
      <c r="BN211" s="23">
        <v>8.4795959696427295E-2</v>
      </c>
      <c r="BO211" s="144" t="s">
        <v>37</v>
      </c>
      <c r="BP211" s="144">
        <v>115</v>
      </c>
      <c r="BQ211" s="144" t="s">
        <v>37</v>
      </c>
      <c r="BR211" s="23">
        <v>3.3797085852358098E-2</v>
      </c>
      <c r="BS211" s="144" t="s">
        <v>37</v>
      </c>
      <c r="BT211" s="144">
        <v>270</v>
      </c>
      <c r="BU211" s="144" t="s">
        <v>37</v>
      </c>
      <c r="BV211" s="23">
        <v>0.10296418744761617</v>
      </c>
      <c r="BW211" s="144" t="s">
        <v>37</v>
      </c>
      <c r="BX211" s="144">
        <v>189</v>
      </c>
      <c r="BY211" s="144" t="s">
        <v>37</v>
      </c>
      <c r="BZ211" s="23">
        <v>0.10943652124605636</v>
      </c>
      <c r="CA211" s="144" t="s">
        <v>37</v>
      </c>
      <c r="CB211" s="144">
        <v>246</v>
      </c>
      <c r="CC211" s="144" t="s">
        <v>37</v>
      </c>
      <c r="CD211" s="144" t="s">
        <v>37</v>
      </c>
      <c r="CE211" s="23">
        <v>3.1670605269927708E-3</v>
      </c>
      <c r="CF211" s="144" t="s">
        <v>37</v>
      </c>
      <c r="CG211" s="144">
        <v>322</v>
      </c>
    </row>
    <row r="212" spans="1:85" x14ac:dyDescent="0.25">
      <c r="A212" s="144" t="s">
        <v>323</v>
      </c>
      <c r="B212" s="23">
        <v>0.14411141321223669</v>
      </c>
      <c r="C212" s="144" t="s">
        <v>323</v>
      </c>
      <c r="D212" s="144">
        <v>290</v>
      </c>
      <c r="E212" s="144" t="s">
        <v>323</v>
      </c>
      <c r="F212" s="23">
        <v>6.1955248144510609E-2</v>
      </c>
      <c r="G212" s="144" t="s">
        <v>323</v>
      </c>
      <c r="H212" s="144">
        <v>247</v>
      </c>
      <c r="I212" s="144" t="s">
        <v>323</v>
      </c>
      <c r="J212" s="23">
        <v>0.2138031106910071</v>
      </c>
      <c r="K212" s="144" t="s">
        <v>323</v>
      </c>
      <c r="L212" s="144">
        <v>226</v>
      </c>
      <c r="M212" s="144" t="s">
        <v>323</v>
      </c>
      <c r="N212" s="23">
        <v>-21</v>
      </c>
      <c r="O212" s="144" t="s">
        <v>323</v>
      </c>
      <c r="P212" s="23">
        <v>138</v>
      </c>
      <c r="Q212" s="144" t="s">
        <v>323</v>
      </c>
      <c r="R212" s="23">
        <v>6.2464410327060544E-4</v>
      </c>
      <c r="S212" s="144" t="s">
        <v>323</v>
      </c>
      <c r="T212" s="144">
        <v>235</v>
      </c>
      <c r="U212" s="144" t="s">
        <v>323</v>
      </c>
      <c r="V212" s="23">
        <v>0.14961713552111039</v>
      </c>
      <c r="W212" s="144" t="s">
        <v>323</v>
      </c>
      <c r="X212" s="144">
        <v>149</v>
      </c>
      <c r="Y212" s="144" t="s">
        <v>323</v>
      </c>
      <c r="Z212" s="23">
        <v>2.0070754352789488E-3</v>
      </c>
      <c r="AA212" s="144" t="s">
        <v>323</v>
      </c>
      <c r="AB212" s="144">
        <v>226</v>
      </c>
      <c r="AC212" s="144" t="s">
        <v>323</v>
      </c>
      <c r="AD212" s="23">
        <v>5.530782847360788E-3</v>
      </c>
      <c r="AE212" s="144" t="s">
        <v>323</v>
      </c>
      <c r="AF212" s="144">
        <v>242</v>
      </c>
      <c r="AG212" s="144" t="s">
        <v>323</v>
      </c>
      <c r="AH212" s="23">
        <v>5.8257404646201293E-2</v>
      </c>
      <c r="AI212" s="144" t="s">
        <v>323</v>
      </c>
      <c r="AJ212" s="144">
        <v>265</v>
      </c>
      <c r="AK212" s="144" t="s">
        <v>323</v>
      </c>
      <c r="AL212" s="23">
        <v>1.2731548594281371E-2</v>
      </c>
      <c r="AM212" s="144" t="s">
        <v>323</v>
      </c>
      <c r="AN212" s="144">
        <v>294</v>
      </c>
      <c r="AO212" s="144" t="s">
        <v>323</v>
      </c>
      <c r="AP212" s="23">
        <v>0</v>
      </c>
      <c r="AQ212" s="144" t="s">
        <v>323</v>
      </c>
      <c r="AR212" s="144">
        <v>253</v>
      </c>
      <c r="AS212" s="144" t="s">
        <v>323</v>
      </c>
      <c r="AT212" s="23">
        <v>0.11462119404992946</v>
      </c>
      <c r="AU212" s="144" t="s">
        <v>323</v>
      </c>
      <c r="AV212" s="144">
        <v>101</v>
      </c>
      <c r="AW212" s="144" t="s">
        <v>323</v>
      </c>
      <c r="AX212" s="23">
        <v>4.0410435220264454E-2</v>
      </c>
      <c r="AY212" s="144" t="s">
        <v>323</v>
      </c>
      <c r="AZ212" s="144">
        <v>255</v>
      </c>
      <c r="BA212" s="144" t="s">
        <v>323</v>
      </c>
      <c r="BB212" s="23">
        <v>3.1187648359077978E-2</v>
      </c>
      <c r="BC212" s="144" t="s">
        <v>323</v>
      </c>
      <c r="BD212" s="144">
        <v>222</v>
      </c>
      <c r="BE212" s="144" t="s">
        <v>323</v>
      </c>
      <c r="BF212" s="23">
        <v>0.2588990911316304</v>
      </c>
      <c r="BG212" s="144" t="s">
        <v>323</v>
      </c>
      <c r="BH212" s="144">
        <v>124</v>
      </c>
      <c r="BI212" s="144" t="s">
        <v>323</v>
      </c>
      <c r="BJ212" s="23">
        <v>8.2561340701574365E-2</v>
      </c>
      <c r="BK212" s="144" t="s">
        <v>323</v>
      </c>
      <c r="BL212" s="144">
        <v>211</v>
      </c>
      <c r="BM212" s="144" t="s">
        <v>323</v>
      </c>
      <c r="BN212" s="23">
        <v>9.9745776375593967E-2</v>
      </c>
      <c r="BO212" s="144" t="s">
        <v>323</v>
      </c>
      <c r="BP212" s="144">
        <v>96</v>
      </c>
      <c r="BQ212" s="144" t="s">
        <v>323</v>
      </c>
      <c r="BR212" s="23">
        <v>2.5326682266557592E-2</v>
      </c>
      <c r="BS212" s="144" t="s">
        <v>323</v>
      </c>
      <c r="BT212" s="144">
        <v>307</v>
      </c>
      <c r="BU212" s="144" t="s">
        <v>323</v>
      </c>
      <c r="BV212" s="23">
        <v>0.10855120441412065</v>
      </c>
      <c r="BW212" s="144" t="s">
        <v>323</v>
      </c>
      <c r="BX212" s="144">
        <v>178</v>
      </c>
      <c r="BY212" s="144" t="s">
        <v>323</v>
      </c>
      <c r="BZ212" s="23">
        <v>0.12396286815229753</v>
      </c>
      <c r="CA212" s="144" t="s">
        <v>323</v>
      </c>
      <c r="CB212" s="144">
        <v>212</v>
      </c>
      <c r="CC212" s="144" t="s">
        <v>323</v>
      </c>
      <c r="CD212" s="144" t="s">
        <v>323</v>
      </c>
      <c r="CE212" s="23">
        <v>3.2762226910898619E-2</v>
      </c>
      <c r="CF212" s="144" t="s">
        <v>323</v>
      </c>
      <c r="CG212" s="144">
        <v>265</v>
      </c>
    </row>
    <row r="213" spans="1:85" x14ac:dyDescent="0.25">
      <c r="A213" s="144" t="s">
        <v>240</v>
      </c>
      <c r="B213" s="23">
        <v>0.20464018792125166</v>
      </c>
      <c r="C213" s="144" t="s">
        <v>240</v>
      </c>
      <c r="D213" s="144">
        <v>177</v>
      </c>
      <c r="E213" s="144" t="s">
        <v>240</v>
      </c>
      <c r="F213" s="23">
        <v>5.5761231191876412E-2</v>
      </c>
      <c r="G213" s="144" t="s">
        <v>240</v>
      </c>
      <c r="H213" s="144">
        <v>265</v>
      </c>
      <c r="I213" s="144" t="s">
        <v>240</v>
      </c>
      <c r="J213" s="23">
        <v>0.26561616003971317</v>
      </c>
      <c r="K213" s="144" t="s">
        <v>240</v>
      </c>
      <c r="L213" s="144">
        <v>153</v>
      </c>
      <c r="M213" s="144" t="s">
        <v>240</v>
      </c>
      <c r="N213" s="23">
        <v>-112</v>
      </c>
      <c r="O213" s="144" t="s">
        <v>240</v>
      </c>
      <c r="P213" s="23">
        <v>58</v>
      </c>
      <c r="Q213" s="144" t="s">
        <v>240</v>
      </c>
      <c r="R213" s="23">
        <v>4.2990240371443096E-3</v>
      </c>
      <c r="S213" s="144" t="s">
        <v>240</v>
      </c>
      <c r="T213" s="144">
        <v>57</v>
      </c>
      <c r="U213" s="144" t="s">
        <v>240</v>
      </c>
      <c r="V213" s="23">
        <v>0.1468544863828978</v>
      </c>
      <c r="W213" s="144" t="s">
        <v>240</v>
      </c>
      <c r="X213" s="144">
        <v>152</v>
      </c>
      <c r="Y213" s="144" t="s">
        <v>240</v>
      </c>
      <c r="Z213" s="23">
        <v>5.6548225582591189E-3</v>
      </c>
      <c r="AA213" s="144" t="s">
        <v>240</v>
      </c>
      <c r="AB213" s="144">
        <v>81</v>
      </c>
      <c r="AC213" s="144" t="s">
        <v>240</v>
      </c>
      <c r="AD213" s="23">
        <v>4.2379966502779538E-3</v>
      </c>
      <c r="AE213" s="144" t="s">
        <v>240</v>
      </c>
      <c r="AF213" s="144">
        <v>268</v>
      </c>
      <c r="AG213" s="144" t="s">
        <v>240</v>
      </c>
      <c r="AH213" s="23">
        <v>0.12879524046288898</v>
      </c>
      <c r="AI213" s="144" t="s">
        <v>240</v>
      </c>
      <c r="AJ213" s="144">
        <v>74</v>
      </c>
      <c r="AK213" s="144" t="s">
        <v>240</v>
      </c>
      <c r="AL213" s="23">
        <v>2.0361837970781692E-2</v>
      </c>
      <c r="AM213" s="144" t="s">
        <v>240</v>
      </c>
      <c r="AN213" s="144">
        <v>184</v>
      </c>
      <c r="AO213" s="144" t="s">
        <v>240</v>
      </c>
      <c r="AP213" s="23">
        <v>1.7482610405119291E-2</v>
      </c>
      <c r="AQ213" s="144" t="s">
        <v>240</v>
      </c>
      <c r="AR213" s="144">
        <v>220</v>
      </c>
      <c r="AS213" s="144" t="s">
        <v>240</v>
      </c>
      <c r="AT213" s="23">
        <v>8.3756048689130488E-2</v>
      </c>
      <c r="AU213" s="144" t="s">
        <v>240</v>
      </c>
      <c r="AV213" s="144">
        <v>184</v>
      </c>
      <c r="AW213" s="144" t="s">
        <v>240</v>
      </c>
      <c r="AX213" s="23">
        <v>4.6557276261124714E-2</v>
      </c>
      <c r="AY213" s="144" t="s">
        <v>240</v>
      </c>
      <c r="AZ213" s="144">
        <v>238</v>
      </c>
      <c r="BA213" s="144" t="s">
        <v>240</v>
      </c>
      <c r="BB213" s="23">
        <v>9.6689055038522483E-3</v>
      </c>
      <c r="BC213" s="144" t="s">
        <v>240</v>
      </c>
      <c r="BD213" s="144">
        <v>297</v>
      </c>
      <c r="BE213" s="144" t="s">
        <v>240</v>
      </c>
      <c r="BF213" s="23">
        <v>0.164209883552832</v>
      </c>
      <c r="BG213" s="144" t="s">
        <v>240</v>
      </c>
      <c r="BH213" s="144">
        <v>236</v>
      </c>
      <c r="BI213" s="144" t="s">
        <v>240</v>
      </c>
      <c r="BJ213" s="23">
        <v>4.3140880407971836E-2</v>
      </c>
      <c r="BK213" s="144" t="s">
        <v>240</v>
      </c>
      <c r="BL213" s="144">
        <v>310</v>
      </c>
      <c r="BM213" s="144" t="s">
        <v>240</v>
      </c>
      <c r="BN213" s="23">
        <v>8.7694766377760358E-2</v>
      </c>
      <c r="BO213" s="144" t="s">
        <v>240</v>
      </c>
      <c r="BP213" s="144">
        <v>110</v>
      </c>
      <c r="BQ213" s="144" t="s">
        <v>240</v>
      </c>
      <c r="BR213" s="23">
        <v>0.12960115020195181</v>
      </c>
      <c r="BS213" s="144" t="s">
        <v>240</v>
      </c>
      <c r="BT213" s="144">
        <v>39</v>
      </c>
      <c r="BU213" s="144" t="s">
        <v>240</v>
      </c>
      <c r="BV213" s="23">
        <v>0.1889120029116132</v>
      </c>
      <c r="BW213" s="144" t="s">
        <v>240</v>
      </c>
      <c r="BX213" s="144">
        <v>72</v>
      </c>
      <c r="BY213" s="144" t="s">
        <v>240</v>
      </c>
      <c r="BZ213" s="23">
        <v>0.16584977552056315</v>
      </c>
      <c r="CA213" s="144" t="s">
        <v>240</v>
      </c>
      <c r="CB213" s="144">
        <v>147</v>
      </c>
      <c r="CC213" s="144" t="s">
        <v>240</v>
      </c>
      <c r="CD213" s="144" t="s">
        <v>240</v>
      </c>
      <c r="CE213" s="23">
        <v>0.12939368007301189</v>
      </c>
      <c r="CF213" s="144" t="s">
        <v>240</v>
      </c>
      <c r="CG213" s="144">
        <v>94</v>
      </c>
    </row>
    <row r="214" spans="1:85" x14ac:dyDescent="0.25">
      <c r="A214" s="144" t="s">
        <v>99</v>
      </c>
      <c r="B214" s="23">
        <v>0.48268988276216801</v>
      </c>
      <c r="C214" s="144" t="s">
        <v>99</v>
      </c>
      <c r="D214" s="144">
        <v>25</v>
      </c>
      <c r="E214" s="144" t="s">
        <v>99</v>
      </c>
      <c r="F214" s="23">
        <v>0.35867188786280579</v>
      </c>
      <c r="G214" s="144" t="s">
        <v>99</v>
      </c>
      <c r="H214" s="144">
        <v>12</v>
      </c>
      <c r="I214" s="144" t="s">
        <v>99</v>
      </c>
      <c r="J214" s="23">
        <v>0.37741010112728851</v>
      </c>
      <c r="K214" s="144" t="s">
        <v>99</v>
      </c>
      <c r="L214" s="144">
        <v>63</v>
      </c>
      <c r="M214" s="144" t="s">
        <v>99</v>
      </c>
      <c r="N214" s="23">
        <v>51</v>
      </c>
      <c r="O214" s="144" t="s">
        <v>99</v>
      </c>
      <c r="P214" s="23">
        <v>223</v>
      </c>
      <c r="Q214" s="144" t="s">
        <v>99</v>
      </c>
      <c r="R214" s="23">
        <v>4.8493123521233346E-3</v>
      </c>
      <c r="S214" s="144" t="s">
        <v>99</v>
      </c>
      <c r="T214" s="144">
        <v>51</v>
      </c>
      <c r="U214" s="144" t="s">
        <v>99</v>
      </c>
      <c r="V214" s="23">
        <v>0.17367337786785425</v>
      </c>
      <c r="W214" s="144" t="s">
        <v>99</v>
      </c>
      <c r="X214" s="144">
        <v>133</v>
      </c>
      <c r="Y214" s="144" t="s">
        <v>99</v>
      </c>
      <c r="Z214" s="23">
        <v>6.4527802905928874E-3</v>
      </c>
      <c r="AA214" s="144" t="s">
        <v>99</v>
      </c>
      <c r="AB214" s="144">
        <v>67</v>
      </c>
      <c r="AC214" s="144" t="s">
        <v>99</v>
      </c>
      <c r="AD214" s="23">
        <v>0.10985012407775448</v>
      </c>
      <c r="AE214" s="144" t="s">
        <v>99</v>
      </c>
      <c r="AF214" s="144">
        <v>20</v>
      </c>
      <c r="AG214" s="144" t="s">
        <v>99</v>
      </c>
      <c r="AH214" s="23">
        <v>0.18505285444883818</v>
      </c>
      <c r="AI214" s="144" t="s">
        <v>99</v>
      </c>
      <c r="AJ214" s="144">
        <v>36</v>
      </c>
      <c r="AK214" s="144" t="s">
        <v>99</v>
      </c>
      <c r="AL214" s="23">
        <v>0.13036202443136097</v>
      </c>
      <c r="AM214" s="144" t="s">
        <v>99</v>
      </c>
      <c r="AN214" s="144">
        <v>20</v>
      </c>
      <c r="AO214" s="144" t="s">
        <v>99</v>
      </c>
      <c r="AP214" s="23">
        <v>0</v>
      </c>
      <c r="AQ214" s="144" t="s">
        <v>99</v>
      </c>
      <c r="AR214" s="144">
        <v>253</v>
      </c>
      <c r="AS214" s="144" t="s">
        <v>99</v>
      </c>
      <c r="AT214" s="23">
        <v>5.3246636946099206E-2</v>
      </c>
      <c r="AU214" s="144" t="s">
        <v>99</v>
      </c>
      <c r="AV214" s="144">
        <v>293</v>
      </c>
      <c r="AW214" s="144" t="s">
        <v>99</v>
      </c>
      <c r="AX214" s="23">
        <v>1.8772442486247213E-2</v>
      </c>
      <c r="AY214" s="144" t="s">
        <v>99</v>
      </c>
      <c r="AZ214" s="144">
        <v>314</v>
      </c>
      <c r="BA214" s="144" t="s">
        <v>99</v>
      </c>
      <c r="BB214" s="23">
        <v>0.34657419578227477</v>
      </c>
      <c r="BC214" s="144" t="s">
        <v>99</v>
      </c>
      <c r="BD214" s="144">
        <v>12</v>
      </c>
      <c r="BE214" s="144" t="s">
        <v>99</v>
      </c>
      <c r="BF214" s="23">
        <v>0.38378415279866107</v>
      </c>
      <c r="BG214" s="144" t="s">
        <v>99</v>
      </c>
      <c r="BH214" s="144">
        <v>50</v>
      </c>
      <c r="BI214" s="144" t="s">
        <v>99</v>
      </c>
      <c r="BJ214" s="23">
        <v>0.39636682181309169</v>
      </c>
      <c r="BK214" s="144" t="s">
        <v>99</v>
      </c>
      <c r="BL214" s="144">
        <v>11</v>
      </c>
      <c r="BM214" s="144" t="s">
        <v>99</v>
      </c>
      <c r="BN214" s="23">
        <v>0.33236239881823082</v>
      </c>
      <c r="BO214" s="144" t="s">
        <v>99</v>
      </c>
      <c r="BP214" s="144">
        <v>14</v>
      </c>
      <c r="BQ214" s="144" t="s">
        <v>99</v>
      </c>
      <c r="BR214" s="23">
        <v>3.0708341402339964E-2</v>
      </c>
      <c r="BS214" s="144" t="s">
        <v>99</v>
      </c>
      <c r="BT214" s="144">
        <v>288</v>
      </c>
      <c r="BU214" s="144" t="s">
        <v>99</v>
      </c>
      <c r="BV214" s="23">
        <v>0.31495169466548956</v>
      </c>
      <c r="BW214" s="144" t="s">
        <v>99</v>
      </c>
      <c r="BX214" s="144">
        <v>25</v>
      </c>
      <c r="BY214" s="144" t="s">
        <v>99</v>
      </c>
      <c r="BZ214" s="23">
        <v>0.29648948912296536</v>
      </c>
      <c r="CA214" s="144" t="s">
        <v>99</v>
      </c>
      <c r="CB214" s="144">
        <v>38</v>
      </c>
      <c r="CC214" s="144" t="s">
        <v>99</v>
      </c>
      <c r="CD214" s="144" t="s">
        <v>99</v>
      </c>
      <c r="CE214" s="23">
        <v>0.22469840929042775</v>
      </c>
      <c r="CF214" s="144" t="s">
        <v>99</v>
      </c>
      <c r="CG214" s="144">
        <v>40</v>
      </c>
    </row>
    <row r="215" spans="1:85" x14ac:dyDescent="0.25">
      <c r="A215" s="144" t="s">
        <v>44</v>
      </c>
      <c r="B215" s="23">
        <v>0.48157340107110747</v>
      </c>
      <c r="C215" s="144" t="s">
        <v>44</v>
      </c>
      <c r="D215" s="144">
        <v>26</v>
      </c>
      <c r="E215" s="144" t="s">
        <v>44</v>
      </c>
      <c r="F215" s="23">
        <v>0.11936281596542009</v>
      </c>
      <c r="G215" s="144" t="s">
        <v>44</v>
      </c>
      <c r="H215" s="144">
        <v>116</v>
      </c>
      <c r="I215" s="144" t="s">
        <v>44</v>
      </c>
      <c r="J215" s="23">
        <v>0.50953650201833789</v>
      </c>
      <c r="K215" s="144" t="s">
        <v>44</v>
      </c>
      <c r="L215" s="144">
        <v>30</v>
      </c>
      <c r="M215" s="144" t="s">
        <v>44</v>
      </c>
      <c r="N215" s="23">
        <v>-86</v>
      </c>
      <c r="O215" s="144" t="s">
        <v>44</v>
      </c>
      <c r="P215" s="23">
        <v>75</v>
      </c>
      <c r="Q215" s="144" t="s">
        <v>44</v>
      </c>
      <c r="R215" s="23">
        <v>3.4056422178095069E-3</v>
      </c>
      <c r="S215" s="144" t="s">
        <v>44</v>
      </c>
      <c r="T215" s="144">
        <v>72</v>
      </c>
      <c r="U215" s="144" t="s">
        <v>44</v>
      </c>
      <c r="V215" s="23">
        <v>0.21846948652618275</v>
      </c>
      <c r="W215" s="144" t="s">
        <v>44</v>
      </c>
      <c r="X215" s="144">
        <v>100</v>
      </c>
      <c r="Y215" s="144" t="s">
        <v>44</v>
      </c>
      <c r="Z215" s="23">
        <v>5.4235064496179469E-3</v>
      </c>
      <c r="AA215" s="144" t="s">
        <v>44</v>
      </c>
      <c r="AB215" s="144">
        <v>85</v>
      </c>
      <c r="AC215" s="144" t="s">
        <v>44</v>
      </c>
      <c r="AD215" s="23">
        <v>3.8137605464667762E-3</v>
      </c>
      <c r="AE215" s="144" t="s">
        <v>44</v>
      </c>
      <c r="AF215" s="144">
        <v>276</v>
      </c>
      <c r="AG215" s="144" t="s">
        <v>44</v>
      </c>
      <c r="AH215" s="23">
        <v>0.2478345892841341</v>
      </c>
      <c r="AI215" s="144" t="s">
        <v>44</v>
      </c>
      <c r="AJ215" s="144">
        <v>17</v>
      </c>
      <c r="AK215" s="144" t="s">
        <v>44</v>
      </c>
      <c r="AL215" s="23">
        <v>3.4951179606196509E-2</v>
      </c>
      <c r="AM215" s="144" t="s">
        <v>44</v>
      </c>
      <c r="AN215" s="144">
        <v>88</v>
      </c>
      <c r="AO215" s="144" t="s">
        <v>44</v>
      </c>
      <c r="AP215" s="23">
        <v>2.4960080303779265E-2</v>
      </c>
      <c r="AQ215" s="144" t="s">
        <v>44</v>
      </c>
      <c r="AR215" s="144">
        <v>191</v>
      </c>
      <c r="AS215" s="144" t="s">
        <v>44</v>
      </c>
      <c r="AT215" s="23">
        <v>7.1383030944318193E-2</v>
      </c>
      <c r="AU215" s="144" t="s">
        <v>44</v>
      </c>
      <c r="AV215" s="144">
        <v>231</v>
      </c>
      <c r="AW215" s="144" t="s">
        <v>44</v>
      </c>
      <c r="AX215" s="23">
        <v>4.9478351947500339E-2</v>
      </c>
      <c r="AY215" s="144" t="s">
        <v>44</v>
      </c>
      <c r="AZ215" s="144">
        <v>228</v>
      </c>
      <c r="BA215" s="144" t="s">
        <v>44</v>
      </c>
      <c r="BB215" s="23">
        <v>0.12340239909572684</v>
      </c>
      <c r="BC215" s="144" t="s">
        <v>44</v>
      </c>
      <c r="BD215" s="144">
        <v>70</v>
      </c>
      <c r="BE215" s="144" t="s">
        <v>44</v>
      </c>
      <c r="BF215" s="23">
        <v>0.12521532994069198</v>
      </c>
      <c r="BG215" s="144" t="s">
        <v>44</v>
      </c>
      <c r="BH215" s="144">
        <v>304</v>
      </c>
      <c r="BI215" s="144" t="s">
        <v>44</v>
      </c>
      <c r="BJ215" s="23">
        <v>0.13874151753916347</v>
      </c>
      <c r="BK215" s="144" t="s">
        <v>44</v>
      </c>
      <c r="BL215" s="144">
        <v>111</v>
      </c>
      <c r="BM215" s="144" t="s">
        <v>44</v>
      </c>
      <c r="BN215" s="23">
        <v>0.10853313415341823</v>
      </c>
      <c r="BO215" s="144" t="s">
        <v>44</v>
      </c>
      <c r="BP215" s="144">
        <v>85</v>
      </c>
      <c r="BQ215" s="144" t="s">
        <v>44</v>
      </c>
      <c r="BR215" s="23">
        <v>4.4978535382118039E-2</v>
      </c>
      <c r="BS215" s="144" t="s">
        <v>44</v>
      </c>
      <c r="BT215" s="144">
        <v>227</v>
      </c>
      <c r="BU215" s="144" t="s">
        <v>44</v>
      </c>
      <c r="BV215" s="23">
        <v>0.13328563003328267</v>
      </c>
      <c r="BW215" s="144" t="s">
        <v>44</v>
      </c>
      <c r="BX215" s="144">
        <v>130</v>
      </c>
      <c r="BY215" s="144" t="s">
        <v>44</v>
      </c>
      <c r="BZ215" s="23">
        <v>0.6216930279427525</v>
      </c>
      <c r="CA215" s="144" t="s">
        <v>44</v>
      </c>
      <c r="CB215" s="144">
        <v>3</v>
      </c>
      <c r="CC215" s="144" t="s">
        <v>44</v>
      </c>
      <c r="CD215" s="144" t="s">
        <v>44</v>
      </c>
      <c r="CE215" s="23">
        <v>0.48987525939140819</v>
      </c>
      <c r="CF215" s="144" t="s">
        <v>44</v>
      </c>
      <c r="CG215" s="144">
        <v>19</v>
      </c>
    </row>
    <row r="216" spans="1:85" x14ac:dyDescent="0.25">
      <c r="A216" s="144" t="s">
        <v>284</v>
      </c>
      <c r="B216" s="23">
        <v>0.17598225359115724</v>
      </c>
      <c r="C216" s="144" t="s">
        <v>284</v>
      </c>
      <c r="D216" s="144">
        <v>234</v>
      </c>
      <c r="E216" s="144" t="s">
        <v>284</v>
      </c>
      <c r="F216" s="23">
        <v>7.163334152346075E-2</v>
      </c>
      <c r="G216" s="144" t="s">
        <v>284</v>
      </c>
      <c r="H216" s="144">
        <v>220</v>
      </c>
      <c r="I216" s="144" t="s">
        <v>284</v>
      </c>
      <c r="J216" s="23">
        <v>0.29196634657689452</v>
      </c>
      <c r="K216" s="144" t="s">
        <v>284</v>
      </c>
      <c r="L216" s="144">
        <v>124</v>
      </c>
      <c r="M216" s="144" t="s">
        <v>284</v>
      </c>
      <c r="N216" s="23">
        <v>-96</v>
      </c>
      <c r="O216" s="144" t="s">
        <v>284</v>
      </c>
      <c r="P216" s="23">
        <v>70</v>
      </c>
      <c r="Q216" s="144" t="s">
        <v>284</v>
      </c>
      <c r="R216" s="23">
        <v>3.0709334721193903E-4</v>
      </c>
      <c r="S216" s="144" t="s">
        <v>284</v>
      </c>
      <c r="T216" s="144">
        <v>282</v>
      </c>
      <c r="U216" s="144" t="s">
        <v>284</v>
      </c>
      <c r="V216" s="23">
        <v>0.29536346662520846</v>
      </c>
      <c r="W216" s="144" t="s">
        <v>284</v>
      </c>
      <c r="X216" s="144">
        <v>59</v>
      </c>
      <c r="Y216" s="144" t="s">
        <v>284</v>
      </c>
      <c r="Z216" s="23">
        <v>3.0364685744487378E-3</v>
      </c>
      <c r="AA216" s="144" t="s">
        <v>284</v>
      </c>
      <c r="AB216" s="144">
        <v>164</v>
      </c>
      <c r="AC216" s="144" t="s">
        <v>284</v>
      </c>
      <c r="AD216" s="23">
        <v>1.5190213658133235E-2</v>
      </c>
      <c r="AE216" s="144" t="s">
        <v>284</v>
      </c>
      <c r="AF216" s="144">
        <v>119</v>
      </c>
      <c r="AG216" s="144" t="s">
        <v>284</v>
      </c>
      <c r="AH216" s="23">
        <v>0.10291668367893016</v>
      </c>
      <c r="AI216" s="144" t="s">
        <v>284</v>
      </c>
      <c r="AJ216" s="144">
        <v>116</v>
      </c>
      <c r="AK216" s="144" t="s">
        <v>284</v>
      </c>
      <c r="AL216" s="23">
        <v>2.7772316088066993E-2</v>
      </c>
      <c r="AM216" s="144" t="s">
        <v>284</v>
      </c>
      <c r="AN216" s="144">
        <v>117</v>
      </c>
      <c r="AO216" s="144" t="s">
        <v>284</v>
      </c>
      <c r="AP216" s="23">
        <v>7.4837707042479981E-2</v>
      </c>
      <c r="AQ216" s="144" t="s">
        <v>284</v>
      </c>
      <c r="AR216" s="144">
        <v>88</v>
      </c>
      <c r="AS216" s="144" t="s">
        <v>284</v>
      </c>
      <c r="AT216" s="23">
        <v>0.10059285414687402</v>
      </c>
      <c r="AU216" s="144" t="s">
        <v>284</v>
      </c>
      <c r="AV216" s="144">
        <v>131</v>
      </c>
      <c r="AW216" s="144" t="s">
        <v>284</v>
      </c>
      <c r="AX216" s="23">
        <v>0.10835864828526467</v>
      </c>
      <c r="AY216" s="144" t="s">
        <v>284</v>
      </c>
      <c r="AZ216" s="144">
        <v>97</v>
      </c>
      <c r="BA216" s="144" t="s">
        <v>284</v>
      </c>
      <c r="BB216" s="23">
        <v>1.7392751749456793E-2</v>
      </c>
      <c r="BC216" s="144" t="s">
        <v>284</v>
      </c>
      <c r="BD216" s="144">
        <v>265</v>
      </c>
      <c r="BE216" s="144" t="s">
        <v>284</v>
      </c>
      <c r="BF216" s="23">
        <v>0.30997735224611395</v>
      </c>
      <c r="BG216" s="144" t="s">
        <v>284</v>
      </c>
      <c r="BH216" s="144">
        <v>75</v>
      </c>
      <c r="BI216" s="144" t="s">
        <v>284</v>
      </c>
      <c r="BJ216" s="23">
        <v>8.0652873744408493E-2</v>
      </c>
      <c r="BK216" s="144" t="s">
        <v>284</v>
      </c>
      <c r="BL216" s="144">
        <v>217</v>
      </c>
      <c r="BM216" s="144" t="s">
        <v>284</v>
      </c>
      <c r="BN216" s="23">
        <v>5.0775877169766358E-2</v>
      </c>
      <c r="BO216" s="144" t="s">
        <v>284</v>
      </c>
      <c r="BP216" s="144">
        <v>190</v>
      </c>
      <c r="BQ216" s="144" t="s">
        <v>284</v>
      </c>
      <c r="BR216" s="23">
        <v>3.3028615674473176E-2</v>
      </c>
      <c r="BS216" s="144" t="s">
        <v>284</v>
      </c>
      <c r="BT216" s="144">
        <v>278</v>
      </c>
      <c r="BU216" s="144" t="s">
        <v>284</v>
      </c>
      <c r="BV216" s="23">
        <v>7.2794397385123874E-2</v>
      </c>
      <c r="BW216" s="144" t="s">
        <v>284</v>
      </c>
      <c r="BX216" s="144">
        <v>266</v>
      </c>
      <c r="BY216" s="144" t="s">
        <v>284</v>
      </c>
      <c r="BZ216" s="23">
        <v>0.15713013005205689</v>
      </c>
      <c r="CA216" s="144" t="s">
        <v>284</v>
      </c>
      <c r="CB216" s="144">
        <v>155</v>
      </c>
      <c r="CC216" s="144" t="s">
        <v>284</v>
      </c>
      <c r="CD216" s="144" t="s">
        <v>284</v>
      </c>
      <c r="CE216" s="23">
        <v>4.3542218135757947E-2</v>
      </c>
      <c r="CF216" s="144" t="s">
        <v>284</v>
      </c>
      <c r="CG216" s="144">
        <v>236</v>
      </c>
    </row>
    <row r="217" spans="1:85" x14ac:dyDescent="0.25">
      <c r="A217" s="144" t="s">
        <v>28</v>
      </c>
      <c r="B217" s="23">
        <v>0.29269338242308846</v>
      </c>
      <c r="C217" s="144" t="s">
        <v>28</v>
      </c>
      <c r="D217" s="144">
        <v>89</v>
      </c>
      <c r="E217" s="144" t="s">
        <v>28</v>
      </c>
      <c r="F217" s="23">
        <v>0.31641058721784959</v>
      </c>
      <c r="G217" s="144" t="s">
        <v>28</v>
      </c>
      <c r="H217" s="144">
        <v>20</v>
      </c>
      <c r="I217" s="144" t="s">
        <v>28</v>
      </c>
      <c r="J217" s="23">
        <v>0.13480087455251721</v>
      </c>
      <c r="K217" s="144" t="s">
        <v>28</v>
      </c>
      <c r="L217" s="144">
        <v>318</v>
      </c>
      <c r="M217" s="144" t="s">
        <v>28</v>
      </c>
      <c r="N217" s="23">
        <v>298</v>
      </c>
      <c r="O217" s="144" t="s">
        <v>28</v>
      </c>
      <c r="P217" s="23">
        <v>324</v>
      </c>
      <c r="Q217" s="144" t="s">
        <v>28</v>
      </c>
      <c r="R217" s="23">
        <v>6.9889813685529054E-4</v>
      </c>
      <c r="S217" s="144" t="s">
        <v>28</v>
      </c>
      <c r="T217" s="144">
        <v>230</v>
      </c>
      <c r="U217" s="144" t="s">
        <v>28</v>
      </c>
      <c r="V217" s="23">
        <v>5.3034262472584942E-2</v>
      </c>
      <c r="W217" s="144" t="s">
        <v>28</v>
      </c>
      <c r="X217" s="144">
        <v>282</v>
      </c>
      <c r="Y217" s="144" t="s">
        <v>28</v>
      </c>
      <c r="Z217" s="23">
        <v>1.1887803940388699E-3</v>
      </c>
      <c r="AA217" s="144" t="s">
        <v>28</v>
      </c>
      <c r="AB217" s="144">
        <v>281</v>
      </c>
      <c r="AC217" s="144" t="s">
        <v>28</v>
      </c>
      <c r="AD217" s="23">
        <v>7.9757607777074311E-4</v>
      </c>
      <c r="AE217" s="144" t="s">
        <v>28</v>
      </c>
      <c r="AF217" s="144">
        <v>323</v>
      </c>
      <c r="AG217" s="144" t="s">
        <v>28</v>
      </c>
      <c r="AH217" s="23">
        <v>6.2284642909355287E-2</v>
      </c>
      <c r="AI217" s="144" t="s">
        <v>28</v>
      </c>
      <c r="AJ217" s="144">
        <v>249</v>
      </c>
      <c r="AK217" s="144" t="s">
        <v>28</v>
      </c>
      <c r="AL217" s="23">
        <v>8.6270045183739694E-3</v>
      </c>
      <c r="AM217" s="144" t="s">
        <v>28</v>
      </c>
      <c r="AN217" s="144">
        <v>321</v>
      </c>
      <c r="AO217" s="144" t="s">
        <v>28</v>
      </c>
      <c r="AP217" s="23">
        <v>0</v>
      </c>
      <c r="AQ217" s="144" t="s">
        <v>28</v>
      </c>
      <c r="AR217" s="144">
        <v>253</v>
      </c>
      <c r="AS217" s="144" t="s">
        <v>28</v>
      </c>
      <c r="AT217" s="23">
        <v>2.0959198082899592E-2</v>
      </c>
      <c r="AU217" s="144" t="s">
        <v>28</v>
      </c>
      <c r="AV217" s="144">
        <v>325</v>
      </c>
      <c r="AW217" s="144" t="s">
        <v>28</v>
      </c>
      <c r="AX217" s="23">
        <v>7.3892993649041991E-3</v>
      </c>
      <c r="AY217" s="144" t="s">
        <v>28</v>
      </c>
      <c r="AZ217" s="144">
        <v>325</v>
      </c>
      <c r="BA217" s="144" t="s">
        <v>28</v>
      </c>
      <c r="BB217" s="23">
        <v>3.8246694365483433E-2</v>
      </c>
      <c r="BC217" s="144" t="s">
        <v>28</v>
      </c>
      <c r="BD217" s="144">
        <v>194</v>
      </c>
      <c r="BE217" s="144" t="s">
        <v>28</v>
      </c>
      <c r="BF217" s="23">
        <v>0.19488624503361607</v>
      </c>
      <c r="BG217" s="144" t="s">
        <v>28</v>
      </c>
      <c r="BH217" s="144">
        <v>197</v>
      </c>
      <c r="BI217" s="144" t="s">
        <v>28</v>
      </c>
      <c r="BJ217" s="23">
        <v>7.5621797442170638E-2</v>
      </c>
      <c r="BK217" s="144" t="s">
        <v>28</v>
      </c>
      <c r="BL217" s="144">
        <v>230</v>
      </c>
      <c r="BM217" s="144" t="s">
        <v>28</v>
      </c>
      <c r="BN217" s="23">
        <v>0.66038095910625128</v>
      </c>
      <c r="BO217" s="144" t="s">
        <v>28</v>
      </c>
      <c r="BP217" s="144">
        <v>3</v>
      </c>
      <c r="BQ217" s="144" t="s">
        <v>28</v>
      </c>
      <c r="BR217" s="23">
        <v>6.608276828541311E-2</v>
      </c>
      <c r="BS217" s="144" t="s">
        <v>28</v>
      </c>
      <c r="BT217" s="144">
        <v>150</v>
      </c>
      <c r="BU217" s="144" t="s">
        <v>28</v>
      </c>
      <c r="BV217" s="23">
        <v>0.6302002398100246</v>
      </c>
      <c r="BW217" s="144" t="s">
        <v>28</v>
      </c>
      <c r="BX217" s="144">
        <v>5</v>
      </c>
      <c r="BY217" s="144" t="s">
        <v>28</v>
      </c>
      <c r="BZ217" s="23">
        <v>5.1604087442116447E-2</v>
      </c>
      <c r="CA217" s="144" t="s">
        <v>28</v>
      </c>
      <c r="CB217" s="144">
        <v>325</v>
      </c>
      <c r="CC217" s="144" t="s">
        <v>28</v>
      </c>
      <c r="CD217" s="144" t="s">
        <v>28</v>
      </c>
      <c r="CE217" s="23">
        <v>3.2494784532612606E-2</v>
      </c>
      <c r="CF217" s="144" t="s">
        <v>28</v>
      </c>
      <c r="CG217" s="144">
        <v>266</v>
      </c>
    </row>
    <row r="218" spans="1:85" x14ac:dyDescent="0.25">
      <c r="A218" s="144" t="s">
        <v>115</v>
      </c>
      <c r="B218" s="23">
        <v>0.22952313876309804</v>
      </c>
      <c r="C218" s="144" t="s">
        <v>115</v>
      </c>
      <c r="D218" s="144">
        <v>141</v>
      </c>
      <c r="E218" s="144" t="s">
        <v>115</v>
      </c>
      <c r="F218" s="23">
        <v>0.11905161549722484</v>
      </c>
      <c r="G218" s="144" t="s">
        <v>115</v>
      </c>
      <c r="H218" s="144">
        <v>117</v>
      </c>
      <c r="I218" s="144" t="s">
        <v>115</v>
      </c>
      <c r="J218" s="23">
        <v>0.24103672946033664</v>
      </c>
      <c r="K218" s="144" t="s">
        <v>115</v>
      </c>
      <c r="L218" s="144">
        <v>191</v>
      </c>
      <c r="M218" s="144" t="s">
        <v>115</v>
      </c>
      <c r="N218" s="23">
        <v>74</v>
      </c>
      <c r="O218" s="144" t="s">
        <v>115</v>
      </c>
      <c r="P218" s="23">
        <v>238</v>
      </c>
      <c r="Q218" s="144" t="s">
        <v>115</v>
      </c>
      <c r="R218" s="23">
        <v>1.8071387422208653E-4</v>
      </c>
      <c r="S218" s="144" t="s">
        <v>115</v>
      </c>
      <c r="T218" s="144">
        <v>296</v>
      </c>
      <c r="U218" s="144" t="s">
        <v>115</v>
      </c>
      <c r="V218" s="23">
        <v>0.12524670918377845</v>
      </c>
      <c r="W218" s="144" t="s">
        <v>115</v>
      </c>
      <c r="X218" s="144">
        <v>178</v>
      </c>
      <c r="Y218" s="144" t="s">
        <v>115</v>
      </c>
      <c r="Z218" s="23">
        <v>1.3380702396968225E-3</v>
      </c>
      <c r="AA218" s="144" t="s">
        <v>115</v>
      </c>
      <c r="AB218" s="144">
        <v>271</v>
      </c>
      <c r="AC218" s="144" t="s">
        <v>115</v>
      </c>
      <c r="AD218" s="23">
        <v>7.3098638227245827E-3</v>
      </c>
      <c r="AE218" s="144" t="s">
        <v>115</v>
      </c>
      <c r="AF218" s="144">
        <v>215</v>
      </c>
      <c r="AG218" s="144" t="s">
        <v>115</v>
      </c>
      <c r="AH218" s="23">
        <v>7.3950182951776328E-2</v>
      </c>
      <c r="AI218" s="144" t="s">
        <v>115</v>
      </c>
      <c r="AJ218" s="144">
        <v>198</v>
      </c>
      <c r="AK218" s="144" t="s">
        <v>115</v>
      </c>
      <c r="AL218" s="23">
        <v>1.6442896651764786E-2</v>
      </c>
      <c r="AM218" s="144" t="s">
        <v>115</v>
      </c>
      <c r="AN218" s="144">
        <v>253</v>
      </c>
      <c r="AO218" s="144" t="s">
        <v>115</v>
      </c>
      <c r="AP218" s="23">
        <v>0.24920133911821382</v>
      </c>
      <c r="AQ218" s="144" t="s">
        <v>115</v>
      </c>
      <c r="AR218" s="144">
        <v>16</v>
      </c>
      <c r="AS218" s="144" t="s">
        <v>115</v>
      </c>
      <c r="AT218" s="23">
        <v>0.15662432290852402</v>
      </c>
      <c r="AU218" s="144" t="s">
        <v>115</v>
      </c>
      <c r="AV218" s="144">
        <v>40</v>
      </c>
      <c r="AW218" s="144" t="s">
        <v>115</v>
      </c>
      <c r="AX218" s="23">
        <v>0.29794789545542522</v>
      </c>
      <c r="AY218" s="144" t="s">
        <v>115</v>
      </c>
      <c r="AZ218" s="144">
        <v>14</v>
      </c>
      <c r="BA218" s="144" t="s">
        <v>115</v>
      </c>
      <c r="BB218" s="23">
        <v>5.8145631607595585E-3</v>
      </c>
      <c r="BC218" s="144" t="s">
        <v>115</v>
      </c>
      <c r="BD218" s="144">
        <v>314</v>
      </c>
      <c r="BE218" s="144" t="s">
        <v>115</v>
      </c>
      <c r="BF218" s="23">
        <v>0.23662411459634888</v>
      </c>
      <c r="BG218" s="144" t="s">
        <v>115</v>
      </c>
      <c r="BH218" s="144">
        <v>140</v>
      </c>
      <c r="BI218" s="144" t="s">
        <v>115</v>
      </c>
      <c r="BJ218" s="23">
        <v>5.4759768268650137E-2</v>
      </c>
      <c r="BK218" s="144" t="s">
        <v>115</v>
      </c>
      <c r="BL218" s="144">
        <v>280</v>
      </c>
      <c r="BM218" s="144" t="s">
        <v>115</v>
      </c>
      <c r="BN218" s="23">
        <v>9.1994068382616958E-4</v>
      </c>
      <c r="BO218" s="144" t="s">
        <v>115</v>
      </c>
      <c r="BP218" s="144">
        <v>323</v>
      </c>
      <c r="BQ218" s="144" t="s">
        <v>115</v>
      </c>
      <c r="BR218" s="23">
        <v>5.4995537516064182E-2</v>
      </c>
      <c r="BS218" s="144" t="s">
        <v>115</v>
      </c>
      <c r="BT218" s="144">
        <v>190</v>
      </c>
      <c r="BU218" s="144" t="s">
        <v>115</v>
      </c>
      <c r="BV218" s="23">
        <v>4.8692395624004695E-2</v>
      </c>
      <c r="BW218" s="144" t="s">
        <v>115</v>
      </c>
      <c r="BX218" s="144">
        <v>302</v>
      </c>
      <c r="BY218" s="144" t="s">
        <v>115</v>
      </c>
      <c r="BZ218" s="23">
        <v>0.18925920646657474</v>
      </c>
      <c r="CA218" s="144" t="s">
        <v>115</v>
      </c>
      <c r="CB218" s="144">
        <v>105</v>
      </c>
      <c r="CC218" s="144" t="s">
        <v>115</v>
      </c>
      <c r="CD218" s="144" t="s">
        <v>115</v>
      </c>
      <c r="CE218" s="23">
        <v>2.3992138162423359E-2</v>
      </c>
      <c r="CF218" s="144" t="s">
        <v>115</v>
      </c>
      <c r="CG218" s="144">
        <v>296</v>
      </c>
    </row>
    <row r="219" spans="1:85" x14ac:dyDescent="0.25">
      <c r="A219" s="144" t="s">
        <v>170</v>
      </c>
      <c r="B219" s="23">
        <v>0.25754648271383984</v>
      </c>
      <c r="C219" s="144" t="s">
        <v>170</v>
      </c>
      <c r="D219" s="144">
        <v>115</v>
      </c>
      <c r="E219" s="144" t="s">
        <v>170</v>
      </c>
      <c r="F219" s="23">
        <v>0.1112650304784862</v>
      </c>
      <c r="G219" s="144" t="s">
        <v>170</v>
      </c>
      <c r="H219" s="144">
        <v>137</v>
      </c>
      <c r="I219" s="144" t="s">
        <v>170</v>
      </c>
      <c r="J219" s="23">
        <v>0.31932178241241538</v>
      </c>
      <c r="K219" s="144" t="s">
        <v>170</v>
      </c>
      <c r="L219" s="144">
        <v>99</v>
      </c>
      <c r="M219" s="144" t="s">
        <v>170</v>
      </c>
      <c r="N219" s="23">
        <v>-38</v>
      </c>
      <c r="O219" s="144" t="s">
        <v>170</v>
      </c>
      <c r="P219" s="23">
        <v>118</v>
      </c>
      <c r="Q219" s="144" t="s">
        <v>170</v>
      </c>
      <c r="R219" s="23">
        <v>3.7642562082831118E-3</v>
      </c>
      <c r="S219" s="144" t="s">
        <v>170</v>
      </c>
      <c r="T219" s="144">
        <v>66</v>
      </c>
      <c r="U219" s="144" t="s">
        <v>170</v>
      </c>
      <c r="V219" s="23">
        <v>0.24137903109040512</v>
      </c>
      <c r="W219" s="144" t="s">
        <v>170</v>
      </c>
      <c r="X219" s="144">
        <v>87</v>
      </c>
      <c r="Y219" s="144" t="s">
        <v>170</v>
      </c>
      <c r="Z219" s="23">
        <v>5.9937209425836892E-3</v>
      </c>
      <c r="AA219" s="144" t="s">
        <v>170</v>
      </c>
      <c r="AB219" s="144">
        <v>73</v>
      </c>
      <c r="AC219" s="144" t="s">
        <v>170</v>
      </c>
      <c r="AD219" s="23">
        <v>7.5855857399486654E-3</v>
      </c>
      <c r="AE219" s="144" t="s">
        <v>170</v>
      </c>
      <c r="AF219" s="144">
        <v>210</v>
      </c>
      <c r="AG219" s="144" t="s">
        <v>170</v>
      </c>
      <c r="AH219" s="23">
        <v>0.11277929612177469</v>
      </c>
      <c r="AI219" s="144" t="s">
        <v>170</v>
      </c>
      <c r="AJ219" s="144">
        <v>105</v>
      </c>
      <c r="AK219" s="144" t="s">
        <v>170</v>
      </c>
      <c r="AL219" s="23">
        <v>2.1605260441892416E-2</v>
      </c>
      <c r="AM219" s="144" t="s">
        <v>170</v>
      </c>
      <c r="AN219" s="144">
        <v>168</v>
      </c>
      <c r="AO219" s="144" t="s">
        <v>170</v>
      </c>
      <c r="AP219" s="23">
        <v>3.8062866699408018E-2</v>
      </c>
      <c r="AQ219" s="144" t="s">
        <v>170</v>
      </c>
      <c r="AR219" s="144">
        <v>152</v>
      </c>
      <c r="AS219" s="144" t="s">
        <v>170</v>
      </c>
      <c r="AT219" s="23">
        <v>0.1877738576237134</v>
      </c>
      <c r="AU219" s="144" t="s">
        <v>170</v>
      </c>
      <c r="AV219" s="144">
        <v>24</v>
      </c>
      <c r="AW219" s="144" t="s">
        <v>170</v>
      </c>
      <c r="AX219" s="23">
        <v>0.10327515838396767</v>
      </c>
      <c r="AY219" s="144" t="s">
        <v>170</v>
      </c>
      <c r="AZ219" s="144">
        <v>104</v>
      </c>
      <c r="BA219" s="144" t="s">
        <v>170</v>
      </c>
      <c r="BB219" s="23">
        <v>6.8971828452378578E-2</v>
      </c>
      <c r="BC219" s="144" t="s">
        <v>170</v>
      </c>
      <c r="BD219" s="144">
        <v>126</v>
      </c>
      <c r="BE219" s="144" t="s">
        <v>170</v>
      </c>
      <c r="BF219" s="23">
        <v>0.17149024751771322</v>
      </c>
      <c r="BG219" s="144" t="s">
        <v>170</v>
      </c>
      <c r="BH219" s="144">
        <v>224</v>
      </c>
      <c r="BI219" s="144" t="s">
        <v>170</v>
      </c>
      <c r="BJ219" s="23">
        <v>9.876019784677556E-2</v>
      </c>
      <c r="BK219" s="144" t="s">
        <v>170</v>
      </c>
      <c r="BL219" s="144">
        <v>165</v>
      </c>
      <c r="BM219" s="144" t="s">
        <v>170</v>
      </c>
      <c r="BN219" s="23">
        <v>0.12781244730149466</v>
      </c>
      <c r="BO219" s="144" t="s">
        <v>170</v>
      </c>
      <c r="BP219" s="144">
        <v>72</v>
      </c>
      <c r="BQ219" s="144" t="s">
        <v>170</v>
      </c>
      <c r="BR219" s="23">
        <v>7.5905964055997269E-2</v>
      </c>
      <c r="BS219" s="144" t="s">
        <v>170</v>
      </c>
      <c r="BT219" s="144">
        <v>115</v>
      </c>
      <c r="BU219" s="144" t="s">
        <v>170</v>
      </c>
      <c r="BV219" s="23">
        <v>0.17693786833398331</v>
      </c>
      <c r="BW219" s="144" t="s">
        <v>170</v>
      </c>
      <c r="BX219" s="144">
        <v>83</v>
      </c>
      <c r="BY219" s="144" t="s">
        <v>170</v>
      </c>
      <c r="BZ219" s="23">
        <v>0.1805001786473189</v>
      </c>
      <c r="CA219" s="144" t="s">
        <v>170</v>
      </c>
      <c r="CB219" s="144">
        <v>123</v>
      </c>
      <c r="CC219" s="144" t="s">
        <v>170</v>
      </c>
      <c r="CD219" s="144" t="s">
        <v>170</v>
      </c>
      <c r="CE219" s="23">
        <v>0.1704033381090426</v>
      </c>
      <c r="CF219" s="144" t="s">
        <v>170</v>
      </c>
      <c r="CG219" s="144">
        <v>63</v>
      </c>
    </row>
    <row r="220" spans="1:85" x14ac:dyDescent="0.25">
      <c r="A220" s="144" t="s">
        <v>337</v>
      </c>
      <c r="B220" s="23">
        <v>0.1078472254651988</v>
      </c>
      <c r="C220" s="144" t="s">
        <v>337</v>
      </c>
      <c r="D220" s="144">
        <v>321</v>
      </c>
      <c r="E220" s="144" t="s">
        <v>337</v>
      </c>
      <c r="F220" s="23">
        <v>4.7226900229596157E-2</v>
      </c>
      <c r="G220" s="144" t="s">
        <v>337</v>
      </c>
      <c r="H220" s="144">
        <v>285</v>
      </c>
      <c r="I220" s="144" t="s">
        <v>337</v>
      </c>
      <c r="J220" s="23">
        <v>0.14847299953431672</v>
      </c>
      <c r="K220" s="144" t="s">
        <v>337</v>
      </c>
      <c r="L220" s="144">
        <v>304</v>
      </c>
      <c r="M220" s="144" t="s">
        <v>337</v>
      </c>
      <c r="N220" s="23">
        <v>19</v>
      </c>
      <c r="O220" s="144" t="s">
        <v>337</v>
      </c>
      <c r="P220" s="23">
        <v>199</v>
      </c>
      <c r="Q220" s="144" t="s">
        <v>337</v>
      </c>
      <c r="R220" s="23">
        <v>1.7424226249352644E-4</v>
      </c>
      <c r="S220" s="144" t="s">
        <v>337</v>
      </c>
      <c r="T220" s="144">
        <v>301</v>
      </c>
      <c r="U220" s="144" t="s">
        <v>337</v>
      </c>
      <c r="V220" s="23">
        <v>7.229649179975034E-2</v>
      </c>
      <c r="W220" s="144" t="s">
        <v>337</v>
      </c>
      <c r="X220" s="144">
        <v>259</v>
      </c>
      <c r="Y220" s="144" t="s">
        <v>337</v>
      </c>
      <c r="Z220" s="23">
        <v>8.4228517002152357E-4</v>
      </c>
      <c r="AA220" s="144" t="s">
        <v>337</v>
      </c>
      <c r="AB220" s="144">
        <v>314</v>
      </c>
      <c r="AC220" s="144" t="s">
        <v>337</v>
      </c>
      <c r="AD220" s="23">
        <v>7.5532035576471234E-3</v>
      </c>
      <c r="AE220" s="144" t="s">
        <v>337</v>
      </c>
      <c r="AF220" s="144">
        <v>211</v>
      </c>
      <c r="AG220" s="144" t="s">
        <v>337</v>
      </c>
      <c r="AH220" s="23">
        <v>7.6061963218047812E-2</v>
      </c>
      <c r="AI220" s="144" t="s">
        <v>337</v>
      </c>
      <c r="AJ220" s="144">
        <v>192</v>
      </c>
      <c r="AK220" s="144" t="s">
        <v>337</v>
      </c>
      <c r="AL220" s="23">
        <v>1.6946161435293011E-2</v>
      </c>
      <c r="AM220" s="144" t="s">
        <v>337</v>
      </c>
      <c r="AN220" s="144">
        <v>240</v>
      </c>
      <c r="AO220" s="144" t="s">
        <v>337</v>
      </c>
      <c r="AP220" s="23">
        <v>3.960869757375219E-2</v>
      </c>
      <c r="AQ220" s="144" t="s">
        <v>337</v>
      </c>
      <c r="AR220" s="144">
        <v>147</v>
      </c>
      <c r="AS220" s="144" t="s">
        <v>337</v>
      </c>
      <c r="AT220" s="23">
        <v>4.5658198881588813E-2</v>
      </c>
      <c r="AU220" s="144" t="s">
        <v>337</v>
      </c>
      <c r="AV220" s="144">
        <v>308</v>
      </c>
      <c r="AW220" s="144" t="s">
        <v>337</v>
      </c>
      <c r="AX220" s="23">
        <v>5.4677055723066269E-2</v>
      </c>
      <c r="AY220" s="144" t="s">
        <v>337</v>
      </c>
      <c r="AZ220" s="144">
        <v>213</v>
      </c>
      <c r="BA220" s="144" t="s">
        <v>337</v>
      </c>
      <c r="BB220" s="23">
        <v>3.4207683505268427E-2</v>
      </c>
      <c r="BC220" s="144" t="s">
        <v>337</v>
      </c>
      <c r="BD220" s="144">
        <v>209</v>
      </c>
      <c r="BE220" s="144" t="s">
        <v>337</v>
      </c>
      <c r="BF220" s="23">
        <v>0.19435614189824432</v>
      </c>
      <c r="BG220" s="144" t="s">
        <v>337</v>
      </c>
      <c r="BH220" s="144">
        <v>198</v>
      </c>
      <c r="BI220" s="144" t="s">
        <v>337</v>
      </c>
      <c r="BJ220" s="23">
        <v>7.1826511380197564E-2</v>
      </c>
      <c r="BK220" s="144" t="s">
        <v>337</v>
      </c>
      <c r="BL220" s="144">
        <v>240</v>
      </c>
      <c r="BM220" s="144" t="s">
        <v>337</v>
      </c>
      <c r="BN220" s="23">
        <v>2.2955496645318204E-2</v>
      </c>
      <c r="BO220" s="144" t="s">
        <v>337</v>
      </c>
      <c r="BP220" s="144">
        <v>281</v>
      </c>
      <c r="BQ220" s="144" t="s">
        <v>337</v>
      </c>
      <c r="BR220" s="23">
        <v>3.2684343975745996E-2</v>
      </c>
      <c r="BS220" s="144" t="s">
        <v>337</v>
      </c>
      <c r="BT220" s="144">
        <v>281</v>
      </c>
      <c r="BU220" s="144" t="s">
        <v>337</v>
      </c>
      <c r="BV220" s="23">
        <v>4.8370111186026903E-2</v>
      </c>
      <c r="BW220" s="144" t="s">
        <v>337</v>
      </c>
      <c r="BX220" s="144">
        <v>304</v>
      </c>
      <c r="BY220" s="144" t="s">
        <v>337</v>
      </c>
      <c r="BZ220" s="23">
        <v>8.4014783719786421E-2</v>
      </c>
      <c r="CA220" s="144" t="s">
        <v>337</v>
      </c>
      <c r="CB220" s="144">
        <v>298</v>
      </c>
      <c r="CC220" s="144" t="s">
        <v>337</v>
      </c>
      <c r="CD220" s="144" t="s">
        <v>337</v>
      </c>
      <c r="CE220" s="23">
        <v>2.509439035339605E-2</v>
      </c>
      <c r="CF220" s="144" t="s">
        <v>337</v>
      </c>
      <c r="CG220" s="144">
        <v>292</v>
      </c>
    </row>
    <row r="221" spans="1:85" x14ac:dyDescent="0.25">
      <c r="A221" s="144" t="s">
        <v>90</v>
      </c>
      <c r="B221" s="23">
        <v>0.23656174016886586</v>
      </c>
      <c r="C221" s="144" t="s">
        <v>90</v>
      </c>
      <c r="D221" s="144">
        <v>133</v>
      </c>
      <c r="E221" s="144" t="s">
        <v>90</v>
      </c>
      <c r="F221" s="23">
        <v>8.2479661522566264E-2</v>
      </c>
      <c r="G221" s="144" t="s">
        <v>90</v>
      </c>
      <c r="H221" s="144">
        <v>194</v>
      </c>
      <c r="I221" s="144" t="s">
        <v>90</v>
      </c>
      <c r="J221" s="23">
        <v>0.3569762016177771</v>
      </c>
      <c r="K221" s="144" t="s">
        <v>90</v>
      </c>
      <c r="L221" s="144">
        <v>71</v>
      </c>
      <c r="M221" s="144" t="s">
        <v>90</v>
      </c>
      <c r="N221" s="23">
        <v>-123</v>
      </c>
      <c r="O221" s="144" t="s">
        <v>90</v>
      </c>
      <c r="P221" s="23">
        <v>50</v>
      </c>
      <c r="Q221" s="144" t="s">
        <v>90</v>
      </c>
      <c r="R221" s="23">
        <v>1.0893629891460352E-3</v>
      </c>
      <c r="S221" s="144" t="s">
        <v>90</v>
      </c>
      <c r="T221" s="144">
        <v>181</v>
      </c>
      <c r="U221" s="144" t="s">
        <v>90</v>
      </c>
      <c r="V221" s="23">
        <v>0.15897852616498678</v>
      </c>
      <c r="W221" s="144" t="s">
        <v>90</v>
      </c>
      <c r="X221" s="144">
        <v>141</v>
      </c>
      <c r="Y221" s="144" t="s">
        <v>90</v>
      </c>
      <c r="Z221" s="23">
        <v>2.5581638559630305E-3</v>
      </c>
      <c r="AA221" s="144" t="s">
        <v>90</v>
      </c>
      <c r="AB221" s="144">
        <v>186</v>
      </c>
      <c r="AC221" s="144" t="s">
        <v>90</v>
      </c>
      <c r="AD221" s="23">
        <v>2.2531556006932228E-3</v>
      </c>
      <c r="AE221" s="144" t="s">
        <v>90</v>
      </c>
      <c r="AF221" s="144">
        <v>306</v>
      </c>
      <c r="AG221" s="144" t="s">
        <v>90</v>
      </c>
      <c r="AH221" s="23">
        <v>0.1079333288060879</v>
      </c>
      <c r="AI221" s="144" t="s">
        <v>90</v>
      </c>
      <c r="AJ221" s="144">
        <v>111</v>
      </c>
      <c r="AK221" s="144" t="s">
        <v>90</v>
      </c>
      <c r="AL221" s="23">
        <v>1.5798520085791176E-2</v>
      </c>
      <c r="AM221" s="144" t="s">
        <v>90</v>
      </c>
      <c r="AN221" s="144">
        <v>259</v>
      </c>
      <c r="AO221" s="144" t="s">
        <v>90</v>
      </c>
      <c r="AP221" s="23">
        <v>9.9957350824579974E-2</v>
      </c>
      <c r="AQ221" s="144" t="s">
        <v>90</v>
      </c>
      <c r="AR221" s="144">
        <v>63</v>
      </c>
      <c r="AS221" s="144" t="s">
        <v>90</v>
      </c>
      <c r="AT221" s="23">
        <v>0.11827684951300083</v>
      </c>
      <c r="AU221" s="144" t="s">
        <v>90</v>
      </c>
      <c r="AV221" s="144">
        <v>89</v>
      </c>
      <c r="AW221" s="144" t="s">
        <v>90</v>
      </c>
      <c r="AX221" s="23">
        <v>0.13906048095047896</v>
      </c>
      <c r="AY221" s="144" t="s">
        <v>90</v>
      </c>
      <c r="AZ221" s="144">
        <v>60</v>
      </c>
      <c r="BA221" s="144" t="s">
        <v>90</v>
      </c>
      <c r="BB221" s="23">
        <v>4.9269075430286566E-2</v>
      </c>
      <c r="BC221" s="144" t="s">
        <v>90</v>
      </c>
      <c r="BD221" s="144">
        <v>166</v>
      </c>
      <c r="BE221" s="144" t="s">
        <v>90</v>
      </c>
      <c r="BF221" s="23">
        <v>0.55910140625027027</v>
      </c>
      <c r="BG221" s="144" t="s">
        <v>90</v>
      </c>
      <c r="BH221" s="144">
        <v>10</v>
      </c>
      <c r="BI221" s="144" t="s">
        <v>90</v>
      </c>
      <c r="BJ221" s="23">
        <v>0.16179941271925702</v>
      </c>
      <c r="BK221" s="144" t="s">
        <v>90</v>
      </c>
      <c r="BL221" s="144">
        <v>86</v>
      </c>
      <c r="BM221" s="144" t="s">
        <v>90</v>
      </c>
      <c r="BN221" s="23">
        <v>2.993443338642374E-2</v>
      </c>
      <c r="BO221" s="144" t="s">
        <v>90</v>
      </c>
      <c r="BP221" s="144">
        <v>260</v>
      </c>
      <c r="BQ221" s="144" t="s">
        <v>90</v>
      </c>
      <c r="BR221" s="23">
        <v>0.12678932876728091</v>
      </c>
      <c r="BS221" s="144" t="s">
        <v>90</v>
      </c>
      <c r="BT221" s="144">
        <v>42</v>
      </c>
      <c r="BU221" s="144" t="s">
        <v>90</v>
      </c>
      <c r="BV221" s="23">
        <v>0.13637631561161809</v>
      </c>
      <c r="BW221" s="144" t="s">
        <v>90</v>
      </c>
      <c r="BX221" s="144">
        <v>126</v>
      </c>
      <c r="BY221" s="144" t="s">
        <v>90</v>
      </c>
      <c r="BZ221" s="23">
        <v>0.15675622769888875</v>
      </c>
      <c r="CA221" s="144" t="s">
        <v>90</v>
      </c>
      <c r="CB221" s="144">
        <v>157</v>
      </c>
      <c r="CC221" s="144" t="s">
        <v>90</v>
      </c>
      <c r="CD221" s="144" t="s">
        <v>90</v>
      </c>
      <c r="CE221" s="23">
        <v>4.6852373966861975E-2</v>
      </c>
      <c r="CF221" s="144" t="s">
        <v>90</v>
      </c>
      <c r="CG221" s="144">
        <v>226</v>
      </c>
    </row>
    <row r="222" spans="1:85" x14ac:dyDescent="0.25">
      <c r="A222" s="144" t="s">
        <v>54</v>
      </c>
      <c r="B222" s="23">
        <v>0.27578893338156518</v>
      </c>
      <c r="C222" s="144" t="s">
        <v>54</v>
      </c>
      <c r="D222" s="144">
        <v>99</v>
      </c>
      <c r="E222" s="144" t="s">
        <v>54</v>
      </c>
      <c r="F222" s="23">
        <v>0.26409928141012873</v>
      </c>
      <c r="G222" s="144" t="s">
        <v>54</v>
      </c>
      <c r="H222" s="144">
        <v>33</v>
      </c>
      <c r="I222" s="144" t="s">
        <v>54</v>
      </c>
      <c r="J222" s="23">
        <v>0.14244364331410439</v>
      </c>
      <c r="K222" s="144" t="s">
        <v>54</v>
      </c>
      <c r="L222" s="144">
        <v>310</v>
      </c>
      <c r="M222" s="144" t="s">
        <v>54</v>
      </c>
      <c r="N222" s="23">
        <v>277</v>
      </c>
      <c r="O222" s="144" t="s">
        <v>54</v>
      </c>
      <c r="P222" s="23">
        <v>321</v>
      </c>
      <c r="Q222" s="144" t="s">
        <v>54</v>
      </c>
      <c r="R222" s="23">
        <v>1.2063317027347742E-3</v>
      </c>
      <c r="S222" s="144" t="s">
        <v>54</v>
      </c>
      <c r="T222" s="144">
        <v>170</v>
      </c>
      <c r="U222" s="144" t="s">
        <v>54</v>
      </c>
      <c r="V222" s="23">
        <v>5.4596974449347475E-2</v>
      </c>
      <c r="W222" s="144" t="s">
        <v>54</v>
      </c>
      <c r="X222" s="144">
        <v>279</v>
      </c>
      <c r="Y222" s="144" t="s">
        <v>54</v>
      </c>
      <c r="Z222" s="23">
        <v>1.7105027226414168E-3</v>
      </c>
      <c r="AA222" s="144" t="s">
        <v>54</v>
      </c>
      <c r="AB222" s="144">
        <v>251</v>
      </c>
      <c r="AC222" s="144" t="s">
        <v>54</v>
      </c>
      <c r="AD222" s="23">
        <v>7.2297820464715487E-2</v>
      </c>
      <c r="AE222" s="144" t="s">
        <v>54</v>
      </c>
      <c r="AF222" s="144">
        <v>27</v>
      </c>
      <c r="AG222" s="144" t="s">
        <v>54</v>
      </c>
      <c r="AH222" s="23">
        <v>0.10342061143967927</v>
      </c>
      <c r="AI222" s="144" t="s">
        <v>54</v>
      </c>
      <c r="AJ222" s="144">
        <v>114</v>
      </c>
      <c r="AK222" s="144" t="s">
        <v>54</v>
      </c>
      <c r="AL222" s="23">
        <v>8.3482285036354048E-2</v>
      </c>
      <c r="AM222" s="144" t="s">
        <v>54</v>
      </c>
      <c r="AN222" s="144">
        <v>31</v>
      </c>
      <c r="AO222" s="144" t="s">
        <v>54</v>
      </c>
      <c r="AP222" s="23">
        <v>9.0781306608127874E-2</v>
      </c>
      <c r="AQ222" s="144" t="s">
        <v>54</v>
      </c>
      <c r="AR222" s="144">
        <v>71</v>
      </c>
      <c r="AS222" s="144" t="s">
        <v>54</v>
      </c>
      <c r="AT222" s="23">
        <v>7.1281945442899883E-2</v>
      </c>
      <c r="AU222" s="144" t="s">
        <v>54</v>
      </c>
      <c r="AV222" s="144">
        <v>232</v>
      </c>
      <c r="AW222" s="144" t="s">
        <v>54</v>
      </c>
      <c r="AX222" s="23">
        <v>0.11355440632969624</v>
      </c>
      <c r="AY222" s="144" t="s">
        <v>54</v>
      </c>
      <c r="AZ222" s="144">
        <v>89</v>
      </c>
      <c r="BA222" s="144" t="s">
        <v>54</v>
      </c>
      <c r="BB222" s="23">
        <v>0.38080529112419675</v>
      </c>
      <c r="BC222" s="144" t="s">
        <v>54</v>
      </c>
      <c r="BD222" s="144">
        <v>10</v>
      </c>
      <c r="BE222" s="144" t="s">
        <v>54</v>
      </c>
      <c r="BF222" s="23">
        <v>0.11744756239439655</v>
      </c>
      <c r="BG222" s="144" t="s">
        <v>54</v>
      </c>
      <c r="BH222" s="144">
        <v>312</v>
      </c>
      <c r="BI222" s="144" t="s">
        <v>54</v>
      </c>
      <c r="BJ222" s="23">
        <v>0.37192770739540154</v>
      </c>
      <c r="BK222" s="144" t="s">
        <v>54</v>
      </c>
      <c r="BL222" s="144">
        <v>14</v>
      </c>
      <c r="BM222" s="144" t="s">
        <v>54</v>
      </c>
      <c r="BN222" s="23">
        <v>3.9283751110696534E-2</v>
      </c>
      <c r="BO222" s="144" t="s">
        <v>54</v>
      </c>
      <c r="BP222" s="144">
        <v>224</v>
      </c>
      <c r="BQ222" s="144" t="s">
        <v>54</v>
      </c>
      <c r="BR222" s="23">
        <v>3.696063404981012E-2</v>
      </c>
      <c r="BS222" s="144" t="s">
        <v>54</v>
      </c>
      <c r="BT222" s="144">
        <v>256</v>
      </c>
      <c r="BU222" s="144" t="s">
        <v>54</v>
      </c>
      <c r="BV222" s="23">
        <v>6.6253318019509677E-2</v>
      </c>
      <c r="BW222" s="144" t="s">
        <v>54</v>
      </c>
      <c r="BX222" s="144">
        <v>283</v>
      </c>
      <c r="BY222" s="144" t="s">
        <v>54</v>
      </c>
      <c r="BZ222" s="23">
        <v>9.027104693168804E-2</v>
      </c>
      <c r="CA222" s="144" t="s">
        <v>54</v>
      </c>
      <c r="CB222" s="144">
        <v>287</v>
      </c>
      <c r="CC222" s="144" t="s">
        <v>54</v>
      </c>
      <c r="CD222" s="144" t="s">
        <v>54</v>
      </c>
      <c r="CE222" s="23">
        <v>3.4657957516734589E-2</v>
      </c>
      <c r="CF222" s="144" t="s">
        <v>54</v>
      </c>
      <c r="CG222" s="144">
        <v>264</v>
      </c>
    </row>
    <row r="223" spans="1:85" x14ac:dyDescent="0.25">
      <c r="A223" s="144" t="s">
        <v>314</v>
      </c>
      <c r="B223" s="23">
        <v>0.15197943841381373</v>
      </c>
      <c r="C223" s="144" t="s">
        <v>314</v>
      </c>
      <c r="D223" s="144">
        <v>279</v>
      </c>
      <c r="E223" s="144" t="s">
        <v>314</v>
      </c>
      <c r="F223" s="23">
        <v>6.4712038515715484E-2</v>
      </c>
      <c r="G223" s="144" t="s">
        <v>314</v>
      </c>
      <c r="H223" s="144">
        <v>235</v>
      </c>
      <c r="I223" s="144" t="s">
        <v>314</v>
      </c>
      <c r="J223" s="23">
        <v>0.18722936248793154</v>
      </c>
      <c r="K223" s="144" t="s">
        <v>314</v>
      </c>
      <c r="L223" s="144">
        <v>267</v>
      </c>
      <c r="M223" s="144" t="s">
        <v>314</v>
      </c>
      <c r="N223" s="23">
        <v>32</v>
      </c>
      <c r="O223" s="144" t="s">
        <v>314</v>
      </c>
      <c r="P223" s="23">
        <v>206</v>
      </c>
      <c r="Q223" s="144" t="s">
        <v>314</v>
      </c>
      <c r="R223" s="23">
        <v>2.2255598951192411E-3</v>
      </c>
      <c r="S223" s="144" t="s">
        <v>314</v>
      </c>
      <c r="T223" s="144">
        <v>102</v>
      </c>
      <c r="U223" s="144" t="s">
        <v>314</v>
      </c>
      <c r="V223" s="23">
        <v>0.1042007843597388</v>
      </c>
      <c r="W223" s="144" t="s">
        <v>314</v>
      </c>
      <c r="X223" s="144">
        <v>203</v>
      </c>
      <c r="Y223" s="144" t="s">
        <v>314</v>
      </c>
      <c r="Z223" s="23">
        <v>3.1878160393273907E-3</v>
      </c>
      <c r="AA223" s="144" t="s">
        <v>314</v>
      </c>
      <c r="AB223" s="144">
        <v>154</v>
      </c>
      <c r="AC223" s="144" t="s">
        <v>314</v>
      </c>
      <c r="AD223" s="23">
        <v>5.5130829715318262E-3</v>
      </c>
      <c r="AE223" s="144" t="s">
        <v>314</v>
      </c>
      <c r="AF223" s="144">
        <v>243</v>
      </c>
      <c r="AG223" s="144" t="s">
        <v>314</v>
      </c>
      <c r="AH223" s="23">
        <v>6.3801908977302257E-2</v>
      </c>
      <c r="AI223" s="144" t="s">
        <v>314</v>
      </c>
      <c r="AJ223" s="144">
        <v>241</v>
      </c>
      <c r="AK223" s="144" t="s">
        <v>314</v>
      </c>
      <c r="AL223" s="23">
        <v>1.3413084509277943E-2</v>
      </c>
      <c r="AM223" s="144" t="s">
        <v>314</v>
      </c>
      <c r="AN223" s="144">
        <v>284</v>
      </c>
      <c r="AO223" s="144" t="s">
        <v>314</v>
      </c>
      <c r="AP223" s="23">
        <v>6.792028781893289E-2</v>
      </c>
      <c r="AQ223" s="144" t="s">
        <v>314</v>
      </c>
      <c r="AR223" s="144">
        <v>98</v>
      </c>
      <c r="AS223" s="144" t="s">
        <v>314</v>
      </c>
      <c r="AT223" s="23">
        <v>0.11463662468642043</v>
      </c>
      <c r="AU223" s="144" t="s">
        <v>314</v>
      </c>
      <c r="AV223" s="144">
        <v>100</v>
      </c>
      <c r="AW223" s="144" t="s">
        <v>314</v>
      </c>
      <c r="AX223" s="23">
        <v>0.10657211201373951</v>
      </c>
      <c r="AY223" s="144" t="s">
        <v>314</v>
      </c>
      <c r="AZ223" s="144">
        <v>100</v>
      </c>
      <c r="BA223" s="144" t="s">
        <v>314</v>
      </c>
      <c r="BB223" s="23">
        <v>5.3092723513790588E-2</v>
      </c>
      <c r="BC223" s="144" t="s">
        <v>314</v>
      </c>
      <c r="BD223" s="144">
        <v>158</v>
      </c>
      <c r="BE223" s="144" t="s">
        <v>314</v>
      </c>
      <c r="BF223" s="23">
        <v>0.16539879214174139</v>
      </c>
      <c r="BG223" s="144" t="s">
        <v>314</v>
      </c>
      <c r="BH223" s="144">
        <v>233</v>
      </c>
      <c r="BI223" s="144" t="s">
        <v>314</v>
      </c>
      <c r="BJ223" s="23">
        <v>8.3001717256995816E-2</v>
      </c>
      <c r="BK223" s="144" t="s">
        <v>314</v>
      </c>
      <c r="BL223" s="144">
        <v>209</v>
      </c>
      <c r="BM223" s="144" t="s">
        <v>314</v>
      </c>
      <c r="BN223" s="23">
        <v>1.4437168636783777E-2</v>
      </c>
      <c r="BO223" s="144" t="s">
        <v>314</v>
      </c>
      <c r="BP223" s="144">
        <v>296</v>
      </c>
      <c r="BQ223" s="144" t="s">
        <v>314</v>
      </c>
      <c r="BR223" s="23">
        <v>8.7011764916615039E-2</v>
      </c>
      <c r="BS223" s="144" t="s">
        <v>314</v>
      </c>
      <c r="BT223" s="144">
        <v>88</v>
      </c>
      <c r="BU223" s="144" t="s">
        <v>314</v>
      </c>
      <c r="BV223" s="23">
        <v>8.8296253095737548E-2</v>
      </c>
      <c r="BW223" s="144" t="s">
        <v>314</v>
      </c>
      <c r="BX223" s="144">
        <v>221</v>
      </c>
      <c r="BY223" s="144" t="s">
        <v>314</v>
      </c>
      <c r="BZ223" s="23">
        <v>8.9986829585420716E-2</v>
      </c>
      <c r="CA223" s="144" t="s">
        <v>314</v>
      </c>
      <c r="CB223" s="144">
        <v>289</v>
      </c>
      <c r="CC223" s="144" t="s">
        <v>314</v>
      </c>
      <c r="CD223" s="144" t="s">
        <v>314</v>
      </c>
      <c r="CE223" s="23">
        <v>4.3520549954166772E-2</v>
      </c>
      <c r="CF223" s="144" t="s">
        <v>314</v>
      </c>
      <c r="CG223" s="144">
        <v>237</v>
      </c>
    </row>
    <row r="224" spans="1:85" x14ac:dyDescent="0.25">
      <c r="A224" s="144" t="s">
        <v>267</v>
      </c>
      <c r="B224" s="23">
        <v>0.12628919339084702</v>
      </c>
      <c r="C224" s="144" t="s">
        <v>267</v>
      </c>
      <c r="D224" s="144">
        <v>306</v>
      </c>
      <c r="E224" s="144" t="s">
        <v>267</v>
      </c>
      <c r="F224" s="23">
        <v>7.0037567257125316E-2</v>
      </c>
      <c r="G224" s="144" t="s">
        <v>267</v>
      </c>
      <c r="H224" s="144">
        <v>225</v>
      </c>
      <c r="I224" s="144" t="s">
        <v>267</v>
      </c>
      <c r="J224" s="23">
        <v>0.14017510963688731</v>
      </c>
      <c r="K224" s="144" t="s">
        <v>267</v>
      </c>
      <c r="L224" s="144">
        <v>313</v>
      </c>
      <c r="M224" s="144" t="s">
        <v>267</v>
      </c>
      <c r="N224" s="23">
        <v>88</v>
      </c>
      <c r="O224" s="144" t="s">
        <v>267</v>
      </c>
      <c r="P224" s="23">
        <v>251</v>
      </c>
      <c r="Q224" s="144" t="s">
        <v>267</v>
      </c>
      <c r="R224" s="23">
        <v>4.8063746095976861E-3</v>
      </c>
      <c r="S224" s="144" t="s">
        <v>267</v>
      </c>
      <c r="T224" s="144">
        <v>53</v>
      </c>
      <c r="U224" s="144" t="s">
        <v>267</v>
      </c>
      <c r="V224" s="23">
        <v>2.9333102318708348E-2</v>
      </c>
      <c r="W224" s="144" t="s">
        <v>267</v>
      </c>
      <c r="X224" s="144">
        <v>323</v>
      </c>
      <c r="Y224" s="144" t="s">
        <v>267</v>
      </c>
      <c r="Z224" s="23">
        <v>5.0760002951176992E-3</v>
      </c>
      <c r="AA224" s="144" t="s">
        <v>267</v>
      </c>
      <c r="AB224" s="144">
        <v>95</v>
      </c>
      <c r="AC224" s="144" t="s">
        <v>267</v>
      </c>
      <c r="AD224" s="23">
        <v>3.627022458477018E-2</v>
      </c>
      <c r="AE224" s="144" t="s">
        <v>267</v>
      </c>
      <c r="AF224" s="144">
        <v>50</v>
      </c>
      <c r="AG224" s="144" t="s">
        <v>267</v>
      </c>
      <c r="AH224" s="23">
        <v>4.876821375266966E-2</v>
      </c>
      <c r="AI224" s="144" t="s">
        <v>267</v>
      </c>
      <c r="AJ224" s="144">
        <v>307</v>
      </c>
      <c r="AK224" s="144" t="s">
        <v>267</v>
      </c>
      <c r="AL224" s="23">
        <v>4.1488556286327333E-2</v>
      </c>
      <c r="AM224" s="144" t="s">
        <v>267</v>
      </c>
      <c r="AN224" s="144">
        <v>73</v>
      </c>
      <c r="AO224" s="144" t="s">
        <v>267</v>
      </c>
      <c r="AP224" s="23">
        <v>0</v>
      </c>
      <c r="AQ224" s="144" t="s">
        <v>267</v>
      </c>
      <c r="AR224" s="144">
        <v>253</v>
      </c>
      <c r="AS224" s="144" t="s">
        <v>267</v>
      </c>
      <c r="AT224" s="23">
        <v>3.0096063259749332E-2</v>
      </c>
      <c r="AU224" s="144" t="s">
        <v>267</v>
      </c>
      <c r="AV224" s="144">
        <v>320</v>
      </c>
      <c r="AW224" s="144" t="s">
        <v>267</v>
      </c>
      <c r="AX224" s="23">
        <v>1.061055963361629E-2</v>
      </c>
      <c r="AY224" s="144" t="s">
        <v>267</v>
      </c>
      <c r="AZ224" s="144">
        <v>323</v>
      </c>
      <c r="BA224" s="144" t="s">
        <v>267</v>
      </c>
      <c r="BB224" s="23">
        <v>4.8953846007628143E-2</v>
      </c>
      <c r="BC224" s="144" t="s">
        <v>267</v>
      </c>
      <c r="BD224" s="144">
        <v>169</v>
      </c>
      <c r="BE224" s="144" t="s">
        <v>267</v>
      </c>
      <c r="BF224" s="23">
        <v>0.2349724975138891</v>
      </c>
      <c r="BG224" s="144" t="s">
        <v>267</v>
      </c>
      <c r="BH224" s="144">
        <v>141</v>
      </c>
      <c r="BI224" s="144" t="s">
        <v>267</v>
      </c>
      <c r="BJ224" s="23">
        <v>9.3767361215659692E-2</v>
      </c>
      <c r="BK224" s="144" t="s">
        <v>267</v>
      </c>
      <c r="BL224" s="144">
        <v>177</v>
      </c>
      <c r="BM224" s="144" t="s">
        <v>267</v>
      </c>
      <c r="BN224" s="23">
        <v>6.4942215834181485E-2</v>
      </c>
      <c r="BO224" s="144" t="s">
        <v>267</v>
      </c>
      <c r="BP224" s="144">
        <v>157</v>
      </c>
      <c r="BQ224" s="144" t="s">
        <v>267</v>
      </c>
      <c r="BR224" s="23">
        <v>3.3199987571356435E-2</v>
      </c>
      <c r="BS224" s="144" t="s">
        <v>267</v>
      </c>
      <c r="BT224" s="144">
        <v>276</v>
      </c>
      <c r="BU224" s="144" t="s">
        <v>267</v>
      </c>
      <c r="BV224" s="23">
        <v>8.5227994469602289E-2</v>
      </c>
      <c r="BW224" s="144" t="s">
        <v>267</v>
      </c>
      <c r="BX224" s="144">
        <v>229</v>
      </c>
      <c r="BY224" s="144" t="s">
        <v>267</v>
      </c>
      <c r="BZ224" s="23">
        <v>7.3893572083890496E-2</v>
      </c>
      <c r="CA224" s="144" t="s">
        <v>267</v>
      </c>
      <c r="CB224" s="144">
        <v>312</v>
      </c>
      <c r="CC224" s="144" t="s">
        <v>267</v>
      </c>
      <c r="CD224" s="144" t="s">
        <v>267</v>
      </c>
      <c r="CE224" s="23">
        <v>5.0272832062487186E-2</v>
      </c>
      <c r="CF224" s="144" t="s">
        <v>267</v>
      </c>
      <c r="CG224" s="144">
        <v>217</v>
      </c>
    </row>
    <row r="225" spans="1:85" x14ac:dyDescent="0.25">
      <c r="A225" s="144" t="s">
        <v>42</v>
      </c>
      <c r="B225" s="23">
        <v>0.52082445293643753</v>
      </c>
      <c r="C225" s="144" t="s">
        <v>42</v>
      </c>
      <c r="D225" s="144">
        <v>19</v>
      </c>
      <c r="E225" s="144" t="s">
        <v>42</v>
      </c>
      <c r="F225" s="23">
        <v>0.32623158843080152</v>
      </c>
      <c r="G225" s="144" t="s">
        <v>42</v>
      </c>
      <c r="H225" s="144">
        <v>18</v>
      </c>
      <c r="I225" s="144" t="s">
        <v>42</v>
      </c>
      <c r="J225" s="23">
        <v>0.49648828129685796</v>
      </c>
      <c r="K225" s="144" t="s">
        <v>42</v>
      </c>
      <c r="L225" s="144">
        <v>32</v>
      </c>
      <c r="M225" s="144" t="s">
        <v>42</v>
      </c>
      <c r="N225" s="23">
        <v>14</v>
      </c>
      <c r="O225" s="144" t="s">
        <v>42</v>
      </c>
      <c r="P225" s="23">
        <v>192</v>
      </c>
      <c r="Q225" s="144" t="s">
        <v>42</v>
      </c>
      <c r="R225" s="23">
        <v>6.706812620453171E-3</v>
      </c>
      <c r="S225" s="144" t="s">
        <v>42</v>
      </c>
      <c r="T225" s="144">
        <v>37</v>
      </c>
      <c r="U225" s="144" t="s">
        <v>42</v>
      </c>
      <c r="V225" s="23">
        <v>0.64962094040761376</v>
      </c>
      <c r="W225" s="144" t="s">
        <v>42</v>
      </c>
      <c r="X225" s="144">
        <v>12</v>
      </c>
      <c r="Y225" s="144" t="s">
        <v>42</v>
      </c>
      <c r="Z225" s="23">
        <v>1.270797631477218E-2</v>
      </c>
      <c r="AA225" s="144" t="s">
        <v>42</v>
      </c>
      <c r="AB225" s="144">
        <v>23</v>
      </c>
      <c r="AC225" s="144" t="s">
        <v>42</v>
      </c>
      <c r="AD225" s="23">
        <v>1.4347927674292051E-2</v>
      </c>
      <c r="AE225" s="144" t="s">
        <v>42</v>
      </c>
      <c r="AF225" s="144">
        <v>122</v>
      </c>
      <c r="AG225" s="144" t="s">
        <v>42</v>
      </c>
      <c r="AH225" s="23">
        <v>0.10137144337815472</v>
      </c>
      <c r="AI225" s="144" t="s">
        <v>42</v>
      </c>
      <c r="AJ225" s="144">
        <v>123</v>
      </c>
      <c r="AK225" s="144" t="s">
        <v>42</v>
      </c>
      <c r="AL225" s="23">
        <v>2.6756831581705564E-2</v>
      </c>
      <c r="AM225" s="144" t="s">
        <v>42</v>
      </c>
      <c r="AN225" s="144">
        <v>127</v>
      </c>
      <c r="AO225" s="144" t="s">
        <v>42</v>
      </c>
      <c r="AP225" s="23">
        <v>3.9926071152845091E-2</v>
      </c>
      <c r="AQ225" s="144" t="s">
        <v>42</v>
      </c>
      <c r="AR225" s="144">
        <v>145</v>
      </c>
      <c r="AS225" s="144" t="s">
        <v>42</v>
      </c>
      <c r="AT225" s="23">
        <v>8.3070503265066292E-2</v>
      </c>
      <c r="AU225" s="144" t="s">
        <v>42</v>
      </c>
      <c r="AV225" s="144">
        <v>191</v>
      </c>
      <c r="AW225" s="144" t="s">
        <v>42</v>
      </c>
      <c r="AX225" s="23">
        <v>6.8176133601954847E-2</v>
      </c>
      <c r="AY225" s="144" t="s">
        <v>42</v>
      </c>
      <c r="AZ225" s="144">
        <v>164</v>
      </c>
      <c r="BA225" s="144" t="s">
        <v>42</v>
      </c>
      <c r="BB225" s="23">
        <v>0.60813177750615754</v>
      </c>
      <c r="BC225" s="144" t="s">
        <v>42</v>
      </c>
      <c r="BD225" s="144">
        <v>3</v>
      </c>
      <c r="BE225" s="144" t="s">
        <v>42</v>
      </c>
      <c r="BF225" s="23">
        <v>0.20383825970361022</v>
      </c>
      <c r="BG225" s="144" t="s">
        <v>42</v>
      </c>
      <c r="BH225" s="144">
        <v>185</v>
      </c>
      <c r="BI225" s="144" t="s">
        <v>42</v>
      </c>
      <c r="BJ225" s="23">
        <v>0.59735697784463271</v>
      </c>
      <c r="BK225" s="144" t="s">
        <v>42</v>
      </c>
      <c r="BL225" s="144">
        <v>3</v>
      </c>
      <c r="BM225" s="144" t="s">
        <v>42</v>
      </c>
      <c r="BN225" s="23">
        <v>5.2742543272263742E-2</v>
      </c>
      <c r="BO225" s="144" t="s">
        <v>42</v>
      </c>
      <c r="BP225" s="144">
        <v>185</v>
      </c>
      <c r="BQ225" s="144" t="s">
        <v>42</v>
      </c>
      <c r="BR225" s="23">
        <v>0.12745750115012952</v>
      </c>
      <c r="BS225" s="144" t="s">
        <v>42</v>
      </c>
      <c r="BT225" s="144">
        <v>41</v>
      </c>
      <c r="BU225" s="144" t="s">
        <v>42</v>
      </c>
      <c r="BV225" s="23">
        <v>0.1567362867348441</v>
      </c>
      <c r="BW225" s="144" t="s">
        <v>42</v>
      </c>
      <c r="BX225" s="144">
        <v>100</v>
      </c>
      <c r="BY225" s="144" t="s">
        <v>42</v>
      </c>
      <c r="BZ225" s="23">
        <v>0.45062763404353057</v>
      </c>
      <c r="CA225" s="144" t="s">
        <v>42</v>
      </c>
      <c r="CB225" s="144">
        <v>10</v>
      </c>
      <c r="CC225" s="144" t="s">
        <v>42</v>
      </c>
      <c r="CD225" s="144" t="s">
        <v>42</v>
      </c>
      <c r="CE225" s="23">
        <v>0.15687048519985244</v>
      </c>
      <c r="CF225" s="144" t="s">
        <v>42</v>
      </c>
      <c r="CG225" s="144">
        <v>74</v>
      </c>
    </row>
    <row r="226" spans="1:85" x14ac:dyDescent="0.25">
      <c r="A226" s="144" t="s">
        <v>124</v>
      </c>
      <c r="B226" s="23">
        <v>0.37553231234007534</v>
      </c>
      <c r="C226" s="144" t="s">
        <v>124</v>
      </c>
      <c r="D226" s="144">
        <v>46</v>
      </c>
      <c r="E226" s="144" t="s">
        <v>124</v>
      </c>
      <c r="F226" s="23">
        <v>0.11798985624674191</v>
      </c>
      <c r="G226" s="144" t="s">
        <v>124</v>
      </c>
      <c r="H226" s="144">
        <v>118</v>
      </c>
      <c r="I226" s="144" t="s">
        <v>124</v>
      </c>
      <c r="J226" s="23">
        <v>0.42925179076688286</v>
      </c>
      <c r="K226" s="144" t="s">
        <v>124</v>
      </c>
      <c r="L226" s="144">
        <v>45</v>
      </c>
      <c r="M226" s="144" t="s">
        <v>124</v>
      </c>
      <c r="N226" s="23">
        <v>-73</v>
      </c>
      <c r="O226" s="144" t="s">
        <v>124</v>
      </c>
      <c r="P226" s="23">
        <v>83</v>
      </c>
      <c r="Q226" s="144" t="s">
        <v>124</v>
      </c>
      <c r="R226" s="23">
        <v>4.1796485489893724E-3</v>
      </c>
      <c r="S226" s="144" t="s">
        <v>124</v>
      </c>
      <c r="T226" s="144">
        <v>58</v>
      </c>
      <c r="U226" s="144" t="s">
        <v>124</v>
      </c>
      <c r="V226" s="23">
        <v>0.11712796345685063</v>
      </c>
      <c r="W226" s="144" t="s">
        <v>124</v>
      </c>
      <c r="X226" s="144">
        <v>188</v>
      </c>
      <c r="Y226" s="144" t="s">
        <v>124</v>
      </c>
      <c r="Z226" s="23">
        <v>5.2607787371922515E-3</v>
      </c>
      <c r="AA226" s="144" t="s">
        <v>124</v>
      </c>
      <c r="AB226" s="144">
        <v>89</v>
      </c>
      <c r="AC226" s="144" t="s">
        <v>124</v>
      </c>
      <c r="AD226" s="23">
        <v>1.0249601435495781E-2</v>
      </c>
      <c r="AE226" s="144" t="s">
        <v>124</v>
      </c>
      <c r="AF226" s="144">
        <v>167</v>
      </c>
      <c r="AG226" s="144" t="s">
        <v>124</v>
      </c>
      <c r="AH226" s="23">
        <v>5.3460796132311798E-2</v>
      </c>
      <c r="AI226" s="144" t="s">
        <v>124</v>
      </c>
      <c r="AJ226" s="144">
        <v>288</v>
      </c>
      <c r="AK226" s="144" t="s">
        <v>124</v>
      </c>
      <c r="AL226" s="23">
        <v>1.6725107635570665E-2</v>
      </c>
      <c r="AM226" s="144" t="s">
        <v>124</v>
      </c>
      <c r="AN226" s="144">
        <v>246</v>
      </c>
      <c r="AO226" s="144" t="s">
        <v>124</v>
      </c>
      <c r="AP226" s="23">
        <v>4.5093890561357895E-2</v>
      </c>
      <c r="AQ226" s="144" t="s">
        <v>124</v>
      </c>
      <c r="AR226" s="144">
        <v>135</v>
      </c>
      <c r="AS226" s="144" t="s">
        <v>124</v>
      </c>
      <c r="AT226" s="23">
        <v>0.19457557948019269</v>
      </c>
      <c r="AU226" s="144" t="s">
        <v>124</v>
      </c>
      <c r="AV226" s="144">
        <v>23</v>
      </c>
      <c r="AW226" s="144" t="s">
        <v>124</v>
      </c>
      <c r="AX226" s="23">
        <v>0.11252156040920457</v>
      </c>
      <c r="AY226" s="144" t="s">
        <v>124</v>
      </c>
      <c r="AZ226" s="144">
        <v>90</v>
      </c>
      <c r="BA226" s="144" t="s">
        <v>124</v>
      </c>
      <c r="BB226" s="23">
        <v>0.12242964685550284</v>
      </c>
      <c r="BC226" s="144" t="s">
        <v>124</v>
      </c>
      <c r="BD226" s="144">
        <v>72</v>
      </c>
      <c r="BE226" s="144" t="s">
        <v>124</v>
      </c>
      <c r="BF226" s="23">
        <v>0.32340537615431647</v>
      </c>
      <c r="BG226" s="144" t="s">
        <v>124</v>
      </c>
      <c r="BH226" s="144">
        <v>66</v>
      </c>
      <c r="BI226" s="144" t="s">
        <v>124</v>
      </c>
      <c r="BJ226" s="23">
        <v>0.17927681415679889</v>
      </c>
      <c r="BK226" s="144" t="s">
        <v>124</v>
      </c>
      <c r="BL226" s="144">
        <v>67</v>
      </c>
      <c r="BM226" s="144" t="s">
        <v>124</v>
      </c>
      <c r="BN226" s="23">
        <v>7.9124270439685687E-2</v>
      </c>
      <c r="BO226" s="144" t="s">
        <v>124</v>
      </c>
      <c r="BP226" s="144">
        <v>129</v>
      </c>
      <c r="BQ226" s="144" t="s">
        <v>124</v>
      </c>
      <c r="BR226" s="23">
        <v>0.11813975694182868</v>
      </c>
      <c r="BS226" s="144" t="s">
        <v>124</v>
      </c>
      <c r="BT226" s="144">
        <v>49</v>
      </c>
      <c r="BU226" s="144" t="s">
        <v>124</v>
      </c>
      <c r="BV226" s="23">
        <v>0.1714985599174009</v>
      </c>
      <c r="BW226" s="144" t="s">
        <v>124</v>
      </c>
      <c r="BX226" s="144">
        <v>88</v>
      </c>
      <c r="BY226" s="144" t="s">
        <v>124</v>
      </c>
      <c r="BZ226" s="23">
        <v>0.15702394248343929</v>
      </c>
      <c r="CA226" s="144" t="s">
        <v>124</v>
      </c>
      <c r="CB226" s="144">
        <v>156</v>
      </c>
      <c r="CC226" s="144" t="s">
        <v>124</v>
      </c>
      <c r="CD226" s="144" t="s">
        <v>124</v>
      </c>
      <c r="CE226" s="23">
        <v>0.56903577797664162</v>
      </c>
      <c r="CF226" s="144" t="s">
        <v>124</v>
      </c>
      <c r="CG226" s="144">
        <v>15</v>
      </c>
    </row>
    <row r="227" spans="1:85" x14ac:dyDescent="0.25">
      <c r="A227" s="144" t="s">
        <v>121</v>
      </c>
      <c r="B227" s="23">
        <v>0.18245105280661209</v>
      </c>
      <c r="C227" s="144" t="s">
        <v>121</v>
      </c>
      <c r="D227" s="144">
        <v>217</v>
      </c>
      <c r="E227" s="144" t="s">
        <v>121</v>
      </c>
      <c r="F227" s="23">
        <v>4.9389033327031151E-2</v>
      </c>
      <c r="G227" s="144" t="s">
        <v>121</v>
      </c>
      <c r="H227" s="144">
        <v>280</v>
      </c>
      <c r="I227" s="144" t="s">
        <v>121</v>
      </c>
      <c r="J227" s="23">
        <v>0.28512826877887448</v>
      </c>
      <c r="K227" s="144" t="s">
        <v>121</v>
      </c>
      <c r="L227" s="144">
        <v>132</v>
      </c>
      <c r="M227" s="144" t="s">
        <v>121</v>
      </c>
      <c r="N227" s="23">
        <v>-148</v>
      </c>
      <c r="O227" s="144" t="s">
        <v>121</v>
      </c>
      <c r="P227" s="23">
        <v>39</v>
      </c>
      <c r="Q227" s="144" t="s">
        <v>121</v>
      </c>
      <c r="R227" s="23">
        <v>1.7568826768223065E-4</v>
      </c>
      <c r="S227" s="144" t="s">
        <v>121</v>
      </c>
      <c r="T227" s="144">
        <v>300</v>
      </c>
      <c r="U227" s="144" t="s">
        <v>121</v>
      </c>
      <c r="V227" s="23">
        <v>0.10003972995272348</v>
      </c>
      <c r="W227" s="144" t="s">
        <v>121</v>
      </c>
      <c r="X227" s="144">
        <v>207</v>
      </c>
      <c r="Y227" s="144" t="s">
        <v>121</v>
      </c>
      <c r="Z227" s="23">
        <v>1.1001072843089736E-3</v>
      </c>
      <c r="AA227" s="144" t="s">
        <v>121</v>
      </c>
      <c r="AB227" s="144">
        <v>287</v>
      </c>
      <c r="AC227" s="144" t="s">
        <v>121</v>
      </c>
      <c r="AD227" s="23">
        <v>3.6024658585559852E-2</v>
      </c>
      <c r="AE227" s="144" t="s">
        <v>121</v>
      </c>
      <c r="AF227" s="144">
        <v>52</v>
      </c>
      <c r="AG227" s="144" t="s">
        <v>121</v>
      </c>
      <c r="AH227" s="23">
        <v>6.8373129667054861E-2</v>
      </c>
      <c r="AI227" s="144" t="s">
        <v>121</v>
      </c>
      <c r="AJ227" s="144">
        <v>222</v>
      </c>
      <c r="AK227" s="144" t="s">
        <v>121</v>
      </c>
      <c r="AL227" s="23">
        <v>4.3720112838610742E-2</v>
      </c>
      <c r="AM227" s="144" t="s">
        <v>121</v>
      </c>
      <c r="AN227" s="144">
        <v>64</v>
      </c>
      <c r="AO227" s="144" t="s">
        <v>121</v>
      </c>
      <c r="AP227" s="23">
        <v>2.1108764359476027E-2</v>
      </c>
      <c r="AQ227" s="144" t="s">
        <v>121</v>
      </c>
      <c r="AR227" s="144">
        <v>207</v>
      </c>
      <c r="AS227" s="144" t="s">
        <v>121</v>
      </c>
      <c r="AT227" s="23">
        <v>0.21728298778479471</v>
      </c>
      <c r="AU227" s="144" t="s">
        <v>121</v>
      </c>
      <c r="AV227" s="144">
        <v>15</v>
      </c>
      <c r="AW227" s="144" t="s">
        <v>121</v>
      </c>
      <c r="AX227" s="23">
        <v>9.7165026965159995E-2</v>
      </c>
      <c r="AY227" s="144" t="s">
        <v>121</v>
      </c>
      <c r="AZ227" s="144">
        <v>110</v>
      </c>
      <c r="BA227" s="144" t="s">
        <v>121</v>
      </c>
      <c r="BB227" s="23">
        <v>2.2673958557072785E-2</v>
      </c>
      <c r="BC227" s="144" t="s">
        <v>121</v>
      </c>
      <c r="BD227" s="144">
        <v>251</v>
      </c>
      <c r="BE227" s="144" t="s">
        <v>121</v>
      </c>
      <c r="BF227" s="23">
        <v>0.3940377932191822</v>
      </c>
      <c r="BG227" s="144" t="s">
        <v>121</v>
      </c>
      <c r="BH227" s="144">
        <v>46</v>
      </c>
      <c r="BI227" s="144" t="s">
        <v>121</v>
      </c>
      <c r="BJ227" s="23">
        <v>0.10303956342950954</v>
      </c>
      <c r="BK227" s="144" t="s">
        <v>121</v>
      </c>
      <c r="BL227" s="144">
        <v>157</v>
      </c>
      <c r="BM227" s="144" t="s">
        <v>121</v>
      </c>
      <c r="BN227" s="23">
        <v>2.9300422225225456E-2</v>
      </c>
      <c r="BO227" s="144" t="s">
        <v>121</v>
      </c>
      <c r="BP227" s="144">
        <v>262</v>
      </c>
      <c r="BQ227" s="144" t="s">
        <v>121</v>
      </c>
      <c r="BR227" s="23">
        <v>3.6559217632860713E-2</v>
      </c>
      <c r="BS227" s="144" t="s">
        <v>121</v>
      </c>
      <c r="BT227" s="144">
        <v>258</v>
      </c>
      <c r="BU227" s="144" t="s">
        <v>121</v>
      </c>
      <c r="BV227" s="23">
        <v>5.7246679493153062E-2</v>
      </c>
      <c r="BW227" s="144" t="s">
        <v>121</v>
      </c>
      <c r="BX227" s="144">
        <v>294</v>
      </c>
      <c r="BY227" s="144" t="s">
        <v>121</v>
      </c>
      <c r="BZ227" s="23">
        <v>0.17861882849004534</v>
      </c>
      <c r="CA227" s="144" t="s">
        <v>121</v>
      </c>
      <c r="CB227" s="144">
        <v>128</v>
      </c>
      <c r="CC227" s="144" t="s">
        <v>121</v>
      </c>
      <c r="CD227" s="144" t="s">
        <v>121</v>
      </c>
      <c r="CE227" s="23">
        <v>2.3222275024670308E-2</v>
      </c>
      <c r="CF227" s="144" t="s">
        <v>121</v>
      </c>
      <c r="CG227" s="144">
        <v>298</v>
      </c>
    </row>
    <row r="228" spans="1:85" x14ac:dyDescent="0.25">
      <c r="A228" s="144" t="s">
        <v>123</v>
      </c>
      <c r="B228" s="23">
        <v>0.2172624116831082</v>
      </c>
      <c r="C228" s="144" t="s">
        <v>123</v>
      </c>
      <c r="D228" s="144">
        <v>158</v>
      </c>
      <c r="E228" s="144" t="s">
        <v>123</v>
      </c>
      <c r="F228" s="23">
        <v>0.13449039525153664</v>
      </c>
      <c r="G228" s="144" t="s">
        <v>123</v>
      </c>
      <c r="H228" s="144">
        <v>92</v>
      </c>
      <c r="I228" s="144" t="s">
        <v>123</v>
      </c>
      <c r="J228" s="23">
        <v>0.25180592246416689</v>
      </c>
      <c r="K228" s="144" t="s">
        <v>123</v>
      </c>
      <c r="L228" s="144">
        <v>172</v>
      </c>
      <c r="M228" s="144" t="s">
        <v>123</v>
      </c>
      <c r="N228" s="23">
        <v>80</v>
      </c>
      <c r="O228" s="144" t="s">
        <v>123</v>
      </c>
      <c r="P228" s="23">
        <v>244</v>
      </c>
      <c r="Q228" s="144" t="s">
        <v>123</v>
      </c>
      <c r="R228" s="23">
        <v>4.8040440514738133E-4</v>
      </c>
      <c r="S228" s="144" t="s">
        <v>123</v>
      </c>
      <c r="T228" s="144">
        <v>259</v>
      </c>
      <c r="U228" s="144" t="s">
        <v>123</v>
      </c>
      <c r="V228" s="23">
        <v>3.2290886539351679E-2</v>
      </c>
      <c r="W228" s="144" t="s">
        <v>123</v>
      </c>
      <c r="X228" s="144">
        <v>318</v>
      </c>
      <c r="Y228" s="144" t="s">
        <v>123</v>
      </c>
      <c r="Z228" s="23">
        <v>7.7866176018258413E-4</v>
      </c>
      <c r="AA228" s="144" t="s">
        <v>123</v>
      </c>
      <c r="AB228" s="144">
        <v>316</v>
      </c>
      <c r="AC228" s="144" t="s">
        <v>123</v>
      </c>
      <c r="AD228" s="23">
        <v>1.2353756215373121E-2</v>
      </c>
      <c r="AE228" s="144" t="s">
        <v>123</v>
      </c>
      <c r="AF228" s="144">
        <v>142</v>
      </c>
      <c r="AG228" s="144" t="s">
        <v>123</v>
      </c>
      <c r="AH228" s="23">
        <v>9.0108795325650901E-2</v>
      </c>
      <c r="AI228" s="144" t="s">
        <v>123</v>
      </c>
      <c r="AJ228" s="144">
        <v>141</v>
      </c>
      <c r="AK228" s="144" t="s">
        <v>123</v>
      </c>
      <c r="AL228" s="23">
        <v>2.3394232862428151E-2</v>
      </c>
      <c r="AM228" s="144" t="s">
        <v>123</v>
      </c>
      <c r="AN228" s="144">
        <v>151</v>
      </c>
      <c r="AO228" s="144" t="s">
        <v>123</v>
      </c>
      <c r="AP228" s="23">
        <v>0.19467851626129351</v>
      </c>
      <c r="AQ228" s="144" t="s">
        <v>123</v>
      </c>
      <c r="AR228" s="144">
        <v>24</v>
      </c>
      <c r="AS228" s="144" t="s">
        <v>123</v>
      </c>
      <c r="AT228" s="23">
        <v>7.692437278170218E-2</v>
      </c>
      <c r="AU228" s="144" t="s">
        <v>123</v>
      </c>
      <c r="AV228" s="144">
        <v>205</v>
      </c>
      <c r="AW228" s="144" t="s">
        <v>123</v>
      </c>
      <c r="AX228" s="23">
        <v>0.21674243253161168</v>
      </c>
      <c r="AY228" s="144" t="s">
        <v>123</v>
      </c>
      <c r="AZ228" s="144">
        <v>25</v>
      </c>
      <c r="BA228" s="144" t="s">
        <v>123</v>
      </c>
      <c r="BB228" s="23">
        <v>3.5921748279114679E-2</v>
      </c>
      <c r="BC228" s="144" t="s">
        <v>123</v>
      </c>
      <c r="BD228" s="144">
        <v>203</v>
      </c>
      <c r="BE228" s="144" t="s">
        <v>123</v>
      </c>
      <c r="BF228" s="23">
        <v>0.52471834598464129</v>
      </c>
      <c r="BG228" s="144" t="s">
        <v>123</v>
      </c>
      <c r="BH228" s="144">
        <v>15</v>
      </c>
      <c r="BI228" s="144" t="s">
        <v>123</v>
      </c>
      <c r="BJ228" s="23">
        <v>0.14243740581152775</v>
      </c>
      <c r="BK228" s="144" t="s">
        <v>123</v>
      </c>
      <c r="BL228" s="144">
        <v>108</v>
      </c>
      <c r="BM228" s="144" t="s">
        <v>123</v>
      </c>
      <c r="BN228" s="23">
        <v>5.4153501607294631E-2</v>
      </c>
      <c r="BO228" s="144" t="s">
        <v>123</v>
      </c>
      <c r="BP228" s="144">
        <v>182</v>
      </c>
      <c r="BQ228" s="144" t="s">
        <v>123</v>
      </c>
      <c r="BR228" s="23">
        <v>2.9596190169189698E-2</v>
      </c>
      <c r="BS228" s="144" t="s">
        <v>123</v>
      </c>
      <c r="BT228" s="144">
        <v>293</v>
      </c>
      <c r="BU228" s="144" t="s">
        <v>123</v>
      </c>
      <c r="BV228" s="23">
        <v>7.2734066826680863E-2</v>
      </c>
      <c r="BW228" s="144" t="s">
        <v>123</v>
      </c>
      <c r="BX228" s="144">
        <v>267</v>
      </c>
      <c r="BY228" s="144" t="s">
        <v>123</v>
      </c>
      <c r="BZ228" s="23">
        <v>0.11395952471442862</v>
      </c>
      <c r="CA228" s="144" t="s">
        <v>123</v>
      </c>
      <c r="CB228" s="144">
        <v>237</v>
      </c>
      <c r="CC228" s="144" t="s">
        <v>123</v>
      </c>
      <c r="CD228" s="144" t="s">
        <v>123</v>
      </c>
      <c r="CE228" s="23">
        <v>3.1548652828623867E-2</v>
      </c>
      <c r="CF228" s="144" t="s">
        <v>123</v>
      </c>
      <c r="CG228" s="144">
        <v>270</v>
      </c>
    </row>
    <row r="229" spans="1:85" x14ac:dyDescent="0.25">
      <c r="A229" s="144" t="s">
        <v>18</v>
      </c>
      <c r="B229" s="23">
        <v>0.9298012391854088</v>
      </c>
      <c r="C229" s="144" t="s">
        <v>18</v>
      </c>
      <c r="D229" s="144">
        <v>3</v>
      </c>
      <c r="E229" s="144" t="s">
        <v>18</v>
      </c>
      <c r="F229" s="23">
        <v>0.12764872178279782</v>
      </c>
      <c r="G229" s="144" t="s">
        <v>18</v>
      </c>
      <c r="H229" s="144">
        <v>103</v>
      </c>
      <c r="I229" s="144" t="s">
        <v>18</v>
      </c>
      <c r="J229" s="23">
        <v>1</v>
      </c>
      <c r="K229" s="144" t="s">
        <v>18</v>
      </c>
      <c r="L229" s="144">
        <v>1</v>
      </c>
      <c r="M229" s="144" t="s">
        <v>18</v>
      </c>
      <c r="N229" s="23">
        <v>-102</v>
      </c>
      <c r="O229" s="144" t="s">
        <v>18</v>
      </c>
      <c r="P229" s="23">
        <v>66</v>
      </c>
      <c r="Q229" s="144" t="s">
        <v>18</v>
      </c>
      <c r="R229" s="23">
        <v>1.7702429238922375E-3</v>
      </c>
      <c r="S229" s="144" t="s">
        <v>18</v>
      </c>
      <c r="T229" s="144">
        <v>121</v>
      </c>
      <c r="U229" s="144" t="s">
        <v>18</v>
      </c>
      <c r="V229" s="23">
        <v>0.23692817283662324</v>
      </c>
      <c r="W229" s="144" t="s">
        <v>18</v>
      </c>
      <c r="X229" s="144">
        <v>88</v>
      </c>
      <c r="Y229" s="144" t="s">
        <v>18</v>
      </c>
      <c r="Z229" s="23">
        <v>3.9591756713161785E-3</v>
      </c>
      <c r="AA229" s="144" t="s">
        <v>18</v>
      </c>
      <c r="AB229" s="144">
        <v>121</v>
      </c>
      <c r="AC229" s="144" t="s">
        <v>18</v>
      </c>
      <c r="AD229" s="23">
        <v>1.064304977123885E-2</v>
      </c>
      <c r="AE229" s="144" t="s">
        <v>18</v>
      </c>
      <c r="AF229" s="144">
        <v>162</v>
      </c>
      <c r="AG229" s="144" t="s">
        <v>18</v>
      </c>
      <c r="AH229" s="23">
        <v>8.6487508169267785E-2</v>
      </c>
      <c r="AI229" s="144" t="s">
        <v>18</v>
      </c>
      <c r="AJ229" s="144">
        <v>153</v>
      </c>
      <c r="AK229" s="144" t="s">
        <v>18</v>
      </c>
      <c r="AL229" s="23">
        <v>2.1270899631138016E-2</v>
      </c>
      <c r="AM229" s="144" t="s">
        <v>18</v>
      </c>
      <c r="AN229" s="144">
        <v>174</v>
      </c>
      <c r="AO229" s="144" t="s">
        <v>18</v>
      </c>
      <c r="AP229" s="23">
        <v>4.0140872338448451E-2</v>
      </c>
      <c r="AQ229" s="144" t="s">
        <v>18</v>
      </c>
      <c r="AR229" s="144">
        <v>144</v>
      </c>
      <c r="AS229" s="144" t="s">
        <v>18</v>
      </c>
      <c r="AT229" s="23">
        <v>0.1648705573402991</v>
      </c>
      <c r="AU229" s="144" t="s">
        <v>18</v>
      </c>
      <c r="AV229" s="144">
        <v>34</v>
      </c>
      <c r="AW229" s="144" t="s">
        <v>18</v>
      </c>
      <c r="AX229" s="23">
        <v>9.7224488248439739E-2</v>
      </c>
      <c r="AY229" s="144" t="s">
        <v>18</v>
      </c>
      <c r="AZ229" s="144">
        <v>109</v>
      </c>
      <c r="BA229" s="144" t="s">
        <v>18</v>
      </c>
      <c r="BB229" s="23">
        <v>8.0996947455516083E-2</v>
      </c>
      <c r="BC229" s="144" t="s">
        <v>18</v>
      </c>
      <c r="BD229" s="144">
        <v>111</v>
      </c>
      <c r="BE229" s="144" t="s">
        <v>18</v>
      </c>
      <c r="BF229" s="23">
        <v>0.52581985061864989</v>
      </c>
      <c r="BG229" s="144" t="s">
        <v>18</v>
      </c>
      <c r="BH229" s="144">
        <v>13</v>
      </c>
      <c r="BI229" s="144" t="s">
        <v>18</v>
      </c>
      <c r="BJ229" s="23">
        <v>0.18378640816427072</v>
      </c>
      <c r="BK229" s="144" t="s">
        <v>18</v>
      </c>
      <c r="BL229" s="144">
        <v>61</v>
      </c>
      <c r="BM229" s="144" t="s">
        <v>18</v>
      </c>
      <c r="BN229" s="23">
        <v>0.14889819103856672</v>
      </c>
      <c r="BO229" s="144" t="s">
        <v>18</v>
      </c>
      <c r="BP229" s="144">
        <v>49</v>
      </c>
      <c r="BQ229" s="144" t="s">
        <v>18</v>
      </c>
      <c r="BR229" s="23">
        <v>1</v>
      </c>
      <c r="BS229" s="144" t="s">
        <v>18</v>
      </c>
      <c r="BT229" s="144">
        <v>1</v>
      </c>
      <c r="BU229" s="144" t="s">
        <v>18</v>
      </c>
      <c r="BV229" s="23">
        <v>1</v>
      </c>
      <c r="BW229" s="144" t="s">
        <v>18</v>
      </c>
      <c r="BX229" s="144">
        <v>1</v>
      </c>
      <c r="BY229" s="144" t="s">
        <v>18</v>
      </c>
      <c r="BZ229" s="23">
        <v>0.55668668486890849</v>
      </c>
      <c r="CA229" s="144" t="s">
        <v>18</v>
      </c>
      <c r="CB229" s="144">
        <v>5</v>
      </c>
      <c r="CC229" s="144" t="s">
        <v>18</v>
      </c>
      <c r="CD229" s="144" t="s">
        <v>18</v>
      </c>
      <c r="CE229" s="23">
        <v>1</v>
      </c>
      <c r="CF229" s="144" t="s">
        <v>18</v>
      </c>
      <c r="CG229" s="144">
        <v>1</v>
      </c>
    </row>
    <row r="230" spans="1:85" x14ac:dyDescent="0.25">
      <c r="A230" s="144" t="s">
        <v>154</v>
      </c>
      <c r="B230" s="23">
        <v>0.32119791319388519</v>
      </c>
      <c r="C230" s="144" t="s">
        <v>154</v>
      </c>
      <c r="D230" s="144">
        <v>77</v>
      </c>
      <c r="E230" s="144" t="s">
        <v>154</v>
      </c>
      <c r="F230" s="23">
        <v>0.17769331932564886</v>
      </c>
      <c r="G230" s="144" t="s">
        <v>154</v>
      </c>
      <c r="H230" s="144">
        <v>60</v>
      </c>
      <c r="I230" s="144" t="s">
        <v>154</v>
      </c>
      <c r="J230" s="23">
        <v>0.32166030977776272</v>
      </c>
      <c r="K230" s="144" t="s">
        <v>154</v>
      </c>
      <c r="L230" s="144">
        <v>97</v>
      </c>
      <c r="M230" s="144" t="s">
        <v>154</v>
      </c>
      <c r="N230" s="23">
        <v>37</v>
      </c>
      <c r="O230" s="144" t="s">
        <v>154</v>
      </c>
      <c r="P230" s="23">
        <v>217</v>
      </c>
      <c r="Q230" s="144" t="s">
        <v>154</v>
      </c>
      <c r="R230" s="23">
        <v>1.7103102885427557E-3</v>
      </c>
      <c r="S230" s="144" t="s">
        <v>154</v>
      </c>
      <c r="T230" s="144">
        <v>124</v>
      </c>
      <c r="U230" s="144" t="s">
        <v>154</v>
      </c>
      <c r="V230" s="23">
        <v>0.18675139165592311</v>
      </c>
      <c r="W230" s="144" t="s">
        <v>154</v>
      </c>
      <c r="X230" s="144">
        <v>119</v>
      </c>
      <c r="Y230" s="144" t="s">
        <v>154</v>
      </c>
      <c r="Z230" s="23">
        <v>3.4355750787867642E-3</v>
      </c>
      <c r="AA230" s="144" t="s">
        <v>154</v>
      </c>
      <c r="AB230" s="144">
        <v>148</v>
      </c>
      <c r="AC230" s="144" t="s">
        <v>154</v>
      </c>
      <c r="AD230" s="23">
        <v>5.7225005428605475E-3</v>
      </c>
      <c r="AE230" s="144" t="s">
        <v>154</v>
      </c>
      <c r="AF230" s="144">
        <v>239</v>
      </c>
      <c r="AG230" s="144" t="s">
        <v>154</v>
      </c>
      <c r="AH230" s="23">
        <v>0.10113134224614641</v>
      </c>
      <c r="AI230" s="144" t="s">
        <v>154</v>
      </c>
      <c r="AJ230" s="144">
        <v>124</v>
      </c>
      <c r="AK230" s="144" t="s">
        <v>154</v>
      </c>
      <c r="AL230" s="23">
        <v>1.8321833305029383E-2</v>
      </c>
      <c r="AM230" s="144" t="s">
        <v>154</v>
      </c>
      <c r="AN230" s="144">
        <v>211</v>
      </c>
      <c r="AO230" s="144" t="s">
        <v>154</v>
      </c>
      <c r="AP230" s="23">
        <v>1.3164251649833798E-2</v>
      </c>
      <c r="AQ230" s="144" t="s">
        <v>154</v>
      </c>
      <c r="AR230" s="144">
        <v>229</v>
      </c>
      <c r="AS230" s="144" t="s">
        <v>154</v>
      </c>
      <c r="AT230" s="23">
        <v>7.0887341922597796E-2</v>
      </c>
      <c r="AU230" s="144" t="s">
        <v>154</v>
      </c>
      <c r="AV230" s="144">
        <v>234</v>
      </c>
      <c r="AW230" s="144" t="s">
        <v>154</v>
      </c>
      <c r="AX230" s="23">
        <v>3.7814130644836373E-2</v>
      </c>
      <c r="AY230" s="144" t="s">
        <v>154</v>
      </c>
      <c r="AZ230" s="144">
        <v>264</v>
      </c>
      <c r="BA230" s="144" t="s">
        <v>154</v>
      </c>
      <c r="BB230" s="23">
        <v>0.12079445872302587</v>
      </c>
      <c r="BC230" s="144" t="s">
        <v>154</v>
      </c>
      <c r="BD230" s="144">
        <v>76</v>
      </c>
      <c r="BE230" s="144" t="s">
        <v>154</v>
      </c>
      <c r="BF230" s="23">
        <v>0.25233954432384165</v>
      </c>
      <c r="BG230" s="144" t="s">
        <v>154</v>
      </c>
      <c r="BH230" s="144">
        <v>128</v>
      </c>
      <c r="BI230" s="144" t="s">
        <v>154</v>
      </c>
      <c r="BJ230" s="23">
        <v>0.16293205404589267</v>
      </c>
      <c r="BK230" s="144" t="s">
        <v>154</v>
      </c>
      <c r="BL230" s="144">
        <v>85</v>
      </c>
      <c r="BM230" s="144" t="s">
        <v>154</v>
      </c>
      <c r="BN230" s="23">
        <v>0.25179184627550166</v>
      </c>
      <c r="BO230" s="144" t="s">
        <v>154</v>
      </c>
      <c r="BP230" s="144">
        <v>22</v>
      </c>
      <c r="BQ230" s="144" t="s">
        <v>154</v>
      </c>
      <c r="BR230" s="23">
        <v>0.13298730345943155</v>
      </c>
      <c r="BS230" s="144" t="s">
        <v>154</v>
      </c>
      <c r="BT230" s="144">
        <v>35</v>
      </c>
      <c r="BU230" s="144" t="s">
        <v>154</v>
      </c>
      <c r="BV230" s="23">
        <v>0.33415786361992533</v>
      </c>
      <c r="BW230" s="144" t="s">
        <v>154</v>
      </c>
      <c r="BX230" s="144">
        <v>21</v>
      </c>
      <c r="BY230" s="144" t="s">
        <v>154</v>
      </c>
      <c r="BZ230" s="23">
        <v>0.14257422410091392</v>
      </c>
      <c r="CA230" s="144" t="s">
        <v>154</v>
      </c>
      <c r="CB230" s="144">
        <v>173</v>
      </c>
      <c r="CC230" s="144" t="s">
        <v>154</v>
      </c>
      <c r="CD230" s="144" t="s">
        <v>154</v>
      </c>
      <c r="CE230" s="23">
        <v>0.26191116207470566</v>
      </c>
      <c r="CF230" s="144" t="s">
        <v>154</v>
      </c>
      <c r="CG230" s="144">
        <v>34</v>
      </c>
    </row>
    <row r="231" spans="1:85" x14ac:dyDescent="0.25">
      <c r="A231" s="144" t="s">
        <v>50</v>
      </c>
      <c r="B231" s="23">
        <v>0.34248949408519525</v>
      </c>
      <c r="C231" s="144" t="s">
        <v>50</v>
      </c>
      <c r="D231" s="144">
        <v>61</v>
      </c>
      <c r="E231" s="144" t="s">
        <v>50</v>
      </c>
      <c r="F231" s="23">
        <v>0.30910646582350226</v>
      </c>
      <c r="G231" s="144" t="s">
        <v>50</v>
      </c>
      <c r="H231" s="144">
        <v>21</v>
      </c>
      <c r="I231" s="144" t="s">
        <v>50</v>
      </c>
      <c r="J231" s="23">
        <v>0.22748297909761042</v>
      </c>
      <c r="K231" s="144" t="s">
        <v>50</v>
      </c>
      <c r="L231" s="144">
        <v>211</v>
      </c>
      <c r="M231" s="144" t="s">
        <v>50</v>
      </c>
      <c r="N231" s="23">
        <v>190</v>
      </c>
      <c r="O231" s="144" t="s">
        <v>50</v>
      </c>
      <c r="P231" s="23">
        <v>307</v>
      </c>
      <c r="Q231" s="144" t="s">
        <v>50</v>
      </c>
      <c r="R231" s="23">
        <v>2.1267317438938886E-4</v>
      </c>
      <c r="S231" s="144" t="s">
        <v>50</v>
      </c>
      <c r="T231" s="144">
        <v>292</v>
      </c>
      <c r="U231" s="144" t="s">
        <v>50</v>
      </c>
      <c r="V231" s="23">
        <v>8.4019653320132781E-2</v>
      </c>
      <c r="W231" s="144" t="s">
        <v>50</v>
      </c>
      <c r="X231" s="144">
        <v>237</v>
      </c>
      <c r="Y231" s="144" t="s">
        <v>50</v>
      </c>
      <c r="Z231" s="23">
        <v>9.8903882125962262E-4</v>
      </c>
      <c r="AA231" s="144" t="s">
        <v>50</v>
      </c>
      <c r="AB231" s="144">
        <v>302</v>
      </c>
      <c r="AC231" s="144" t="s">
        <v>50</v>
      </c>
      <c r="AD231" s="23">
        <v>1.9217485383082402E-3</v>
      </c>
      <c r="AE231" s="144" t="s">
        <v>50</v>
      </c>
      <c r="AF231" s="144">
        <v>313</v>
      </c>
      <c r="AG231" s="144" t="s">
        <v>50</v>
      </c>
      <c r="AH231" s="23">
        <v>9.8513024626878637E-2</v>
      </c>
      <c r="AI231" s="144" t="s">
        <v>50</v>
      </c>
      <c r="AJ231" s="144">
        <v>128</v>
      </c>
      <c r="AK231" s="144" t="s">
        <v>50</v>
      </c>
      <c r="AL231" s="23">
        <v>1.4288336066560487E-2</v>
      </c>
      <c r="AM231" s="144" t="s">
        <v>50</v>
      </c>
      <c r="AN231" s="144">
        <v>270</v>
      </c>
      <c r="AO231" s="144" t="s">
        <v>50</v>
      </c>
      <c r="AP231" s="23">
        <v>6.1503285493516982E-2</v>
      </c>
      <c r="AQ231" s="144" t="s">
        <v>50</v>
      </c>
      <c r="AR231" s="144">
        <v>107</v>
      </c>
      <c r="AS231" s="144" t="s">
        <v>50</v>
      </c>
      <c r="AT231" s="23">
        <v>9.4970997010632108E-2</v>
      </c>
      <c r="AU231" s="144" t="s">
        <v>50</v>
      </c>
      <c r="AV231" s="144">
        <v>149</v>
      </c>
      <c r="AW231" s="144" t="s">
        <v>50</v>
      </c>
      <c r="AX231" s="23">
        <v>9.3388531637402211E-2</v>
      </c>
      <c r="AY231" s="144" t="s">
        <v>50</v>
      </c>
      <c r="AZ231" s="144">
        <v>117</v>
      </c>
      <c r="BA231" s="144" t="s">
        <v>50</v>
      </c>
      <c r="BB231" s="23">
        <v>2.6234530894692951E-2</v>
      </c>
      <c r="BC231" s="144" t="s">
        <v>50</v>
      </c>
      <c r="BD231" s="144">
        <v>235</v>
      </c>
      <c r="BE231" s="144" t="s">
        <v>50</v>
      </c>
      <c r="BF231" s="23">
        <v>0.27168318544627534</v>
      </c>
      <c r="BG231" s="144" t="s">
        <v>50</v>
      </c>
      <c r="BH231" s="144">
        <v>113</v>
      </c>
      <c r="BI231" s="144" t="s">
        <v>50</v>
      </c>
      <c r="BJ231" s="23">
        <v>8.0714913440370906E-2</v>
      </c>
      <c r="BK231" s="144" t="s">
        <v>50</v>
      </c>
      <c r="BL231" s="144">
        <v>216</v>
      </c>
      <c r="BM231" s="144" t="s">
        <v>50</v>
      </c>
      <c r="BN231" s="23">
        <v>0.59409000428099001</v>
      </c>
      <c r="BO231" s="144" t="s">
        <v>50</v>
      </c>
      <c r="BP231" s="144">
        <v>4</v>
      </c>
      <c r="BQ231" s="144" t="s">
        <v>50</v>
      </c>
      <c r="BR231" s="23">
        <v>7.3343277140530697E-2</v>
      </c>
      <c r="BS231" s="144" t="s">
        <v>50</v>
      </c>
      <c r="BT231" s="144">
        <v>124</v>
      </c>
      <c r="BU231" s="144" t="s">
        <v>50</v>
      </c>
      <c r="BV231" s="23">
        <v>0.57903903607358709</v>
      </c>
      <c r="BW231" s="144" t="s">
        <v>50</v>
      </c>
      <c r="BX231" s="144">
        <v>7</v>
      </c>
      <c r="BY231" s="144" t="s">
        <v>50</v>
      </c>
      <c r="BZ231" s="23">
        <v>0.11051696746705404</v>
      </c>
      <c r="CA231" s="144" t="s">
        <v>50</v>
      </c>
      <c r="CB231" s="144">
        <v>244</v>
      </c>
      <c r="CC231" s="144" t="s">
        <v>50</v>
      </c>
      <c r="CD231" s="144" t="s">
        <v>50</v>
      </c>
      <c r="CE231" s="23">
        <v>7.9247472920417228E-2</v>
      </c>
      <c r="CF231" s="144" t="s">
        <v>50</v>
      </c>
      <c r="CG231" s="144">
        <v>146</v>
      </c>
    </row>
    <row r="232" spans="1:85" x14ac:dyDescent="0.25">
      <c r="A232" s="144" t="s">
        <v>264</v>
      </c>
      <c r="B232" s="23">
        <v>0.16790679501470582</v>
      </c>
      <c r="C232" s="144" t="s">
        <v>264</v>
      </c>
      <c r="D232" s="144">
        <v>245</v>
      </c>
      <c r="E232" s="144" t="s">
        <v>264</v>
      </c>
      <c r="F232" s="23">
        <v>5.9113146839932601E-2</v>
      </c>
      <c r="G232" s="144" t="s">
        <v>264</v>
      </c>
      <c r="H232" s="144">
        <v>258</v>
      </c>
      <c r="I232" s="144" t="s">
        <v>264</v>
      </c>
      <c r="J232" s="23">
        <v>0.20455007619768201</v>
      </c>
      <c r="K232" s="144" t="s">
        <v>264</v>
      </c>
      <c r="L232" s="144">
        <v>244</v>
      </c>
      <c r="M232" s="144" t="s">
        <v>264</v>
      </c>
      <c r="N232" s="23">
        <v>-14</v>
      </c>
      <c r="O232" s="144" t="s">
        <v>264</v>
      </c>
      <c r="P232" s="23">
        <v>146</v>
      </c>
      <c r="Q232" s="144" t="s">
        <v>264</v>
      </c>
      <c r="R232" s="23">
        <v>1.2206156032252282E-3</v>
      </c>
      <c r="S232" s="144" t="s">
        <v>264</v>
      </c>
      <c r="T232" s="144">
        <v>168</v>
      </c>
      <c r="U232" s="144" t="s">
        <v>264</v>
      </c>
      <c r="V232" s="23">
        <v>0.13244819213597811</v>
      </c>
      <c r="W232" s="144" t="s">
        <v>264</v>
      </c>
      <c r="X232" s="144">
        <v>171</v>
      </c>
      <c r="Y232" s="144" t="s">
        <v>264</v>
      </c>
      <c r="Z232" s="23">
        <v>2.4442090279807446E-3</v>
      </c>
      <c r="AA232" s="144" t="s">
        <v>264</v>
      </c>
      <c r="AB232" s="144">
        <v>193</v>
      </c>
      <c r="AC232" s="144" t="s">
        <v>264</v>
      </c>
      <c r="AD232" s="23">
        <v>4.8412682803069705E-3</v>
      </c>
      <c r="AE232" s="144" t="s">
        <v>264</v>
      </c>
      <c r="AF232" s="144">
        <v>256</v>
      </c>
      <c r="AG232" s="144" t="s">
        <v>264</v>
      </c>
      <c r="AH232" s="23">
        <v>5.2391246074067734E-2</v>
      </c>
      <c r="AI232" s="144" t="s">
        <v>264</v>
      </c>
      <c r="AJ232" s="144">
        <v>294</v>
      </c>
      <c r="AK232" s="144" t="s">
        <v>264</v>
      </c>
      <c r="AL232" s="23">
        <v>1.1320354335638457E-2</v>
      </c>
      <c r="AM232" s="144" t="s">
        <v>264</v>
      </c>
      <c r="AN232" s="144">
        <v>308</v>
      </c>
      <c r="AO232" s="144" t="s">
        <v>264</v>
      </c>
      <c r="AP232" s="23">
        <v>8.5326833008275552E-2</v>
      </c>
      <c r="AQ232" s="144" t="s">
        <v>264</v>
      </c>
      <c r="AR232" s="144">
        <v>79</v>
      </c>
      <c r="AS232" s="144" t="s">
        <v>264</v>
      </c>
      <c r="AT232" s="23">
        <v>0.10463622199403541</v>
      </c>
      <c r="AU232" s="144" t="s">
        <v>264</v>
      </c>
      <c r="AV232" s="144">
        <v>121</v>
      </c>
      <c r="AW232" s="144" t="s">
        <v>264</v>
      </c>
      <c r="AX232" s="23">
        <v>0.12000086193741705</v>
      </c>
      <c r="AY232" s="144" t="s">
        <v>264</v>
      </c>
      <c r="AZ232" s="144">
        <v>81</v>
      </c>
      <c r="BA232" s="144" t="s">
        <v>264</v>
      </c>
      <c r="BB232" s="23">
        <v>1.5307990368808541E-2</v>
      </c>
      <c r="BC232" s="144" t="s">
        <v>264</v>
      </c>
      <c r="BD232" s="144">
        <v>274</v>
      </c>
      <c r="BE232" s="144" t="s">
        <v>264</v>
      </c>
      <c r="BF232" s="23">
        <v>0.14442818386355202</v>
      </c>
      <c r="BG232" s="144" t="s">
        <v>264</v>
      </c>
      <c r="BH232" s="144">
        <v>277</v>
      </c>
      <c r="BI232" s="144" t="s">
        <v>264</v>
      </c>
      <c r="BJ232" s="23">
        <v>4.4150532215129164E-2</v>
      </c>
      <c r="BK232" s="144" t="s">
        <v>264</v>
      </c>
      <c r="BL232" s="144">
        <v>305</v>
      </c>
      <c r="BM232" s="144" t="s">
        <v>264</v>
      </c>
      <c r="BN232" s="23">
        <v>2.4103405118710678E-2</v>
      </c>
      <c r="BO232" s="144" t="s">
        <v>264</v>
      </c>
      <c r="BP232" s="144">
        <v>276</v>
      </c>
      <c r="BQ232" s="144" t="s">
        <v>264</v>
      </c>
      <c r="BR232" s="23">
        <v>0.1208762460273267</v>
      </c>
      <c r="BS232" s="144" t="s">
        <v>264</v>
      </c>
      <c r="BT232" s="144">
        <v>47</v>
      </c>
      <c r="BU232" s="144" t="s">
        <v>264</v>
      </c>
      <c r="BV232" s="23">
        <v>0.12617033252680698</v>
      </c>
      <c r="BW232" s="144" t="s">
        <v>264</v>
      </c>
      <c r="BX232" s="144">
        <v>144</v>
      </c>
      <c r="BY232" s="144" t="s">
        <v>264</v>
      </c>
      <c r="BZ232" s="23">
        <v>0.10689870036471716</v>
      </c>
      <c r="CA232" s="144" t="s">
        <v>264</v>
      </c>
      <c r="CB232" s="144">
        <v>253</v>
      </c>
      <c r="CC232" s="144" t="s">
        <v>264</v>
      </c>
      <c r="CD232" s="144" t="s">
        <v>264</v>
      </c>
      <c r="CE232" s="23">
        <v>6.8727143514148339E-2</v>
      </c>
      <c r="CF232" s="144" t="s">
        <v>264</v>
      </c>
      <c r="CG232" s="144">
        <v>166</v>
      </c>
    </row>
    <row r="233" spans="1:85" x14ac:dyDescent="0.25">
      <c r="A233" s="144" t="s">
        <v>177</v>
      </c>
      <c r="B233" s="23">
        <v>0.226452180775599</v>
      </c>
      <c r="C233" s="144" t="s">
        <v>177</v>
      </c>
      <c r="D233" s="144">
        <v>147</v>
      </c>
      <c r="E233" s="144" t="s">
        <v>177</v>
      </c>
      <c r="F233" s="23">
        <v>0.11576820659422297</v>
      </c>
      <c r="G233" s="144" t="s">
        <v>177</v>
      </c>
      <c r="H233" s="144">
        <v>121</v>
      </c>
      <c r="I233" s="144" t="s">
        <v>177</v>
      </c>
      <c r="J233" s="23">
        <v>0.29725014672058425</v>
      </c>
      <c r="K233" s="144" t="s">
        <v>177</v>
      </c>
      <c r="L233" s="144">
        <v>119</v>
      </c>
      <c r="M233" s="144" t="s">
        <v>177</v>
      </c>
      <c r="N233" s="23">
        <v>-2</v>
      </c>
      <c r="O233" s="144" t="s">
        <v>177</v>
      </c>
      <c r="P233" s="23">
        <v>162</v>
      </c>
      <c r="Q233" s="144" t="s">
        <v>177</v>
      </c>
      <c r="R233" s="23">
        <v>1.2924688223916959E-3</v>
      </c>
      <c r="S233" s="144" t="s">
        <v>177</v>
      </c>
      <c r="T233" s="144">
        <v>160</v>
      </c>
      <c r="U233" s="144" t="s">
        <v>177</v>
      </c>
      <c r="V233" s="23">
        <v>0.25888150377119806</v>
      </c>
      <c r="W233" s="144" t="s">
        <v>177</v>
      </c>
      <c r="X233" s="144">
        <v>73</v>
      </c>
      <c r="Y233" s="144" t="s">
        <v>177</v>
      </c>
      <c r="Z233" s="23">
        <v>3.684416740386779E-3</v>
      </c>
      <c r="AA233" s="144" t="s">
        <v>177</v>
      </c>
      <c r="AB233" s="144">
        <v>133</v>
      </c>
      <c r="AC233" s="144" t="s">
        <v>177</v>
      </c>
      <c r="AD233" s="23">
        <v>8.9837923710039159E-3</v>
      </c>
      <c r="AE233" s="144" t="s">
        <v>177</v>
      </c>
      <c r="AF233" s="144">
        <v>184</v>
      </c>
      <c r="AG233" s="144" t="s">
        <v>177</v>
      </c>
      <c r="AH233" s="23">
        <v>8.5084436565084146E-2</v>
      </c>
      <c r="AI233" s="144" t="s">
        <v>177</v>
      </c>
      <c r="AJ233" s="144">
        <v>159</v>
      </c>
      <c r="AK233" s="144" t="s">
        <v>177</v>
      </c>
      <c r="AL233" s="23">
        <v>1.9477264398304675E-2</v>
      </c>
      <c r="AM233" s="144" t="s">
        <v>177</v>
      </c>
      <c r="AN233" s="144">
        <v>196</v>
      </c>
      <c r="AO233" s="144" t="s">
        <v>177</v>
      </c>
      <c r="AP233" s="23">
        <v>0</v>
      </c>
      <c r="AQ233" s="144" t="s">
        <v>177</v>
      </c>
      <c r="AR233" s="144">
        <v>253</v>
      </c>
      <c r="AS233" s="144" t="s">
        <v>177</v>
      </c>
      <c r="AT233" s="23">
        <v>0.18575487819941489</v>
      </c>
      <c r="AU233" s="144" t="s">
        <v>177</v>
      </c>
      <c r="AV233" s="144">
        <v>25</v>
      </c>
      <c r="AW233" s="144" t="s">
        <v>177</v>
      </c>
      <c r="AX233" s="23">
        <v>6.5489070625592449E-2</v>
      </c>
      <c r="AY233" s="144" t="s">
        <v>177</v>
      </c>
      <c r="AZ233" s="144">
        <v>177</v>
      </c>
      <c r="BA233" s="144" t="s">
        <v>177</v>
      </c>
      <c r="BB233" s="23">
        <v>0.15050358879919146</v>
      </c>
      <c r="BC233" s="144" t="s">
        <v>177</v>
      </c>
      <c r="BD233" s="144">
        <v>54</v>
      </c>
      <c r="BE233" s="144" t="s">
        <v>177</v>
      </c>
      <c r="BF233" s="23">
        <v>0.23172186557140156</v>
      </c>
      <c r="BG233" s="144" t="s">
        <v>177</v>
      </c>
      <c r="BH233" s="144">
        <v>146</v>
      </c>
      <c r="BI233" s="144" t="s">
        <v>177</v>
      </c>
      <c r="BJ233" s="23">
        <v>0.1857243107598632</v>
      </c>
      <c r="BK233" s="144" t="s">
        <v>177</v>
      </c>
      <c r="BL233" s="144">
        <v>58</v>
      </c>
      <c r="BM233" s="144" t="s">
        <v>177</v>
      </c>
      <c r="BN233" s="23">
        <v>9.5381346661019675E-2</v>
      </c>
      <c r="BO233" s="144" t="s">
        <v>177</v>
      </c>
      <c r="BP233" s="144">
        <v>103</v>
      </c>
      <c r="BQ233" s="144" t="s">
        <v>177</v>
      </c>
      <c r="BR233" s="23">
        <v>8.3676773798125159E-2</v>
      </c>
      <c r="BS233" s="144" t="s">
        <v>177</v>
      </c>
      <c r="BT233" s="144">
        <v>94</v>
      </c>
      <c r="BU233" s="144" t="s">
        <v>177</v>
      </c>
      <c r="BV233" s="23">
        <v>0.15558267732362174</v>
      </c>
      <c r="BW233" s="144" t="s">
        <v>177</v>
      </c>
      <c r="BX233" s="144">
        <v>101</v>
      </c>
      <c r="BY233" s="144" t="s">
        <v>177</v>
      </c>
      <c r="BZ233" s="23">
        <v>0.12576900112753214</v>
      </c>
      <c r="CA233" s="144" t="s">
        <v>177</v>
      </c>
      <c r="CB233" s="144">
        <v>210</v>
      </c>
      <c r="CC233" s="144" t="s">
        <v>177</v>
      </c>
      <c r="CD233" s="144" t="s">
        <v>177</v>
      </c>
      <c r="CE233" s="23">
        <v>9.0530216898127652E-2</v>
      </c>
      <c r="CF233" s="144" t="s">
        <v>177</v>
      </c>
      <c r="CG233" s="144">
        <v>131</v>
      </c>
    </row>
    <row r="234" spans="1:85" x14ac:dyDescent="0.25">
      <c r="A234" s="144" t="s">
        <v>179</v>
      </c>
      <c r="B234" s="23">
        <v>0.21624074907418328</v>
      </c>
      <c r="C234" s="144" t="s">
        <v>179</v>
      </c>
      <c r="D234" s="144">
        <v>159</v>
      </c>
      <c r="E234" s="144" t="s">
        <v>179</v>
      </c>
      <c r="F234" s="23">
        <v>0.11515586544644191</v>
      </c>
      <c r="G234" s="144" t="s">
        <v>179</v>
      </c>
      <c r="H234" s="144">
        <v>127</v>
      </c>
      <c r="I234" s="144" t="s">
        <v>179</v>
      </c>
      <c r="J234" s="23">
        <v>0.25268836086479324</v>
      </c>
      <c r="K234" s="144" t="s">
        <v>179</v>
      </c>
      <c r="L234" s="144">
        <v>171</v>
      </c>
      <c r="M234" s="144" t="s">
        <v>179</v>
      </c>
      <c r="N234" s="23">
        <v>44</v>
      </c>
      <c r="O234" s="144" t="s">
        <v>179</v>
      </c>
      <c r="P234" s="23">
        <v>221</v>
      </c>
      <c r="Q234" s="144" t="s">
        <v>179</v>
      </c>
      <c r="R234" s="23">
        <v>5.3545620096513799E-5</v>
      </c>
      <c r="S234" s="144" t="s">
        <v>179</v>
      </c>
      <c r="T234" s="144">
        <v>323</v>
      </c>
      <c r="U234" s="144" t="s">
        <v>179</v>
      </c>
      <c r="V234" s="23">
        <v>0.14786233137031746</v>
      </c>
      <c r="W234" s="144" t="s">
        <v>179</v>
      </c>
      <c r="X234" s="144">
        <v>151</v>
      </c>
      <c r="Y234" s="144" t="s">
        <v>179</v>
      </c>
      <c r="Z234" s="23">
        <v>1.4199321688463096E-3</v>
      </c>
      <c r="AA234" s="144" t="s">
        <v>179</v>
      </c>
      <c r="AB234" s="144">
        <v>265</v>
      </c>
      <c r="AC234" s="144" t="s">
        <v>179</v>
      </c>
      <c r="AD234" s="23">
        <v>4.853198787416464E-3</v>
      </c>
      <c r="AE234" s="144" t="s">
        <v>179</v>
      </c>
      <c r="AF234" s="144">
        <v>255</v>
      </c>
      <c r="AG234" s="144" t="s">
        <v>179</v>
      </c>
      <c r="AH234" s="23">
        <v>0.10018682199973758</v>
      </c>
      <c r="AI234" s="144" t="s">
        <v>179</v>
      </c>
      <c r="AJ234" s="144">
        <v>127</v>
      </c>
      <c r="AK234" s="144" t="s">
        <v>179</v>
      </c>
      <c r="AL234" s="23">
        <v>1.735573397772178E-2</v>
      </c>
      <c r="AM234" s="144" t="s">
        <v>179</v>
      </c>
      <c r="AN234" s="144">
        <v>233</v>
      </c>
      <c r="AO234" s="144" t="s">
        <v>179</v>
      </c>
      <c r="AP234" s="23">
        <v>1.3720406105718905E-2</v>
      </c>
      <c r="AQ234" s="144" t="s">
        <v>179</v>
      </c>
      <c r="AR234" s="144">
        <v>227</v>
      </c>
      <c r="AS234" s="144" t="s">
        <v>179</v>
      </c>
      <c r="AT234" s="23">
        <v>0.12803632702347292</v>
      </c>
      <c r="AU234" s="144" t="s">
        <v>179</v>
      </c>
      <c r="AV234" s="144">
        <v>74</v>
      </c>
      <c r="AW234" s="144" t="s">
        <v>179</v>
      </c>
      <c r="AX234" s="23">
        <v>5.8504080740981727E-2</v>
      </c>
      <c r="AY234" s="144" t="s">
        <v>179</v>
      </c>
      <c r="AZ234" s="144">
        <v>196</v>
      </c>
      <c r="BA234" s="144" t="s">
        <v>179</v>
      </c>
      <c r="BB234" s="23">
        <v>1.0279776478854696E-2</v>
      </c>
      <c r="BC234" s="144" t="s">
        <v>179</v>
      </c>
      <c r="BD234" s="144">
        <v>293</v>
      </c>
      <c r="BE234" s="144" t="s">
        <v>179</v>
      </c>
      <c r="BF234" s="23">
        <v>0.24940531021794776</v>
      </c>
      <c r="BG234" s="144" t="s">
        <v>179</v>
      </c>
      <c r="BH234" s="144">
        <v>131</v>
      </c>
      <c r="BI234" s="144" t="s">
        <v>179</v>
      </c>
      <c r="BJ234" s="23">
        <v>6.1504384303428319E-2</v>
      </c>
      <c r="BK234" s="144" t="s">
        <v>179</v>
      </c>
      <c r="BL234" s="144">
        <v>260</v>
      </c>
      <c r="BM234" s="144" t="s">
        <v>179</v>
      </c>
      <c r="BN234" s="23">
        <v>0.22589933771785073</v>
      </c>
      <c r="BO234" s="144" t="s">
        <v>179</v>
      </c>
      <c r="BP234" s="144">
        <v>25</v>
      </c>
      <c r="BQ234" s="144" t="s">
        <v>179</v>
      </c>
      <c r="BR234" s="23">
        <v>7.8625168838386536E-2</v>
      </c>
      <c r="BS234" s="144" t="s">
        <v>179</v>
      </c>
      <c r="BT234" s="144">
        <v>107</v>
      </c>
      <c r="BU234" s="144" t="s">
        <v>179</v>
      </c>
      <c r="BV234" s="23">
        <v>0.26436210488166922</v>
      </c>
      <c r="BW234" s="144" t="s">
        <v>179</v>
      </c>
      <c r="BX234" s="144">
        <v>33</v>
      </c>
      <c r="BY234" s="144" t="s">
        <v>179</v>
      </c>
      <c r="BZ234" s="23">
        <v>0.15909541354218162</v>
      </c>
      <c r="CA234" s="144" t="s">
        <v>179</v>
      </c>
      <c r="CB234" s="144">
        <v>153</v>
      </c>
      <c r="CC234" s="144" t="s">
        <v>179</v>
      </c>
      <c r="CD234" s="144" t="s">
        <v>179</v>
      </c>
      <c r="CE234" s="23">
        <v>3.9086400015854318E-2</v>
      </c>
      <c r="CF234" s="144" t="s">
        <v>179</v>
      </c>
      <c r="CG234" s="144">
        <v>255</v>
      </c>
    </row>
    <row r="235" spans="1:85" x14ac:dyDescent="0.25">
      <c r="A235" s="144" t="s">
        <v>91</v>
      </c>
      <c r="B235" s="23">
        <v>0.32009252754979811</v>
      </c>
      <c r="C235" s="144" t="s">
        <v>91</v>
      </c>
      <c r="D235" s="144">
        <v>78</v>
      </c>
      <c r="E235" s="144" t="s">
        <v>91</v>
      </c>
      <c r="F235" s="23">
        <v>0.13279620393393157</v>
      </c>
      <c r="G235" s="144" t="s">
        <v>91</v>
      </c>
      <c r="H235" s="144">
        <v>94</v>
      </c>
      <c r="I235" s="144" t="s">
        <v>91</v>
      </c>
      <c r="J235" s="23">
        <v>0.31178117066383382</v>
      </c>
      <c r="K235" s="144" t="s">
        <v>91</v>
      </c>
      <c r="L235" s="144">
        <v>108</v>
      </c>
      <c r="M235" s="144" t="s">
        <v>91</v>
      </c>
      <c r="N235" s="23">
        <v>14</v>
      </c>
      <c r="O235" s="144" t="s">
        <v>91</v>
      </c>
      <c r="P235" s="23">
        <v>192</v>
      </c>
      <c r="Q235" s="144" t="s">
        <v>91</v>
      </c>
      <c r="R235" s="23">
        <v>1.7232944525037784E-3</v>
      </c>
      <c r="S235" s="144" t="s">
        <v>91</v>
      </c>
      <c r="T235" s="144">
        <v>122</v>
      </c>
      <c r="U235" s="144" t="s">
        <v>91</v>
      </c>
      <c r="V235" s="23">
        <v>0.13154512127342363</v>
      </c>
      <c r="W235" s="144" t="s">
        <v>91</v>
      </c>
      <c r="X235" s="144">
        <v>172</v>
      </c>
      <c r="Y235" s="144" t="s">
        <v>91</v>
      </c>
      <c r="Z235" s="23">
        <v>2.9383916544095398E-3</v>
      </c>
      <c r="AA235" s="144" t="s">
        <v>91</v>
      </c>
      <c r="AB235" s="144">
        <v>167</v>
      </c>
      <c r="AC235" s="144" t="s">
        <v>91</v>
      </c>
      <c r="AD235" s="23">
        <v>7.6015685342256042E-3</v>
      </c>
      <c r="AE235" s="144" t="s">
        <v>91</v>
      </c>
      <c r="AF235" s="144">
        <v>209</v>
      </c>
      <c r="AG235" s="144" t="s">
        <v>91</v>
      </c>
      <c r="AH235" s="23">
        <v>0.14890760516228005</v>
      </c>
      <c r="AI235" s="144" t="s">
        <v>91</v>
      </c>
      <c r="AJ235" s="144">
        <v>54</v>
      </c>
      <c r="AK235" s="144" t="s">
        <v>91</v>
      </c>
      <c r="AL235" s="23">
        <v>2.617414401516524E-2</v>
      </c>
      <c r="AM235" s="144" t="s">
        <v>91</v>
      </c>
      <c r="AN235" s="144">
        <v>135</v>
      </c>
      <c r="AO235" s="144" t="s">
        <v>91</v>
      </c>
      <c r="AP235" s="23">
        <v>0.12183334013780024</v>
      </c>
      <c r="AQ235" s="144" t="s">
        <v>91</v>
      </c>
      <c r="AR235" s="144">
        <v>44</v>
      </c>
      <c r="AS235" s="144" t="s">
        <v>91</v>
      </c>
      <c r="AT235" s="23">
        <v>5.9506607763148513E-2</v>
      </c>
      <c r="AU235" s="144" t="s">
        <v>91</v>
      </c>
      <c r="AV235" s="144">
        <v>273</v>
      </c>
      <c r="AW235" s="144" t="s">
        <v>91</v>
      </c>
      <c r="AX235" s="23">
        <v>0.139648474167056</v>
      </c>
      <c r="AY235" s="144" t="s">
        <v>91</v>
      </c>
      <c r="AZ235" s="144">
        <v>57</v>
      </c>
      <c r="BA235" s="144" t="s">
        <v>91</v>
      </c>
      <c r="BB235" s="23">
        <v>3.7807707484258192E-2</v>
      </c>
      <c r="BC235" s="144" t="s">
        <v>91</v>
      </c>
      <c r="BD235" s="144">
        <v>196</v>
      </c>
      <c r="BE235" s="144" t="s">
        <v>91</v>
      </c>
      <c r="BF235" s="23">
        <v>0.14582611142198046</v>
      </c>
      <c r="BG235" s="144" t="s">
        <v>91</v>
      </c>
      <c r="BH235" s="144">
        <v>275</v>
      </c>
      <c r="BI235" s="144" t="s">
        <v>91</v>
      </c>
      <c r="BJ235" s="23">
        <v>6.4967539677255534E-2</v>
      </c>
      <c r="BK235" s="144" t="s">
        <v>91</v>
      </c>
      <c r="BL235" s="144">
        <v>253</v>
      </c>
      <c r="BM235" s="144" t="s">
        <v>91</v>
      </c>
      <c r="BN235" s="23">
        <v>0.12487326606607851</v>
      </c>
      <c r="BO235" s="144" t="s">
        <v>91</v>
      </c>
      <c r="BP235" s="144">
        <v>73</v>
      </c>
      <c r="BQ235" s="144" t="s">
        <v>91</v>
      </c>
      <c r="BR235" s="23">
        <v>0.22122484360684333</v>
      </c>
      <c r="BS235" s="144" t="s">
        <v>91</v>
      </c>
      <c r="BT235" s="144">
        <v>10</v>
      </c>
      <c r="BU235" s="144" t="s">
        <v>91</v>
      </c>
      <c r="BV235" s="23">
        <v>0.30094486921220714</v>
      </c>
      <c r="BW235" s="144" t="s">
        <v>91</v>
      </c>
      <c r="BX235" s="144">
        <v>27</v>
      </c>
      <c r="BY235" s="144" t="s">
        <v>91</v>
      </c>
      <c r="BZ235" s="23">
        <v>0.19589593158853758</v>
      </c>
      <c r="CA235" s="144" t="s">
        <v>91</v>
      </c>
      <c r="CB235" s="144">
        <v>99</v>
      </c>
      <c r="CC235" s="144" t="s">
        <v>91</v>
      </c>
      <c r="CD235" s="144" t="s">
        <v>91</v>
      </c>
      <c r="CE235" s="23">
        <v>0.21039973040763069</v>
      </c>
      <c r="CF235" s="144" t="s">
        <v>91</v>
      </c>
      <c r="CG235" s="144">
        <v>46</v>
      </c>
    </row>
    <row r="236" spans="1:85" x14ac:dyDescent="0.25">
      <c r="A236" s="144" t="s">
        <v>282</v>
      </c>
      <c r="B236" s="23">
        <v>0.1844635357545818</v>
      </c>
      <c r="C236" s="144" t="s">
        <v>282</v>
      </c>
      <c r="D236" s="144">
        <v>213</v>
      </c>
      <c r="E236" s="144" t="s">
        <v>282</v>
      </c>
      <c r="F236" s="23">
        <v>3.2761218099465021E-2</v>
      </c>
      <c r="G236" s="144" t="s">
        <v>282</v>
      </c>
      <c r="H236" s="144">
        <v>311</v>
      </c>
      <c r="I236" s="144" t="s">
        <v>282</v>
      </c>
      <c r="J236" s="23">
        <v>0.31227907067948224</v>
      </c>
      <c r="K236" s="144" t="s">
        <v>282</v>
      </c>
      <c r="L236" s="144">
        <v>106</v>
      </c>
      <c r="M236" s="144" t="s">
        <v>282</v>
      </c>
      <c r="N236" s="23">
        <v>-205</v>
      </c>
      <c r="O236" s="144" t="s">
        <v>282</v>
      </c>
      <c r="P236" s="23">
        <v>8</v>
      </c>
      <c r="Q236" s="144" t="s">
        <v>282</v>
      </c>
      <c r="R236" s="23">
        <v>2.4912644944564808E-4</v>
      </c>
      <c r="S236" s="144" t="s">
        <v>282</v>
      </c>
      <c r="T236" s="144">
        <v>286</v>
      </c>
      <c r="U236" s="144" t="s">
        <v>282</v>
      </c>
      <c r="V236" s="23">
        <v>0.23691994120207213</v>
      </c>
      <c r="W236" s="144" t="s">
        <v>282</v>
      </c>
      <c r="X236" s="144">
        <v>89</v>
      </c>
      <c r="Y236" s="144" t="s">
        <v>282</v>
      </c>
      <c r="Z236" s="23">
        <v>2.4384397646153187E-3</v>
      </c>
      <c r="AA236" s="144" t="s">
        <v>282</v>
      </c>
      <c r="AB236" s="144">
        <v>194</v>
      </c>
      <c r="AC236" s="144" t="s">
        <v>282</v>
      </c>
      <c r="AD236" s="23">
        <v>1.8605699813011554E-3</v>
      </c>
      <c r="AE236" s="144" t="s">
        <v>282</v>
      </c>
      <c r="AF236" s="144">
        <v>315</v>
      </c>
      <c r="AG236" s="144" t="s">
        <v>282</v>
      </c>
      <c r="AH236" s="23">
        <v>0.14421109208287325</v>
      </c>
      <c r="AI236" s="144" t="s">
        <v>282</v>
      </c>
      <c r="AJ236" s="144">
        <v>57</v>
      </c>
      <c r="AK236" s="144" t="s">
        <v>282</v>
      </c>
      <c r="AL236" s="23">
        <v>1.9988124791251057E-2</v>
      </c>
      <c r="AM236" s="144" t="s">
        <v>282</v>
      </c>
      <c r="AN236" s="144">
        <v>188</v>
      </c>
      <c r="AO236" s="144" t="s">
        <v>282</v>
      </c>
      <c r="AP236" s="23">
        <v>9.2312370853408817E-3</v>
      </c>
      <c r="AQ236" s="144" t="s">
        <v>282</v>
      </c>
      <c r="AR236" s="144">
        <v>238</v>
      </c>
      <c r="AS236" s="144" t="s">
        <v>282</v>
      </c>
      <c r="AT236" s="23">
        <v>0.13679150501633572</v>
      </c>
      <c r="AU236" s="144" t="s">
        <v>282</v>
      </c>
      <c r="AV236" s="144">
        <v>64</v>
      </c>
      <c r="AW236" s="144" t="s">
        <v>282</v>
      </c>
      <c r="AX236" s="23">
        <v>5.7218200112739481E-2</v>
      </c>
      <c r="AY236" s="144" t="s">
        <v>282</v>
      </c>
      <c r="AZ236" s="144">
        <v>201</v>
      </c>
      <c r="BA236" s="144" t="s">
        <v>282</v>
      </c>
      <c r="BB236" s="23">
        <v>1.4414554402055498E-2</v>
      </c>
      <c r="BC236" s="144" t="s">
        <v>282</v>
      </c>
      <c r="BD236" s="144">
        <v>278</v>
      </c>
      <c r="BE236" s="144" t="s">
        <v>282</v>
      </c>
      <c r="BF236" s="23">
        <v>0.20884647298369596</v>
      </c>
      <c r="BG236" s="144" t="s">
        <v>282</v>
      </c>
      <c r="BH236" s="144">
        <v>177</v>
      </c>
      <c r="BI236" s="144" t="s">
        <v>282</v>
      </c>
      <c r="BJ236" s="23">
        <v>5.6799246699537669E-2</v>
      </c>
      <c r="BK236" s="144" t="s">
        <v>282</v>
      </c>
      <c r="BL236" s="144">
        <v>274</v>
      </c>
      <c r="BM236" s="144" t="s">
        <v>282</v>
      </c>
      <c r="BN236" s="23">
        <v>4.6735510077566829E-2</v>
      </c>
      <c r="BO236" s="144" t="s">
        <v>282</v>
      </c>
      <c r="BP236" s="144">
        <v>201</v>
      </c>
      <c r="BQ236" s="144" t="s">
        <v>282</v>
      </c>
      <c r="BR236" s="23">
        <v>9.0412166897962276E-2</v>
      </c>
      <c r="BS236" s="144" t="s">
        <v>282</v>
      </c>
      <c r="BT236" s="144">
        <v>77</v>
      </c>
      <c r="BU236" s="144" t="s">
        <v>282</v>
      </c>
      <c r="BV236" s="23">
        <v>0.11926513812422675</v>
      </c>
      <c r="BW236" s="144" t="s">
        <v>282</v>
      </c>
      <c r="BX236" s="144">
        <v>158</v>
      </c>
      <c r="BY236" s="144" t="s">
        <v>282</v>
      </c>
      <c r="BZ236" s="23">
        <v>0.14260804988342934</v>
      </c>
      <c r="CA236" s="144" t="s">
        <v>282</v>
      </c>
      <c r="CB236" s="144">
        <v>171</v>
      </c>
      <c r="CC236" s="144" t="s">
        <v>282</v>
      </c>
      <c r="CD236" s="144" t="s">
        <v>282</v>
      </c>
      <c r="CE236" s="23">
        <v>0.1552946209354448</v>
      </c>
      <c r="CF236" s="144" t="s">
        <v>282</v>
      </c>
      <c r="CG236" s="144">
        <v>75</v>
      </c>
    </row>
    <row r="237" spans="1:85" x14ac:dyDescent="0.25">
      <c r="A237" s="144" t="s">
        <v>333</v>
      </c>
      <c r="B237" s="23">
        <v>0.10473522866253217</v>
      </c>
      <c r="C237" s="144" t="s">
        <v>333</v>
      </c>
      <c r="D237" s="144">
        <v>322</v>
      </c>
      <c r="E237" s="144" t="s">
        <v>333</v>
      </c>
      <c r="F237" s="23">
        <v>3.3490070212324939E-2</v>
      </c>
      <c r="G237" s="144" t="s">
        <v>333</v>
      </c>
      <c r="H237" s="144">
        <v>310</v>
      </c>
      <c r="I237" s="144" t="s">
        <v>333</v>
      </c>
      <c r="J237" s="23">
        <v>0.13579850443399022</v>
      </c>
      <c r="K237" s="144" t="s">
        <v>333</v>
      </c>
      <c r="L237" s="144">
        <v>317</v>
      </c>
      <c r="M237" s="144" t="s">
        <v>333</v>
      </c>
      <c r="N237" s="23">
        <v>7</v>
      </c>
      <c r="O237" s="144" t="s">
        <v>333</v>
      </c>
      <c r="P237" s="23">
        <v>180</v>
      </c>
      <c r="Q237" s="144" t="s">
        <v>333</v>
      </c>
      <c r="R237" s="23">
        <v>1.9798029155762287E-3</v>
      </c>
      <c r="S237" s="144" t="s">
        <v>333</v>
      </c>
      <c r="T237" s="144">
        <v>113</v>
      </c>
      <c r="U237" s="144" t="s">
        <v>333</v>
      </c>
      <c r="V237" s="23">
        <v>2.9333102318708362E-2</v>
      </c>
      <c r="W237" s="144" t="s">
        <v>333</v>
      </c>
      <c r="X237" s="144">
        <v>320</v>
      </c>
      <c r="Y237" s="144" t="s">
        <v>333</v>
      </c>
      <c r="Z237" s="23">
        <v>2.2502771332631988E-3</v>
      </c>
      <c r="AA237" s="144" t="s">
        <v>333</v>
      </c>
      <c r="AB237" s="144">
        <v>208</v>
      </c>
      <c r="AC237" s="144" t="s">
        <v>333</v>
      </c>
      <c r="AD237" s="23">
        <v>1.4026259430589737E-2</v>
      </c>
      <c r="AE237" s="144" t="s">
        <v>333</v>
      </c>
      <c r="AF237" s="144">
        <v>128</v>
      </c>
      <c r="AG237" s="144" t="s">
        <v>333</v>
      </c>
      <c r="AH237" s="23">
        <v>7.0241414812507827E-2</v>
      </c>
      <c r="AI237" s="144" t="s">
        <v>333</v>
      </c>
      <c r="AJ237" s="144">
        <v>210</v>
      </c>
      <c r="AK237" s="144" t="s">
        <v>333</v>
      </c>
      <c r="AL237" s="23">
        <v>2.2520025232296927E-2</v>
      </c>
      <c r="AM237" s="144" t="s">
        <v>333</v>
      </c>
      <c r="AN237" s="144">
        <v>158</v>
      </c>
      <c r="AO237" s="144" t="s">
        <v>333</v>
      </c>
      <c r="AP237" s="23">
        <v>2.2928478051118171E-2</v>
      </c>
      <c r="AQ237" s="144" t="s">
        <v>333</v>
      </c>
      <c r="AR237" s="144">
        <v>197</v>
      </c>
      <c r="AS237" s="144" t="s">
        <v>333</v>
      </c>
      <c r="AT237" s="23">
        <v>6.0764201942832829E-2</v>
      </c>
      <c r="AU237" s="144" t="s">
        <v>333</v>
      </c>
      <c r="AV237" s="144">
        <v>268</v>
      </c>
      <c r="AW237" s="144" t="s">
        <v>333</v>
      </c>
      <c r="AX237" s="23">
        <v>4.3755779135138589E-2</v>
      </c>
      <c r="AY237" s="144" t="s">
        <v>333</v>
      </c>
      <c r="AZ237" s="144">
        <v>247</v>
      </c>
      <c r="BA237" s="144" t="s">
        <v>333</v>
      </c>
      <c r="BB237" s="23">
        <v>-2.4905067403066051E-3</v>
      </c>
      <c r="BC237" s="144" t="s">
        <v>333</v>
      </c>
      <c r="BD237" s="144">
        <v>326</v>
      </c>
      <c r="BE237" s="144" t="s">
        <v>333</v>
      </c>
      <c r="BF237" s="23">
        <v>0.16420796128653856</v>
      </c>
      <c r="BG237" s="144" t="s">
        <v>333</v>
      </c>
      <c r="BH237" s="144">
        <v>237</v>
      </c>
      <c r="BI237" s="144" t="s">
        <v>333</v>
      </c>
      <c r="BJ237" s="23">
        <v>3.204834288107207E-2</v>
      </c>
      <c r="BK237" s="144" t="s">
        <v>333</v>
      </c>
      <c r="BL237" s="144">
        <v>323</v>
      </c>
      <c r="BM237" s="144" t="s">
        <v>333</v>
      </c>
      <c r="BN237" s="23">
        <v>3.7659700986438518E-2</v>
      </c>
      <c r="BO237" s="144" t="s">
        <v>333</v>
      </c>
      <c r="BP237" s="144">
        <v>236</v>
      </c>
      <c r="BQ237" s="144" t="s">
        <v>333</v>
      </c>
      <c r="BR237" s="23">
        <v>3.3201034973529192E-2</v>
      </c>
      <c r="BS237" s="144" t="s">
        <v>333</v>
      </c>
      <c r="BT237" s="144">
        <v>275</v>
      </c>
      <c r="BU237" s="144" t="s">
        <v>333</v>
      </c>
      <c r="BV237" s="23">
        <v>6.1570851404503253E-2</v>
      </c>
      <c r="BW237" s="144" t="s">
        <v>333</v>
      </c>
      <c r="BX237" s="144">
        <v>291</v>
      </c>
      <c r="BY237" s="144" t="s">
        <v>333</v>
      </c>
      <c r="BZ237" s="23">
        <v>0.11406320791200428</v>
      </c>
      <c r="CA237" s="144" t="s">
        <v>333</v>
      </c>
      <c r="CB237" s="144">
        <v>235</v>
      </c>
      <c r="CC237" s="144" t="s">
        <v>333</v>
      </c>
      <c r="CD237" s="144" t="s">
        <v>333</v>
      </c>
      <c r="CE237" s="23">
        <v>1.3097395084201444E-2</v>
      </c>
      <c r="CF237" s="144" t="s">
        <v>333</v>
      </c>
      <c r="CG237" s="144">
        <v>311</v>
      </c>
    </row>
    <row r="238" spans="1:85" x14ac:dyDescent="0.25">
      <c r="A238" s="144" t="s">
        <v>299</v>
      </c>
      <c r="B238" s="23">
        <v>0.11941496397102196</v>
      </c>
      <c r="C238" s="144" t="s">
        <v>299</v>
      </c>
      <c r="D238" s="144">
        <v>313</v>
      </c>
      <c r="E238" s="144" t="s">
        <v>299</v>
      </c>
      <c r="F238" s="23">
        <v>5.2615178297420129E-2</v>
      </c>
      <c r="G238" s="144" t="s">
        <v>299</v>
      </c>
      <c r="H238" s="144">
        <v>272</v>
      </c>
      <c r="I238" s="144" t="s">
        <v>299</v>
      </c>
      <c r="J238" s="23">
        <v>0.14158355737165512</v>
      </c>
      <c r="K238" s="144" t="s">
        <v>299</v>
      </c>
      <c r="L238" s="144">
        <v>311</v>
      </c>
      <c r="M238" s="144" t="s">
        <v>299</v>
      </c>
      <c r="N238" s="23">
        <v>39</v>
      </c>
      <c r="O238" s="144" t="s">
        <v>299</v>
      </c>
      <c r="P238" s="23">
        <v>218</v>
      </c>
      <c r="Q238" s="144" t="s">
        <v>299</v>
      </c>
      <c r="R238" s="23">
        <v>3.7513950730428433E-4</v>
      </c>
      <c r="S238" s="144" t="s">
        <v>299</v>
      </c>
      <c r="T238" s="144">
        <v>263</v>
      </c>
      <c r="U238" s="144" t="s">
        <v>299</v>
      </c>
      <c r="V238" s="23">
        <v>6.574513733357526E-2</v>
      </c>
      <c r="W238" s="144" t="s">
        <v>299</v>
      </c>
      <c r="X238" s="144">
        <v>267</v>
      </c>
      <c r="Y238" s="144" t="s">
        <v>299</v>
      </c>
      <c r="Z238" s="23">
        <v>9.8258073706413026E-4</v>
      </c>
      <c r="AA238" s="144" t="s">
        <v>299</v>
      </c>
      <c r="AB238" s="144">
        <v>303</v>
      </c>
      <c r="AC238" s="144" t="s">
        <v>299</v>
      </c>
      <c r="AD238" s="23">
        <v>3.0172969932656278E-3</v>
      </c>
      <c r="AE238" s="144" t="s">
        <v>299</v>
      </c>
      <c r="AF238" s="144">
        <v>288</v>
      </c>
      <c r="AG238" s="144" t="s">
        <v>299</v>
      </c>
      <c r="AH238" s="23">
        <v>0.13010438292430368</v>
      </c>
      <c r="AI238" s="144" t="s">
        <v>299</v>
      </c>
      <c r="AJ238" s="144">
        <v>70</v>
      </c>
      <c r="AK238" s="144" t="s">
        <v>299</v>
      </c>
      <c r="AL238" s="23">
        <v>1.9337364355169969E-2</v>
      </c>
      <c r="AM238" s="144" t="s">
        <v>299</v>
      </c>
      <c r="AN238" s="144">
        <v>199</v>
      </c>
      <c r="AO238" s="144" t="s">
        <v>299</v>
      </c>
      <c r="AP238" s="23">
        <v>4.1558773553264344E-2</v>
      </c>
      <c r="AQ238" s="144" t="s">
        <v>299</v>
      </c>
      <c r="AR238" s="144">
        <v>141</v>
      </c>
      <c r="AS238" s="144" t="s">
        <v>299</v>
      </c>
      <c r="AT238" s="23">
        <v>6.4436346002943082E-2</v>
      </c>
      <c r="AU238" s="144" t="s">
        <v>299</v>
      </c>
      <c r="AV238" s="144">
        <v>261</v>
      </c>
      <c r="AW238" s="144" t="s">
        <v>299</v>
      </c>
      <c r="AX238" s="23">
        <v>6.3196839493410997E-2</v>
      </c>
      <c r="AY238" s="144" t="s">
        <v>299</v>
      </c>
      <c r="AZ238" s="144">
        <v>184</v>
      </c>
      <c r="BA238" s="144" t="s">
        <v>299</v>
      </c>
      <c r="BB238" s="23">
        <v>1.8654951484302549E-2</v>
      </c>
      <c r="BC238" s="144" t="s">
        <v>299</v>
      </c>
      <c r="BD238" s="144">
        <v>264</v>
      </c>
      <c r="BE238" s="144" t="s">
        <v>299</v>
      </c>
      <c r="BF238" s="23">
        <v>7.0033655918133708E-2</v>
      </c>
      <c r="BG238" s="144" t="s">
        <v>299</v>
      </c>
      <c r="BH238" s="144">
        <v>323</v>
      </c>
      <c r="BI238" s="144" t="s">
        <v>299</v>
      </c>
      <c r="BJ238" s="23">
        <v>3.1654906333110869E-2</v>
      </c>
      <c r="BK238" s="144" t="s">
        <v>299</v>
      </c>
      <c r="BL238" s="144">
        <v>324</v>
      </c>
      <c r="BM238" s="144" t="s">
        <v>299</v>
      </c>
      <c r="BN238" s="23">
        <v>5.28158461211111E-2</v>
      </c>
      <c r="BO238" s="144" t="s">
        <v>299</v>
      </c>
      <c r="BP238" s="144">
        <v>184</v>
      </c>
      <c r="BQ238" s="144" t="s">
        <v>299</v>
      </c>
      <c r="BR238" s="23">
        <v>4.2162016781004154E-2</v>
      </c>
      <c r="BS238" s="144" t="s">
        <v>299</v>
      </c>
      <c r="BT238" s="144">
        <v>236</v>
      </c>
      <c r="BU238" s="144" t="s">
        <v>299</v>
      </c>
      <c r="BV238" s="23">
        <v>8.2517480171361401E-2</v>
      </c>
      <c r="BW238" s="144" t="s">
        <v>299</v>
      </c>
      <c r="BX238" s="144">
        <v>237</v>
      </c>
      <c r="BY238" s="144" t="s">
        <v>299</v>
      </c>
      <c r="BZ238" s="23">
        <v>0.11539669647296366</v>
      </c>
      <c r="CA238" s="144" t="s">
        <v>299</v>
      </c>
      <c r="CB238" s="144">
        <v>230</v>
      </c>
      <c r="CC238" s="144" t="s">
        <v>299</v>
      </c>
      <c r="CD238" s="144" t="s">
        <v>299</v>
      </c>
      <c r="CE238" s="23">
        <v>1.7687308123458482E-2</v>
      </c>
      <c r="CF238" s="144" t="s">
        <v>299</v>
      </c>
      <c r="CG238" s="144">
        <v>307</v>
      </c>
    </row>
    <row r="239" spans="1:85" x14ac:dyDescent="0.25">
      <c r="A239" s="144" t="s">
        <v>73</v>
      </c>
      <c r="B239" s="23">
        <v>0.34097223562560519</v>
      </c>
      <c r="C239" s="144" t="s">
        <v>73</v>
      </c>
      <c r="D239" s="144">
        <v>62</v>
      </c>
      <c r="E239" s="144" t="s">
        <v>73</v>
      </c>
      <c r="F239" s="23">
        <v>0.26207536107023233</v>
      </c>
      <c r="G239" s="144" t="s">
        <v>73</v>
      </c>
      <c r="H239" s="144">
        <v>34</v>
      </c>
      <c r="I239" s="144" t="s">
        <v>73</v>
      </c>
      <c r="J239" s="23">
        <v>0.25794750893377116</v>
      </c>
      <c r="K239" s="144" t="s">
        <v>73</v>
      </c>
      <c r="L239" s="144">
        <v>166</v>
      </c>
      <c r="M239" s="144" t="s">
        <v>73</v>
      </c>
      <c r="N239" s="23">
        <v>132</v>
      </c>
      <c r="O239" s="144" t="s">
        <v>73</v>
      </c>
      <c r="P239" s="23">
        <v>286</v>
      </c>
      <c r="Q239" s="144" t="s">
        <v>73</v>
      </c>
      <c r="R239" s="23">
        <v>4.902953192507456E-3</v>
      </c>
      <c r="S239" s="144" t="s">
        <v>73</v>
      </c>
      <c r="T239" s="144">
        <v>50</v>
      </c>
      <c r="U239" s="144" t="s">
        <v>73</v>
      </c>
      <c r="V239" s="23">
        <v>9.5314881385213074E-2</v>
      </c>
      <c r="W239" s="144" t="s">
        <v>73</v>
      </c>
      <c r="X239" s="144">
        <v>217</v>
      </c>
      <c r="Y239" s="144" t="s">
        <v>73</v>
      </c>
      <c r="Z239" s="23">
        <v>5.782290548485048E-3</v>
      </c>
      <c r="AA239" s="144" t="s">
        <v>73</v>
      </c>
      <c r="AB239" s="144">
        <v>78</v>
      </c>
      <c r="AC239" s="144" t="s">
        <v>73</v>
      </c>
      <c r="AD239" s="23">
        <v>9.0517889064010114E-3</v>
      </c>
      <c r="AE239" s="144" t="s">
        <v>73</v>
      </c>
      <c r="AF239" s="144">
        <v>182</v>
      </c>
      <c r="AG239" s="144" t="s">
        <v>73</v>
      </c>
      <c r="AH239" s="23">
        <v>6.9284410473474931E-2</v>
      </c>
      <c r="AI239" s="144" t="s">
        <v>73</v>
      </c>
      <c r="AJ239" s="144">
        <v>219</v>
      </c>
      <c r="AK239" s="144" t="s">
        <v>73</v>
      </c>
      <c r="AL239" s="23">
        <v>1.7552218124264586E-2</v>
      </c>
      <c r="AM239" s="144" t="s">
        <v>73</v>
      </c>
      <c r="AN239" s="144">
        <v>229</v>
      </c>
      <c r="AO239" s="144" t="s">
        <v>73</v>
      </c>
      <c r="AP239" s="23">
        <v>4.6383188573379266E-2</v>
      </c>
      <c r="AQ239" s="144" t="s">
        <v>73</v>
      </c>
      <c r="AR239" s="144">
        <v>133</v>
      </c>
      <c r="AS239" s="144" t="s">
        <v>73</v>
      </c>
      <c r="AT239" s="23">
        <v>0.1255602109522938</v>
      </c>
      <c r="AU239" s="144" t="s">
        <v>73</v>
      </c>
      <c r="AV239" s="144">
        <v>79</v>
      </c>
      <c r="AW239" s="144" t="s">
        <v>73</v>
      </c>
      <c r="AX239" s="23">
        <v>8.9445562607997617E-2</v>
      </c>
      <c r="AY239" s="144" t="s">
        <v>73</v>
      </c>
      <c r="AZ239" s="144">
        <v>128</v>
      </c>
      <c r="BA239" s="144" t="s">
        <v>73</v>
      </c>
      <c r="BB239" s="23">
        <v>0.44838205586623398</v>
      </c>
      <c r="BC239" s="144" t="s">
        <v>73</v>
      </c>
      <c r="BD239" s="144">
        <v>7</v>
      </c>
      <c r="BE239" s="144" t="s">
        <v>73</v>
      </c>
      <c r="BF239" s="23">
        <v>0.34177552639421299</v>
      </c>
      <c r="BG239" s="144" t="s">
        <v>73</v>
      </c>
      <c r="BH239" s="144">
        <v>61</v>
      </c>
      <c r="BI239" s="144" t="s">
        <v>73</v>
      </c>
      <c r="BJ239" s="23">
        <v>0.48045862667638323</v>
      </c>
      <c r="BK239" s="144" t="s">
        <v>73</v>
      </c>
      <c r="BL239" s="144">
        <v>7</v>
      </c>
      <c r="BM239" s="144" t="s">
        <v>73</v>
      </c>
      <c r="BN239" s="23">
        <v>7.1176170447699152E-2</v>
      </c>
      <c r="BO239" s="144" t="s">
        <v>73</v>
      </c>
      <c r="BP239" s="144">
        <v>146</v>
      </c>
      <c r="BQ239" s="144" t="s">
        <v>73</v>
      </c>
      <c r="BR239" s="23">
        <v>5.1598280002825785E-2</v>
      </c>
      <c r="BS239" s="144" t="s">
        <v>73</v>
      </c>
      <c r="BT239" s="144">
        <v>197</v>
      </c>
      <c r="BU239" s="144" t="s">
        <v>73</v>
      </c>
      <c r="BV239" s="23">
        <v>0.10665652997869392</v>
      </c>
      <c r="BW239" s="144" t="s">
        <v>73</v>
      </c>
      <c r="BX239" s="144">
        <v>182</v>
      </c>
      <c r="BY239" s="144" t="s">
        <v>73</v>
      </c>
      <c r="BZ239" s="23">
        <v>0.20814870125713036</v>
      </c>
      <c r="CA239" s="144" t="s">
        <v>73</v>
      </c>
      <c r="CB239" s="144">
        <v>85</v>
      </c>
      <c r="CC239" s="144" t="s">
        <v>73</v>
      </c>
      <c r="CD239" s="144" t="s">
        <v>73</v>
      </c>
      <c r="CE239" s="23">
        <v>2.9395090463975208E-2</v>
      </c>
      <c r="CF239" s="144" t="s">
        <v>73</v>
      </c>
      <c r="CG239" s="144">
        <v>275</v>
      </c>
    </row>
    <row r="240" spans="1:85" x14ac:dyDescent="0.25">
      <c r="A240" s="144" t="s">
        <v>329</v>
      </c>
      <c r="B240" s="23">
        <v>0.13153597026241637</v>
      </c>
      <c r="C240" s="144" t="s">
        <v>329</v>
      </c>
      <c r="D240" s="144">
        <v>301</v>
      </c>
      <c r="E240" s="144" t="s">
        <v>329</v>
      </c>
      <c r="F240" s="23">
        <v>4.9682826863773254E-2</v>
      </c>
      <c r="G240" s="144" t="s">
        <v>329</v>
      </c>
      <c r="H240" s="144">
        <v>278</v>
      </c>
      <c r="I240" s="144" t="s">
        <v>329</v>
      </c>
      <c r="J240" s="23">
        <v>0.18009860877603198</v>
      </c>
      <c r="K240" s="144" t="s">
        <v>329</v>
      </c>
      <c r="L240" s="144">
        <v>278</v>
      </c>
      <c r="M240" s="144" t="s">
        <v>329</v>
      </c>
      <c r="N240" s="23">
        <v>0</v>
      </c>
      <c r="O240" s="144" t="s">
        <v>329</v>
      </c>
      <c r="P240" s="23">
        <v>165</v>
      </c>
      <c r="Q240" s="144" t="s">
        <v>329</v>
      </c>
      <c r="R240" s="23">
        <v>1.2155090305562845E-3</v>
      </c>
      <c r="S240" s="144" t="s">
        <v>329</v>
      </c>
      <c r="T240" s="144">
        <v>169</v>
      </c>
      <c r="U240" s="144" t="s">
        <v>329</v>
      </c>
      <c r="V240" s="23">
        <v>0.11543204189293378</v>
      </c>
      <c r="W240" s="144" t="s">
        <v>329</v>
      </c>
      <c r="X240" s="144">
        <v>192</v>
      </c>
      <c r="Y240" s="144" t="s">
        <v>329</v>
      </c>
      <c r="Z240" s="23">
        <v>2.2818569591786407E-3</v>
      </c>
      <c r="AA240" s="144" t="s">
        <v>329</v>
      </c>
      <c r="AB240" s="144">
        <v>205</v>
      </c>
      <c r="AC240" s="144" t="s">
        <v>329</v>
      </c>
      <c r="AD240" s="23">
        <v>6.418922306443523E-3</v>
      </c>
      <c r="AE240" s="144" t="s">
        <v>329</v>
      </c>
      <c r="AF240" s="144">
        <v>228</v>
      </c>
      <c r="AG240" s="144" t="s">
        <v>329</v>
      </c>
      <c r="AH240" s="23">
        <v>0.1091804147125006</v>
      </c>
      <c r="AI240" s="144" t="s">
        <v>329</v>
      </c>
      <c r="AJ240" s="144">
        <v>109</v>
      </c>
      <c r="AK240" s="144" t="s">
        <v>329</v>
      </c>
      <c r="AL240" s="23">
        <v>2.0014874231839695E-2</v>
      </c>
      <c r="AM240" s="144" t="s">
        <v>329</v>
      </c>
      <c r="AN240" s="144">
        <v>187</v>
      </c>
      <c r="AO240" s="144" t="s">
        <v>329</v>
      </c>
      <c r="AP240" s="23">
        <v>2.1650020033584721E-2</v>
      </c>
      <c r="AQ240" s="144" t="s">
        <v>329</v>
      </c>
      <c r="AR240" s="144">
        <v>203</v>
      </c>
      <c r="AS240" s="144" t="s">
        <v>329</v>
      </c>
      <c r="AT240" s="23">
        <v>6.7941224572165032E-2</v>
      </c>
      <c r="AU240" s="144" t="s">
        <v>329</v>
      </c>
      <c r="AV240" s="144">
        <v>244</v>
      </c>
      <c r="AW240" s="144" t="s">
        <v>329</v>
      </c>
      <c r="AX240" s="23">
        <v>4.5040830949865628E-2</v>
      </c>
      <c r="AY240" s="144" t="s">
        <v>329</v>
      </c>
      <c r="AZ240" s="144">
        <v>243</v>
      </c>
      <c r="BA240" s="144" t="s">
        <v>329</v>
      </c>
      <c r="BB240" s="23">
        <v>6.8331987659237189E-2</v>
      </c>
      <c r="BC240" s="144" t="s">
        <v>329</v>
      </c>
      <c r="BD240" s="144">
        <v>128</v>
      </c>
      <c r="BE240" s="144" t="s">
        <v>329</v>
      </c>
      <c r="BF240" s="23">
        <v>0.13950336729370294</v>
      </c>
      <c r="BG240" s="144" t="s">
        <v>329</v>
      </c>
      <c r="BH240" s="144">
        <v>283</v>
      </c>
      <c r="BI240" s="144" t="s">
        <v>329</v>
      </c>
      <c r="BJ240" s="23">
        <v>9.1491107409631817E-2</v>
      </c>
      <c r="BK240" s="144" t="s">
        <v>329</v>
      </c>
      <c r="BL240" s="144">
        <v>183</v>
      </c>
      <c r="BM240" s="144" t="s">
        <v>329</v>
      </c>
      <c r="BN240" s="23">
        <v>1.2317132172215086E-2</v>
      </c>
      <c r="BO240" s="144" t="s">
        <v>329</v>
      </c>
      <c r="BP240" s="144">
        <v>303</v>
      </c>
      <c r="BQ240" s="144" t="s">
        <v>329</v>
      </c>
      <c r="BR240" s="23">
        <v>6.9135260131406653E-2</v>
      </c>
      <c r="BS240" s="144" t="s">
        <v>329</v>
      </c>
      <c r="BT240" s="144">
        <v>136</v>
      </c>
      <c r="BU240" s="144" t="s">
        <v>329</v>
      </c>
      <c r="BV240" s="23">
        <v>7.0889520991267732E-2</v>
      </c>
      <c r="BW240" s="144" t="s">
        <v>329</v>
      </c>
      <c r="BX240" s="144">
        <v>271</v>
      </c>
      <c r="BY240" s="144" t="s">
        <v>329</v>
      </c>
      <c r="BZ240" s="23">
        <v>0.1006009753954792</v>
      </c>
      <c r="CA240" s="144" t="s">
        <v>329</v>
      </c>
      <c r="CB240" s="144">
        <v>266</v>
      </c>
      <c r="CC240" s="144" t="s">
        <v>329</v>
      </c>
      <c r="CD240" s="144" t="s">
        <v>329</v>
      </c>
      <c r="CE240" s="23">
        <v>4.1301526796777996E-2</v>
      </c>
      <c r="CF240" s="144" t="s">
        <v>329</v>
      </c>
      <c r="CG240" s="144">
        <v>247</v>
      </c>
    </row>
    <row r="241" spans="1:85" x14ac:dyDescent="0.25">
      <c r="A241" s="144" t="s">
        <v>325</v>
      </c>
      <c r="B241" s="23">
        <v>0.15609378900968757</v>
      </c>
      <c r="C241" s="144" t="s">
        <v>325</v>
      </c>
      <c r="D241" s="144">
        <v>274</v>
      </c>
      <c r="E241" s="144" t="s">
        <v>325</v>
      </c>
      <c r="F241" s="23">
        <v>6.1033798522369544E-2</v>
      </c>
      <c r="G241" s="144" t="s">
        <v>325</v>
      </c>
      <c r="H241" s="144">
        <v>250</v>
      </c>
      <c r="I241" s="144" t="s">
        <v>325</v>
      </c>
      <c r="J241" s="23">
        <v>0.21773013118014467</v>
      </c>
      <c r="K241" s="144" t="s">
        <v>325</v>
      </c>
      <c r="L241" s="144">
        <v>221</v>
      </c>
      <c r="M241" s="144" t="s">
        <v>325</v>
      </c>
      <c r="N241" s="23">
        <v>-29</v>
      </c>
      <c r="O241" s="144" t="s">
        <v>325</v>
      </c>
      <c r="P241" s="23">
        <v>128</v>
      </c>
      <c r="Q241" s="144" t="s">
        <v>325</v>
      </c>
      <c r="R241" s="23">
        <v>1.8574028044298894E-3</v>
      </c>
      <c r="S241" s="144" t="s">
        <v>325</v>
      </c>
      <c r="T241" s="144">
        <v>117</v>
      </c>
      <c r="U241" s="144" t="s">
        <v>325</v>
      </c>
      <c r="V241" s="23">
        <v>0.11203488516197027</v>
      </c>
      <c r="W241" s="144" t="s">
        <v>325</v>
      </c>
      <c r="X241" s="144">
        <v>197</v>
      </c>
      <c r="Y241" s="144" t="s">
        <v>325</v>
      </c>
      <c r="Z241" s="23">
        <v>2.8921647555834448E-3</v>
      </c>
      <c r="AA241" s="144" t="s">
        <v>325</v>
      </c>
      <c r="AB241" s="144">
        <v>170</v>
      </c>
      <c r="AC241" s="144" t="s">
        <v>325</v>
      </c>
      <c r="AD241" s="23">
        <v>5.3403658340793296E-3</v>
      </c>
      <c r="AE241" s="144" t="s">
        <v>325</v>
      </c>
      <c r="AF241" s="144">
        <v>248</v>
      </c>
      <c r="AG241" s="144" t="s">
        <v>325</v>
      </c>
      <c r="AH241" s="23">
        <v>6.7644811958068179E-2</v>
      </c>
      <c r="AI241" s="144" t="s">
        <v>325</v>
      </c>
      <c r="AJ241" s="144">
        <v>226</v>
      </c>
      <c r="AK241" s="144" t="s">
        <v>325</v>
      </c>
      <c r="AL241" s="23">
        <v>1.3729113823114932E-2</v>
      </c>
      <c r="AM241" s="144" t="s">
        <v>325</v>
      </c>
      <c r="AN241" s="144">
        <v>281</v>
      </c>
      <c r="AO241" s="144" t="s">
        <v>325</v>
      </c>
      <c r="AP241" s="23">
        <v>4.8296885911216551E-2</v>
      </c>
      <c r="AQ241" s="144" t="s">
        <v>325</v>
      </c>
      <c r="AR241" s="144">
        <v>129</v>
      </c>
      <c r="AS241" s="144" t="s">
        <v>325</v>
      </c>
      <c r="AT241" s="23">
        <v>8.3466743743299751E-2</v>
      </c>
      <c r="AU241" s="144" t="s">
        <v>325</v>
      </c>
      <c r="AV241" s="144">
        <v>187</v>
      </c>
      <c r="AW241" s="144" t="s">
        <v>325</v>
      </c>
      <c r="AX241" s="23">
        <v>7.6469235534609881E-2</v>
      </c>
      <c r="AY241" s="144" t="s">
        <v>325</v>
      </c>
      <c r="AZ241" s="144">
        <v>153</v>
      </c>
      <c r="BA241" s="144" t="s">
        <v>325</v>
      </c>
      <c r="BB241" s="23">
        <v>5.6314123586065398E-2</v>
      </c>
      <c r="BC241" s="144" t="s">
        <v>325</v>
      </c>
      <c r="BD241" s="144">
        <v>153</v>
      </c>
      <c r="BE241" s="144" t="s">
        <v>325</v>
      </c>
      <c r="BF241" s="23">
        <v>0.27872758223679767</v>
      </c>
      <c r="BG241" s="144" t="s">
        <v>325</v>
      </c>
      <c r="BH241" s="144">
        <v>100</v>
      </c>
      <c r="BI241" s="144" t="s">
        <v>325</v>
      </c>
      <c r="BJ241" s="23">
        <v>0.10962662188373409</v>
      </c>
      <c r="BK241" s="144" t="s">
        <v>325</v>
      </c>
      <c r="BL241" s="144">
        <v>150</v>
      </c>
      <c r="BM241" s="144" t="s">
        <v>325</v>
      </c>
      <c r="BN241" s="23">
        <v>2.3241174919156681E-2</v>
      </c>
      <c r="BO241" s="144" t="s">
        <v>325</v>
      </c>
      <c r="BP241" s="144">
        <v>280</v>
      </c>
      <c r="BQ241" s="144" t="s">
        <v>325</v>
      </c>
      <c r="BR241" s="23">
        <v>6.6066490820883672E-2</v>
      </c>
      <c r="BS241" s="144" t="s">
        <v>325</v>
      </c>
      <c r="BT241" s="144">
        <v>151</v>
      </c>
      <c r="BU241" s="144" t="s">
        <v>325</v>
      </c>
      <c r="BV241" s="23">
        <v>7.7689775216818274E-2</v>
      </c>
      <c r="BW241" s="144" t="s">
        <v>325</v>
      </c>
      <c r="BX241" s="144">
        <v>248</v>
      </c>
      <c r="BY241" s="144" t="s">
        <v>325</v>
      </c>
      <c r="BZ241" s="23">
        <v>9.3716675807069452E-2</v>
      </c>
      <c r="CA241" s="144" t="s">
        <v>325</v>
      </c>
      <c r="CB241" s="144">
        <v>284</v>
      </c>
      <c r="CC241" s="144" t="s">
        <v>325</v>
      </c>
      <c r="CD241" s="144" t="s">
        <v>325</v>
      </c>
      <c r="CE241" s="23">
        <v>7.5811989335845625E-2</v>
      </c>
      <c r="CF241" s="144" t="s">
        <v>325</v>
      </c>
      <c r="CG241" s="144">
        <v>151</v>
      </c>
    </row>
    <row r="242" spans="1:85" x14ac:dyDescent="0.25">
      <c r="A242" s="144" t="s">
        <v>220</v>
      </c>
      <c r="B242" s="23">
        <v>0.15986825208600311</v>
      </c>
      <c r="C242" s="144" t="s">
        <v>220</v>
      </c>
      <c r="D242" s="144">
        <v>267</v>
      </c>
      <c r="E242" s="144" t="s">
        <v>220</v>
      </c>
      <c r="F242" s="23">
        <v>7.5415472900680181E-2</v>
      </c>
      <c r="G242" s="144" t="s">
        <v>220</v>
      </c>
      <c r="H242" s="144">
        <v>210</v>
      </c>
      <c r="I242" s="144" t="s">
        <v>220</v>
      </c>
      <c r="J242" s="23">
        <v>0.22974542196159364</v>
      </c>
      <c r="K242" s="144" t="s">
        <v>220</v>
      </c>
      <c r="L242" s="144">
        <v>209</v>
      </c>
      <c r="M242" s="144" t="s">
        <v>220</v>
      </c>
      <c r="N242" s="23">
        <v>-1</v>
      </c>
      <c r="O242" s="144" t="s">
        <v>220</v>
      </c>
      <c r="P242" s="23">
        <v>163</v>
      </c>
      <c r="Q242" s="144" t="s">
        <v>220</v>
      </c>
      <c r="R242" s="23">
        <v>2.1480955989682896E-4</v>
      </c>
      <c r="S242" s="144" t="s">
        <v>220</v>
      </c>
      <c r="T242" s="144">
        <v>291</v>
      </c>
      <c r="U242" s="144" t="s">
        <v>220</v>
      </c>
      <c r="V242" s="23">
        <v>7.8359347724444126E-2</v>
      </c>
      <c r="W242" s="144" t="s">
        <v>220</v>
      </c>
      <c r="X242" s="144">
        <v>251</v>
      </c>
      <c r="Y242" s="144" t="s">
        <v>220</v>
      </c>
      <c r="Z242" s="23">
        <v>9.3886742038554205E-4</v>
      </c>
      <c r="AA242" s="144" t="s">
        <v>220</v>
      </c>
      <c r="AB242" s="144">
        <v>311</v>
      </c>
      <c r="AC242" s="144" t="s">
        <v>220</v>
      </c>
      <c r="AD242" s="23">
        <v>3.1514827959262122E-3</v>
      </c>
      <c r="AE242" s="144" t="s">
        <v>220</v>
      </c>
      <c r="AF242" s="144">
        <v>285</v>
      </c>
      <c r="AG242" s="144" t="s">
        <v>220</v>
      </c>
      <c r="AH242" s="23">
        <v>0.1957139284933293</v>
      </c>
      <c r="AI242" s="144" t="s">
        <v>220</v>
      </c>
      <c r="AJ242" s="144">
        <v>34</v>
      </c>
      <c r="AK242" s="144" t="s">
        <v>220</v>
      </c>
      <c r="AL242" s="23">
        <v>2.7736994931184887E-2</v>
      </c>
      <c r="AM242" s="144" t="s">
        <v>220</v>
      </c>
      <c r="AN242" s="144">
        <v>118</v>
      </c>
      <c r="AO242" s="144" t="s">
        <v>220</v>
      </c>
      <c r="AP242" s="23">
        <v>1.4425184101356965E-2</v>
      </c>
      <c r="AQ242" s="144" t="s">
        <v>220</v>
      </c>
      <c r="AR242" s="144">
        <v>225</v>
      </c>
      <c r="AS242" s="144" t="s">
        <v>220</v>
      </c>
      <c r="AT242" s="23">
        <v>7.397327533855752E-2</v>
      </c>
      <c r="AU242" s="144" t="s">
        <v>220</v>
      </c>
      <c r="AV242" s="144">
        <v>221</v>
      </c>
      <c r="AW242" s="144" t="s">
        <v>220</v>
      </c>
      <c r="AX242" s="23">
        <v>4.0130279252915964E-2</v>
      </c>
      <c r="AY242" s="144" t="s">
        <v>220</v>
      </c>
      <c r="AZ242" s="144">
        <v>256</v>
      </c>
      <c r="BA242" s="144" t="s">
        <v>220</v>
      </c>
      <c r="BB242" s="23">
        <v>3.3467862512472052E-2</v>
      </c>
      <c r="BC242" s="144" t="s">
        <v>220</v>
      </c>
      <c r="BD242" s="144">
        <v>211</v>
      </c>
      <c r="BE242" s="144" t="s">
        <v>220</v>
      </c>
      <c r="BF242" s="23">
        <v>0.27377548473906294</v>
      </c>
      <c r="BG242" s="144" t="s">
        <v>220</v>
      </c>
      <c r="BH242" s="144">
        <v>108</v>
      </c>
      <c r="BI242" s="144" t="s">
        <v>220</v>
      </c>
      <c r="BJ242" s="23">
        <v>8.775064940278289E-2</v>
      </c>
      <c r="BK242" s="144" t="s">
        <v>220</v>
      </c>
      <c r="BL242" s="144">
        <v>195</v>
      </c>
      <c r="BM242" s="144" t="s">
        <v>220</v>
      </c>
      <c r="BN242" s="23">
        <v>0.11561305503873812</v>
      </c>
      <c r="BO242" s="144" t="s">
        <v>220</v>
      </c>
      <c r="BP242" s="144">
        <v>80</v>
      </c>
      <c r="BQ242" s="144" t="s">
        <v>220</v>
      </c>
      <c r="BR242" s="23">
        <v>8.2344246125043069E-2</v>
      </c>
      <c r="BS242" s="144" t="s">
        <v>220</v>
      </c>
      <c r="BT242" s="144">
        <v>97</v>
      </c>
      <c r="BU242" s="144" t="s">
        <v>220</v>
      </c>
      <c r="BV242" s="23">
        <v>0.17196614446766498</v>
      </c>
      <c r="BW242" s="144" t="s">
        <v>220</v>
      </c>
      <c r="BX242" s="144">
        <v>86</v>
      </c>
      <c r="BY242" s="144" t="s">
        <v>220</v>
      </c>
      <c r="BZ242" s="23">
        <v>8.6818046538362961E-2</v>
      </c>
      <c r="CA242" s="144" t="s">
        <v>220</v>
      </c>
      <c r="CB242" s="144">
        <v>292</v>
      </c>
      <c r="CC242" s="144" t="s">
        <v>220</v>
      </c>
      <c r="CD242" s="144" t="s">
        <v>220</v>
      </c>
      <c r="CE242" s="23">
        <v>2.9388963603043865E-2</v>
      </c>
      <c r="CF242" s="144" t="s">
        <v>220</v>
      </c>
      <c r="CG242" s="144">
        <v>276</v>
      </c>
    </row>
    <row r="243" spans="1:85" x14ac:dyDescent="0.25">
      <c r="A243" s="144" t="s">
        <v>75</v>
      </c>
      <c r="B243" s="23">
        <v>0.39959430028580178</v>
      </c>
      <c r="C243" s="144" t="s">
        <v>75</v>
      </c>
      <c r="D243" s="144">
        <v>39</v>
      </c>
      <c r="E243" s="144" t="s">
        <v>75</v>
      </c>
      <c r="F243" s="23">
        <v>0.11940100145176882</v>
      </c>
      <c r="G243" s="144" t="s">
        <v>75</v>
      </c>
      <c r="H243" s="144">
        <v>115</v>
      </c>
      <c r="I243" s="144" t="s">
        <v>75</v>
      </c>
      <c r="J243" s="23">
        <v>0.54697537289976328</v>
      </c>
      <c r="K243" s="144" t="s">
        <v>75</v>
      </c>
      <c r="L243" s="144">
        <v>21</v>
      </c>
      <c r="M243" s="144" t="s">
        <v>75</v>
      </c>
      <c r="N243" s="23">
        <v>-94</v>
      </c>
      <c r="O243" s="144" t="s">
        <v>75</v>
      </c>
      <c r="P243" s="23">
        <v>71</v>
      </c>
      <c r="Q243" s="144" t="s">
        <v>75</v>
      </c>
      <c r="R243" s="23">
        <v>1.4582486127772736E-2</v>
      </c>
      <c r="S243" s="144" t="s">
        <v>75</v>
      </c>
      <c r="T243" s="144">
        <v>13</v>
      </c>
      <c r="U243" s="144" t="s">
        <v>75</v>
      </c>
      <c r="V243" s="23">
        <v>0.45935303977576364</v>
      </c>
      <c r="W243" s="144" t="s">
        <v>75</v>
      </c>
      <c r="X243" s="144">
        <v>26</v>
      </c>
      <c r="Y243" s="144" t="s">
        <v>75</v>
      </c>
      <c r="Z243" s="23">
        <v>1.8823011113686169E-2</v>
      </c>
      <c r="AA243" s="144" t="s">
        <v>75</v>
      </c>
      <c r="AB243" s="144">
        <v>13</v>
      </c>
      <c r="AC243" s="144" t="s">
        <v>75</v>
      </c>
      <c r="AD243" s="23">
        <v>6.2390405881906528E-3</v>
      </c>
      <c r="AE243" s="144" t="s">
        <v>75</v>
      </c>
      <c r="AF243" s="144">
        <v>232</v>
      </c>
      <c r="AG243" s="144" t="s">
        <v>75</v>
      </c>
      <c r="AH243" s="23">
        <v>7.3867920298304232E-2</v>
      </c>
      <c r="AI243" s="144" t="s">
        <v>75</v>
      </c>
      <c r="AJ243" s="144">
        <v>199</v>
      </c>
      <c r="AK243" s="144" t="s">
        <v>75</v>
      </c>
      <c r="AL243" s="23">
        <v>1.5389103681644764E-2</v>
      </c>
      <c r="AM243" s="144" t="s">
        <v>75</v>
      </c>
      <c r="AN243" s="144">
        <v>261</v>
      </c>
      <c r="AO243" s="144" t="s">
        <v>75</v>
      </c>
      <c r="AP243" s="23">
        <v>3.9767170020078485E-2</v>
      </c>
      <c r="AQ243" s="144" t="s">
        <v>75</v>
      </c>
      <c r="AR243" s="144">
        <v>146</v>
      </c>
      <c r="AS243" s="144" t="s">
        <v>75</v>
      </c>
      <c r="AT243" s="23">
        <v>0.14229082706859969</v>
      </c>
      <c r="AU243" s="144" t="s">
        <v>75</v>
      </c>
      <c r="AV243" s="144">
        <v>54</v>
      </c>
      <c r="AW243" s="144" t="s">
        <v>75</v>
      </c>
      <c r="AX243" s="23">
        <v>8.8899863511894189E-2</v>
      </c>
      <c r="AY243" s="144" t="s">
        <v>75</v>
      </c>
      <c r="AZ243" s="144">
        <v>131</v>
      </c>
      <c r="BA243" s="144" t="s">
        <v>75</v>
      </c>
      <c r="BB243" s="23">
        <v>0.11914245973781136</v>
      </c>
      <c r="BC243" s="144" t="s">
        <v>75</v>
      </c>
      <c r="BD243" s="144">
        <v>77</v>
      </c>
      <c r="BE243" s="144" t="s">
        <v>75</v>
      </c>
      <c r="BF243" s="23">
        <v>0.35831981086104941</v>
      </c>
      <c r="BG243" s="144" t="s">
        <v>75</v>
      </c>
      <c r="BH243" s="144">
        <v>58</v>
      </c>
      <c r="BI243" s="144" t="s">
        <v>75</v>
      </c>
      <c r="BJ243" s="23">
        <v>0.18357543929092307</v>
      </c>
      <c r="BK243" s="144" t="s">
        <v>75</v>
      </c>
      <c r="BL243" s="144">
        <v>63</v>
      </c>
      <c r="BM243" s="144" t="s">
        <v>75</v>
      </c>
      <c r="BN243" s="23">
        <v>8.4468353161207696E-2</v>
      </c>
      <c r="BO243" s="144" t="s">
        <v>75</v>
      </c>
      <c r="BP243" s="144">
        <v>116</v>
      </c>
      <c r="BQ243" s="144" t="s">
        <v>75</v>
      </c>
      <c r="BR243" s="23">
        <v>0.248144388810905</v>
      </c>
      <c r="BS243" s="144" t="s">
        <v>75</v>
      </c>
      <c r="BT243" s="144">
        <v>7</v>
      </c>
      <c r="BU243" s="144" t="s">
        <v>75</v>
      </c>
      <c r="BV243" s="23">
        <v>0.28935148489209883</v>
      </c>
      <c r="BW243" s="144" t="s">
        <v>75</v>
      </c>
      <c r="BX243" s="144">
        <v>30</v>
      </c>
      <c r="BY243" s="144" t="s">
        <v>75</v>
      </c>
      <c r="BZ243" s="23">
        <v>0.13094304727295483</v>
      </c>
      <c r="CA243" s="144" t="s">
        <v>75</v>
      </c>
      <c r="CB243" s="144">
        <v>201</v>
      </c>
      <c r="CC243" s="144" t="s">
        <v>75</v>
      </c>
      <c r="CD243" s="144" t="s">
        <v>75</v>
      </c>
      <c r="CE243" s="23">
        <v>0.54021667492791747</v>
      </c>
      <c r="CF243" s="144" t="s">
        <v>75</v>
      </c>
      <c r="CG243" s="144">
        <v>17</v>
      </c>
    </row>
    <row r="244" spans="1:85" x14ac:dyDescent="0.25">
      <c r="A244" s="144" t="s">
        <v>296</v>
      </c>
      <c r="B244" s="23">
        <v>0.18161833509177427</v>
      </c>
      <c r="C244" s="144" t="s">
        <v>296</v>
      </c>
      <c r="D244" s="144">
        <v>220</v>
      </c>
      <c r="E244" s="144" t="s">
        <v>296</v>
      </c>
      <c r="F244" s="23">
        <v>6.3454534405507454E-2</v>
      </c>
      <c r="G244" s="144" t="s">
        <v>296</v>
      </c>
      <c r="H244" s="144">
        <v>241</v>
      </c>
      <c r="I244" s="144" t="s">
        <v>296</v>
      </c>
      <c r="J244" s="23">
        <v>0.25161340485278433</v>
      </c>
      <c r="K244" s="144" t="s">
        <v>296</v>
      </c>
      <c r="L244" s="144">
        <v>173</v>
      </c>
      <c r="M244" s="144" t="s">
        <v>296</v>
      </c>
      <c r="N244" s="23">
        <v>-68</v>
      </c>
      <c r="O244" s="144" t="s">
        <v>296</v>
      </c>
      <c r="P244" s="23">
        <v>84</v>
      </c>
      <c r="Q244" s="144" t="s">
        <v>296</v>
      </c>
      <c r="R244" s="23">
        <v>8.7564704262045644E-4</v>
      </c>
      <c r="S244" s="144" t="s">
        <v>296</v>
      </c>
      <c r="T244" s="144">
        <v>211</v>
      </c>
      <c r="U244" s="144" t="s">
        <v>296</v>
      </c>
      <c r="V244" s="23">
        <v>0.12330206446916542</v>
      </c>
      <c r="W244" s="144" t="s">
        <v>296</v>
      </c>
      <c r="X244" s="144">
        <v>180</v>
      </c>
      <c r="Y244" s="144" t="s">
        <v>296</v>
      </c>
      <c r="Z244" s="23">
        <v>2.0148242388150907E-3</v>
      </c>
      <c r="AA244" s="144" t="s">
        <v>296</v>
      </c>
      <c r="AB244" s="144">
        <v>224</v>
      </c>
      <c r="AC244" s="144" t="s">
        <v>296</v>
      </c>
      <c r="AD244" s="23">
        <v>2.8224761505094187E-3</v>
      </c>
      <c r="AE244" s="144" t="s">
        <v>296</v>
      </c>
      <c r="AF244" s="144">
        <v>296</v>
      </c>
      <c r="AG244" s="144" t="s">
        <v>296</v>
      </c>
      <c r="AH244" s="23">
        <v>8.5119025337117349E-2</v>
      </c>
      <c r="AI244" s="144" t="s">
        <v>296</v>
      </c>
      <c r="AJ244" s="144">
        <v>158</v>
      </c>
      <c r="AK244" s="144" t="s">
        <v>296</v>
      </c>
      <c r="AL244" s="23">
        <v>1.3477950189259459E-2</v>
      </c>
      <c r="AM244" s="144" t="s">
        <v>296</v>
      </c>
      <c r="AN244" s="144">
        <v>283</v>
      </c>
      <c r="AO244" s="144" t="s">
        <v>296</v>
      </c>
      <c r="AP244" s="23">
        <v>0</v>
      </c>
      <c r="AQ244" s="144" t="s">
        <v>296</v>
      </c>
      <c r="AR244" s="144">
        <v>253</v>
      </c>
      <c r="AS244" s="144" t="s">
        <v>296</v>
      </c>
      <c r="AT244" s="23">
        <v>0.10009204454022866</v>
      </c>
      <c r="AU244" s="144" t="s">
        <v>296</v>
      </c>
      <c r="AV244" s="144">
        <v>133</v>
      </c>
      <c r="AW244" s="144" t="s">
        <v>296</v>
      </c>
      <c r="AX244" s="23">
        <v>3.5288090614331052E-2</v>
      </c>
      <c r="AY244" s="144" t="s">
        <v>296</v>
      </c>
      <c r="AZ244" s="144">
        <v>272</v>
      </c>
      <c r="BA244" s="144" t="s">
        <v>296</v>
      </c>
      <c r="BB244" s="23">
        <v>4.725854677041833E-3</v>
      </c>
      <c r="BC244" s="144" t="s">
        <v>296</v>
      </c>
      <c r="BD244" s="144">
        <v>317</v>
      </c>
      <c r="BE244" s="144" t="s">
        <v>296</v>
      </c>
      <c r="BF244" s="23">
        <v>0.26174721460607303</v>
      </c>
      <c r="BG244" s="144" t="s">
        <v>296</v>
      </c>
      <c r="BH244" s="144">
        <v>120</v>
      </c>
      <c r="BI244" s="144" t="s">
        <v>296</v>
      </c>
      <c r="BJ244" s="23">
        <v>5.901746771056339E-2</v>
      </c>
      <c r="BK244" s="144" t="s">
        <v>296</v>
      </c>
      <c r="BL244" s="144">
        <v>267</v>
      </c>
      <c r="BM244" s="144" t="s">
        <v>296</v>
      </c>
      <c r="BN244" s="23">
        <v>0.13198235599820993</v>
      </c>
      <c r="BO244" s="144" t="s">
        <v>296</v>
      </c>
      <c r="BP244" s="144">
        <v>67</v>
      </c>
      <c r="BQ244" s="144" t="s">
        <v>296</v>
      </c>
      <c r="BR244" s="23">
        <v>7.8593679341907169E-2</v>
      </c>
      <c r="BS244" s="144" t="s">
        <v>296</v>
      </c>
      <c r="BT244" s="144">
        <v>108</v>
      </c>
      <c r="BU244" s="144" t="s">
        <v>296</v>
      </c>
      <c r="BV244" s="23">
        <v>0.18289449313937939</v>
      </c>
      <c r="BW244" s="144" t="s">
        <v>296</v>
      </c>
      <c r="BX244" s="144">
        <v>77</v>
      </c>
      <c r="BY244" s="144" t="s">
        <v>296</v>
      </c>
      <c r="BZ244" s="23">
        <v>0.10503001492487281</v>
      </c>
      <c r="CA244" s="144" t="s">
        <v>296</v>
      </c>
      <c r="CB244" s="144">
        <v>256</v>
      </c>
      <c r="CC244" s="144" t="s">
        <v>296</v>
      </c>
      <c r="CD244" s="144" t="s">
        <v>296</v>
      </c>
      <c r="CE244" s="23">
        <v>0.1445752846286632</v>
      </c>
      <c r="CF244" s="144" t="s">
        <v>296</v>
      </c>
      <c r="CG244" s="144">
        <v>79</v>
      </c>
    </row>
    <row r="245" spans="1:85" x14ac:dyDescent="0.25">
      <c r="A245" s="144" t="s">
        <v>280</v>
      </c>
      <c r="B245" s="23">
        <v>0.18955715767511827</v>
      </c>
      <c r="C245" s="144" t="s">
        <v>280</v>
      </c>
      <c r="D245" s="144">
        <v>202</v>
      </c>
      <c r="E245" s="144" t="s">
        <v>280</v>
      </c>
      <c r="F245" s="23">
        <v>2.4214324552014974E-2</v>
      </c>
      <c r="G245" s="144" t="s">
        <v>280</v>
      </c>
      <c r="H245" s="144">
        <v>319</v>
      </c>
      <c r="I245" s="144" t="s">
        <v>280</v>
      </c>
      <c r="J245" s="23">
        <v>0.34117067167448695</v>
      </c>
      <c r="K245" s="144" t="s">
        <v>280</v>
      </c>
      <c r="L245" s="144">
        <v>82</v>
      </c>
      <c r="M245" s="144" t="s">
        <v>280</v>
      </c>
      <c r="N245" s="23">
        <v>-237</v>
      </c>
      <c r="O245" s="144" t="s">
        <v>280</v>
      </c>
      <c r="P245" s="23">
        <v>2</v>
      </c>
      <c r="Q245" s="144" t="s">
        <v>280</v>
      </c>
      <c r="R245" s="23">
        <v>5.8748488538739718E-4</v>
      </c>
      <c r="S245" s="144" t="s">
        <v>280</v>
      </c>
      <c r="T245" s="144">
        <v>243</v>
      </c>
      <c r="U245" s="144" t="s">
        <v>280</v>
      </c>
      <c r="V245" s="23">
        <v>0.31520333132617884</v>
      </c>
      <c r="W245" s="144" t="s">
        <v>280</v>
      </c>
      <c r="X245" s="144">
        <v>56</v>
      </c>
      <c r="Y245" s="144" t="s">
        <v>280</v>
      </c>
      <c r="Z245" s="23">
        <v>3.5001170441890852E-3</v>
      </c>
      <c r="AA245" s="144" t="s">
        <v>280</v>
      </c>
      <c r="AB245" s="144">
        <v>142</v>
      </c>
      <c r="AC245" s="144" t="s">
        <v>280</v>
      </c>
      <c r="AD245" s="23">
        <v>3.1015433107301703E-3</v>
      </c>
      <c r="AE245" s="144" t="s">
        <v>280</v>
      </c>
      <c r="AF245" s="144">
        <v>286</v>
      </c>
      <c r="AG245" s="144" t="s">
        <v>280</v>
      </c>
      <c r="AH245" s="23">
        <v>5.6421784488336256E-2</v>
      </c>
      <c r="AI245" s="144" t="s">
        <v>280</v>
      </c>
      <c r="AJ245" s="144">
        <v>275</v>
      </c>
      <c r="AK245" s="144" t="s">
        <v>280</v>
      </c>
      <c r="AL245" s="23">
        <v>1.0133117100226149E-2</v>
      </c>
      <c r="AM245" s="144" t="s">
        <v>280</v>
      </c>
      <c r="AN245" s="144">
        <v>316</v>
      </c>
      <c r="AO245" s="144" t="s">
        <v>280</v>
      </c>
      <c r="AP245" s="23">
        <v>1.001164650102229E-2</v>
      </c>
      <c r="AQ245" s="144" t="s">
        <v>280</v>
      </c>
      <c r="AR245" s="144">
        <v>237</v>
      </c>
      <c r="AS245" s="144" t="s">
        <v>280</v>
      </c>
      <c r="AT245" s="23">
        <v>0.14074131781978041</v>
      </c>
      <c r="AU245" s="144" t="s">
        <v>280</v>
      </c>
      <c r="AV245" s="144">
        <v>56</v>
      </c>
      <c r="AW245" s="144" t="s">
        <v>280</v>
      </c>
      <c r="AX245" s="23">
        <v>5.9370872214020751E-2</v>
      </c>
      <c r="AY245" s="144" t="s">
        <v>280</v>
      </c>
      <c r="AZ245" s="144">
        <v>194</v>
      </c>
      <c r="BA245" s="144" t="s">
        <v>280</v>
      </c>
      <c r="BB245" s="23">
        <v>1.5090758111412517E-2</v>
      </c>
      <c r="BC245" s="144" t="s">
        <v>280</v>
      </c>
      <c r="BD245" s="144">
        <v>275</v>
      </c>
      <c r="BE245" s="144" t="s">
        <v>280</v>
      </c>
      <c r="BF245" s="23">
        <v>0.31523338378757199</v>
      </c>
      <c r="BG245" s="144" t="s">
        <v>280</v>
      </c>
      <c r="BH245" s="144">
        <v>73</v>
      </c>
      <c r="BI245" s="144" t="s">
        <v>280</v>
      </c>
      <c r="BJ245" s="23">
        <v>7.9651470292799606E-2</v>
      </c>
      <c r="BK245" s="144" t="s">
        <v>280</v>
      </c>
      <c r="BL245" s="144">
        <v>221</v>
      </c>
      <c r="BM245" s="144" t="s">
        <v>280</v>
      </c>
      <c r="BN245" s="23">
        <v>2.4787788429141866E-2</v>
      </c>
      <c r="BO245" s="144" t="s">
        <v>280</v>
      </c>
      <c r="BP245" s="144">
        <v>273</v>
      </c>
      <c r="BQ245" s="144" t="s">
        <v>280</v>
      </c>
      <c r="BR245" s="23">
        <v>8.8594956023995822E-2</v>
      </c>
      <c r="BS245" s="144" t="s">
        <v>280</v>
      </c>
      <c r="BT245" s="144">
        <v>81</v>
      </c>
      <c r="BU245" s="144" t="s">
        <v>280</v>
      </c>
      <c r="BV245" s="23">
        <v>9.8650575498950371E-2</v>
      </c>
      <c r="BW245" s="144" t="s">
        <v>280</v>
      </c>
      <c r="BX245" s="144">
        <v>198</v>
      </c>
      <c r="BY245" s="144" t="s">
        <v>280</v>
      </c>
      <c r="BZ245" s="23">
        <v>0.18908513889931403</v>
      </c>
      <c r="CA245" s="144" t="s">
        <v>280</v>
      </c>
      <c r="CB245" s="144">
        <v>106</v>
      </c>
      <c r="CC245" s="144" t="s">
        <v>280</v>
      </c>
      <c r="CD245" s="144" t="s">
        <v>280</v>
      </c>
      <c r="CE245" s="23">
        <v>0.11296985671408687</v>
      </c>
      <c r="CF245" s="144" t="s">
        <v>280</v>
      </c>
      <c r="CG245" s="144">
        <v>110</v>
      </c>
    </row>
    <row r="246" spans="1:85" x14ac:dyDescent="0.25">
      <c r="A246" s="144" t="s">
        <v>27</v>
      </c>
      <c r="B246" s="23">
        <v>0.75300646058962295</v>
      </c>
      <c r="C246" s="144" t="s">
        <v>27</v>
      </c>
      <c r="D246" s="144">
        <v>7</v>
      </c>
      <c r="E246" s="144" t="s">
        <v>27</v>
      </c>
      <c r="F246" s="23">
        <v>0.14593074235326728</v>
      </c>
      <c r="G246" s="144" t="s">
        <v>27</v>
      </c>
      <c r="H246" s="144">
        <v>79</v>
      </c>
      <c r="I246" s="144" t="s">
        <v>27</v>
      </c>
      <c r="J246" s="23">
        <v>0.93720988356757529</v>
      </c>
      <c r="K246" s="144" t="s">
        <v>27</v>
      </c>
      <c r="L246" s="144">
        <v>2</v>
      </c>
      <c r="M246" s="144" t="s">
        <v>27</v>
      </c>
      <c r="N246" s="23">
        <v>-77</v>
      </c>
      <c r="O246" s="144" t="s">
        <v>27</v>
      </c>
      <c r="P246" s="23">
        <v>82</v>
      </c>
      <c r="Q246" s="144" t="s">
        <v>27</v>
      </c>
      <c r="R246" s="23">
        <v>1.0068591215812764E-3</v>
      </c>
      <c r="S246" s="144" t="s">
        <v>27</v>
      </c>
      <c r="T246" s="144">
        <v>196</v>
      </c>
      <c r="U246" s="144" t="s">
        <v>27</v>
      </c>
      <c r="V246" s="23">
        <v>0.34132348501267945</v>
      </c>
      <c r="W246" s="144" t="s">
        <v>27</v>
      </c>
      <c r="X246" s="144">
        <v>47</v>
      </c>
      <c r="Y246" s="144" t="s">
        <v>27</v>
      </c>
      <c r="Z246" s="23">
        <v>4.1607429297098007E-3</v>
      </c>
      <c r="AA246" s="144" t="s">
        <v>27</v>
      </c>
      <c r="AB246" s="144">
        <v>114</v>
      </c>
      <c r="AC246" s="144" t="s">
        <v>27</v>
      </c>
      <c r="AD246" s="23">
        <v>2.9895218494229033E-3</v>
      </c>
      <c r="AE246" s="144" t="s">
        <v>27</v>
      </c>
      <c r="AF246" s="144">
        <v>290</v>
      </c>
      <c r="AG246" s="144" t="s">
        <v>27</v>
      </c>
      <c r="AH246" s="23">
        <v>0.7260829444639344</v>
      </c>
      <c r="AI246" s="144" t="s">
        <v>27</v>
      </c>
      <c r="AJ246" s="144">
        <v>3</v>
      </c>
      <c r="AK246" s="144" t="s">
        <v>27</v>
      </c>
      <c r="AL246" s="23">
        <v>9.4422450003228311E-2</v>
      </c>
      <c r="AM246" s="144" t="s">
        <v>27</v>
      </c>
      <c r="AN246" s="144">
        <v>28</v>
      </c>
      <c r="AO246" s="144" t="s">
        <v>27</v>
      </c>
      <c r="AP246" s="23">
        <v>3.5002793041873127E-2</v>
      </c>
      <c r="AQ246" s="144" t="s">
        <v>27</v>
      </c>
      <c r="AR246" s="144">
        <v>159</v>
      </c>
      <c r="AS246" s="144" t="s">
        <v>27</v>
      </c>
      <c r="AT246" s="23">
        <v>9.2265921676241189E-2</v>
      </c>
      <c r="AU246" s="144" t="s">
        <v>27</v>
      </c>
      <c r="AV246" s="144">
        <v>164</v>
      </c>
      <c r="AW246" s="144" t="s">
        <v>27</v>
      </c>
      <c r="AX246" s="23">
        <v>6.6622628303067088E-2</v>
      </c>
      <c r="AY246" s="144" t="s">
        <v>27</v>
      </c>
      <c r="AZ246" s="144">
        <v>173</v>
      </c>
      <c r="BA246" s="144" t="s">
        <v>27</v>
      </c>
      <c r="BB246" s="23">
        <v>9.257310201927986E-2</v>
      </c>
      <c r="BC246" s="144" t="s">
        <v>27</v>
      </c>
      <c r="BD246" s="144">
        <v>102</v>
      </c>
      <c r="BE246" s="144" t="s">
        <v>27</v>
      </c>
      <c r="BF246" s="23">
        <v>0.2508445007671446</v>
      </c>
      <c r="BG246" s="144" t="s">
        <v>27</v>
      </c>
      <c r="BH246" s="144">
        <v>129</v>
      </c>
      <c r="BI246" s="144" t="s">
        <v>27</v>
      </c>
      <c r="BJ246" s="23">
        <v>0.13687531870685504</v>
      </c>
      <c r="BK246" s="144" t="s">
        <v>27</v>
      </c>
      <c r="BL246" s="144">
        <v>114</v>
      </c>
      <c r="BM246" s="144" t="s">
        <v>27</v>
      </c>
      <c r="BN246" s="23">
        <v>0.19132979431595112</v>
      </c>
      <c r="BO246" s="144" t="s">
        <v>27</v>
      </c>
      <c r="BP246" s="144">
        <v>35</v>
      </c>
      <c r="BQ246" s="144" t="s">
        <v>27</v>
      </c>
      <c r="BR246" s="23">
        <v>0.22359884086974979</v>
      </c>
      <c r="BS246" s="144" t="s">
        <v>27</v>
      </c>
      <c r="BT246" s="144">
        <v>9</v>
      </c>
      <c r="BU246" s="144" t="s">
        <v>27</v>
      </c>
      <c r="BV246" s="23">
        <v>0.36064017585046071</v>
      </c>
      <c r="BW246" s="144" t="s">
        <v>27</v>
      </c>
      <c r="BX246" s="144">
        <v>17</v>
      </c>
      <c r="BY246" s="144" t="s">
        <v>27</v>
      </c>
      <c r="BZ246" s="23">
        <v>0.73273530320046665</v>
      </c>
      <c r="CA246" s="144" t="s">
        <v>27</v>
      </c>
      <c r="CB246" s="144">
        <v>2</v>
      </c>
      <c r="CC246" s="144" t="s">
        <v>27</v>
      </c>
      <c r="CD246" s="144" t="s">
        <v>27</v>
      </c>
      <c r="CE246" s="23">
        <v>0.97973128381845009</v>
      </c>
      <c r="CF246" s="144" t="s">
        <v>27</v>
      </c>
      <c r="CG246" s="144">
        <v>2</v>
      </c>
    </row>
    <row r="247" spans="1:85" x14ac:dyDescent="0.25">
      <c r="A247" s="144" t="s">
        <v>308</v>
      </c>
      <c r="B247" s="23">
        <v>0.16614823768224329</v>
      </c>
      <c r="C247" s="144" t="s">
        <v>308</v>
      </c>
      <c r="D247" s="144">
        <v>252</v>
      </c>
      <c r="E247" s="144" t="s">
        <v>308</v>
      </c>
      <c r="F247" s="23">
        <v>4.3330310611055481E-2</v>
      </c>
      <c r="G247" s="144" t="s">
        <v>308</v>
      </c>
      <c r="H247" s="144">
        <v>297</v>
      </c>
      <c r="I247" s="144" t="s">
        <v>308</v>
      </c>
      <c r="J247" s="23">
        <v>0.22402240775818666</v>
      </c>
      <c r="K247" s="144" t="s">
        <v>308</v>
      </c>
      <c r="L247" s="144">
        <v>215</v>
      </c>
      <c r="M247" s="144" t="s">
        <v>308</v>
      </c>
      <c r="N247" s="23">
        <v>-82</v>
      </c>
      <c r="O247" s="144" t="s">
        <v>308</v>
      </c>
      <c r="P247" s="23">
        <v>78</v>
      </c>
      <c r="Q247" s="144" t="s">
        <v>308</v>
      </c>
      <c r="R247" s="23">
        <v>1.092458391956462E-3</v>
      </c>
      <c r="S247" s="144" t="s">
        <v>308</v>
      </c>
      <c r="T247" s="144">
        <v>180</v>
      </c>
      <c r="U247" s="144" t="s">
        <v>308</v>
      </c>
      <c r="V247" s="23">
        <v>0.2454346162245446</v>
      </c>
      <c r="W247" s="144" t="s">
        <v>308</v>
      </c>
      <c r="X247" s="144">
        <v>84</v>
      </c>
      <c r="Y247" s="144" t="s">
        <v>308</v>
      </c>
      <c r="Z247" s="23">
        <v>3.3602030448140023E-3</v>
      </c>
      <c r="AA247" s="144" t="s">
        <v>308</v>
      </c>
      <c r="AB247" s="144">
        <v>150</v>
      </c>
      <c r="AC247" s="144" t="s">
        <v>308</v>
      </c>
      <c r="AD247" s="23">
        <v>8.1468439078176396E-3</v>
      </c>
      <c r="AE247" s="144" t="s">
        <v>308</v>
      </c>
      <c r="AF247" s="144">
        <v>199</v>
      </c>
      <c r="AG247" s="144" t="s">
        <v>308</v>
      </c>
      <c r="AH247" s="23">
        <v>5.0190502608530169E-2</v>
      </c>
      <c r="AI247" s="144" t="s">
        <v>308</v>
      </c>
      <c r="AJ247" s="144">
        <v>303</v>
      </c>
      <c r="AK247" s="144" t="s">
        <v>308</v>
      </c>
      <c r="AL247" s="23">
        <v>1.4263990594898598E-2</v>
      </c>
      <c r="AM247" s="144" t="s">
        <v>308</v>
      </c>
      <c r="AN247" s="144">
        <v>271</v>
      </c>
      <c r="AO247" s="144" t="s">
        <v>308</v>
      </c>
      <c r="AP247" s="23">
        <v>3.0633095202593788E-2</v>
      </c>
      <c r="AQ247" s="144" t="s">
        <v>308</v>
      </c>
      <c r="AR247" s="144">
        <v>172</v>
      </c>
      <c r="AS247" s="144" t="s">
        <v>308</v>
      </c>
      <c r="AT247" s="23">
        <v>7.4891017659675749E-2</v>
      </c>
      <c r="AU247" s="144" t="s">
        <v>308</v>
      </c>
      <c r="AV247" s="144">
        <v>219</v>
      </c>
      <c r="AW247" s="144" t="s">
        <v>308</v>
      </c>
      <c r="AX247" s="23">
        <v>5.6240788333061675E-2</v>
      </c>
      <c r="AY247" s="144" t="s">
        <v>308</v>
      </c>
      <c r="AZ247" s="144">
        <v>204</v>
      </c>
      <c r="BA247" s="144" t="s">
        <v>308</v>
      </c>
      <c r="BB247" s="23">
        <v>3.2566294149361651E-2</v>
      </c>
      <c r="BC247" s="144" t="s">
        <v>308</v>
      </c>
      <c r="BD247" s="144">
        <v>215</v>
      </c>
      <c r="BE247" s="144" t="s">
        <v>308</v>
      </c>
      <c r="BF247" s="23">
        <v>7.5035599492062038E-2</v>
      </c>
      <c r="BG247" s="144" t="s">
        <v>308</v>
      </c>
      <c r="BH247" s="144">
        <v>322</v>
      </c>
      <c r="BI247" s="144" t="s">
        <v>308</v>
      </c>
      <c r="BJ247" s="23">
        <v>4.5390629231643602E-2</v>
      </c>
      <c r="BK247" s="144" t="s">
        <v>308</v>
      </c>
      <c r="BL247" s="144">
        <v>303</v>
      </c>
      <c r="BM247" s="144" t="s">
        <v>308</v>
      </c>
      <c r="BN247" s="23">
        <v>2.3438618224938569E-2</v>
      </c>
      <c r="BO247" s="144" t="s">
        <v>308</v>
      </c>
      <c r="BP247" s="144">
        <v>279</v>
      </c>
      <c r="BQ247" s="144" t="s">
        <v>308</v>
      </c>
      <c r="BR247" s="23">
        <v>6.5302124086174793E-2</v>
      </c>
      <c r="BS247" s="144" t="s">
        <v>308</v>
      </c>
      <c r="BT247" s="144">
        <v>152</v>
      </c>
      <c r="BU247" s="144" t="s">
        <v>308</v>
      </c>
      <c r="BV247" s="23">
        <v>7.7195314491585718E-2</v>
      </c>
      <c r="BW247" s="144" t="s">
        <v>308</v>
      </c>
      <c r="BX247" s="144">
        <v>249</v>
      </c>
      <c r="BY247" s="144" t="s">
        <v>308</v>
      </c>
      <c r="BZ247" s="23">
        <v>0.18853614856310608</v>
      </c>
      <c r="CA247" s="144" t="s">
        <v>308</v>
      </c>
      <c r="CB247" s="144">
        <v>108</v>
      </c>
      <c r="CC247" s="144" t="s">
        <v>308</v>
      </c>
      <c r="CD247" s="144" t="s">
        <v>308</v>
      </c>
      <c r="CE247" s="23">
        <v>0.10054758616567691</v>
      </c>
      <c r="CF247" s="144" t="s">
        <v>308</v>
      </c>
      <c r="CG247" s="144">
        <v>120</v>
      </c>
    </row>
    <row r="248" spans="1:85" x14ac:dyDescent="0.25">
      <c r="A248" s="144" t="s">
        <v>24</v>
      </c>
      <c r="B248" s="23">
        <v>0.26554798978308303</v>
      </c>
      <c r="C248" s="144" t="s">
        <v>24</v>
      </c>
      <c r="D248" s="144">
        <v>110</v>
      </c>
      <c r="E248" s="144" t="s">
        <v>24</v>
      </c>
      <c r="F248" s="23">
        <v>5.4599109438897904E-2</v>
      </c>
      <c r="G248" s="144" t="s">
        <v>24</v>
      </c>
      <c r="H248" s="144">
        <v>268</v>
      </c>
      <c r="I248" s="144" t="s">
        <v>24</v>
      </c>
      <c r="J248" s="23">
        <v>0.45286191112824398</v>
      </c>
      <c r="K248" s="144" t="s">
        <v>24</v>
      </c>
      <c r="L248" s="144">
        <v>39</v>
      </c>
      <c r="M248" s="144" t="s">
        <v>24</v>
      </c>
      <c r="N248" s="23">
        <v>-229</v>
      </c>
      <c r="O248" s="144" t="s">
        <v>24</v>
      </c>
      <c r="P248" s="23">
        <v>4</v>
      </c>
      <c r="Q248" s="144" t="s">
        <v>24</v>
      </c>
      <c r="R248" s="23">
        <v>1.3878694386724979E-2</v>
      </c>
      <c r="S248" s="144" t="s">
        <v>24</v>
      </c>
      <c r="T248" s="144">
        <v>15</v>
      </c>
      <c r="U248" s="144" t="s">
        <v>24</v>
      </c>
      <c r="V248" s="23">
        <v>0.18102457235027417</v>
      </c>
      <c r="W248" s="144" t="s">
        <v>24</v>
      </c>
      <c r="X248" s="144">
        <v>126</v>
      </c>
      <c r="Y248" s="144" t="s">
        <v>24</v>
      </c>
      <c r="Z248" s="23">
        <v>1.5547384446801787E-2</v>
      </c>
      <c r="AA248" s="144" t="s">
        <v>24</v>
      </c>
      <c r="AB248" s="144">
        <v>16</v>
      </c>
      <c r="AC248" s="144" t="s">
        <v>24</v>
      </c>
      <c r="AD248" s="23">
        <v>8.9430677957561457E-3</v>
      </c>
      <c r="AE248" s="144" t="s">
        <v>24</v>
      </c>
      <c r="AF248" s="144">
        <v>185</v>
      </c>
      <c r="AG248" s="144" t="s">
        <v>24</v>
      </c>
      <c r="AH248" s="23">
        <v>6.0131668629513975E-2</v>
      </c>
      <c r="AI248" s="144" t="s">
        <v>24</v>
      </c>
      <c r="AJ248" s="144">
        <v>257</v>
      </c>
      <c r="AK248" s="144" t="s">
        <v>24</v>
      </c>
      <c r="AL248" s="23">
        <v>1.6292743756983533E-2</v>
      </c>
      <c r="AM248" s="144" t="s">
        <v>24</v>
      </c>
      <c r="AN248" s="144">
        <v>254</v>
      </c>
      <c r="AO248" s="144" t="s">
        <v>24</v>
      </c>
      <c r="AP248" s="23">
        <v>4.7173263160266356E-2</v>
      </c>
      <c r="AQ248" s="144" t="s">
        <v>24</v>
      </c>
      <c r="AR248" s="144">
        <v>132</v>
      </c>
      <c r="AS248" s="144" t="s">
        <v>24</v>
      </c>
      <c r="AT248" s="23">
        <v>1</v>
      </c>
      <c r="AU248" s="144" t="s">
        <v>24</v>
      </c>
      <c r="AV248" s="144">
        <v>1</v>
      </c>
      <c r="AW248" s="144" t="s">
        <v>24</v>
      </c>
      <c r="AX248" s="23">
        <v>0.3985044587011749</v>
      </c>
      <c r="AY248" s="144" t="s">
        <v>24</v>
      </c>
      <c r="AZ248" s="144">
        <v>6</v>
      </c>
      <c r="BA248" s="144" t="s">
        <v>24</v>
      </c>
      <c r="BB248" s="23">
        <v>3.289180814797385E-2</v>
      </c>
      <c r="BC248" s="144" t="s">
        <v>24</v>
      </c>
      <c r="BD248" s="144">
        <v>213</v>
      </c>
      <c r="BE248" s="144" t="s">
        <v>24</v>
      </c>
      <c r="BF248" s="23">
        <v>0.12169789695399626</v>
      </c>
      <c r="BG248" s="144" t="s">
        <v>24</v>
      </c>
      <c r="BH248" s="144">
        <v>308</v>
      </c>
      <c r="BI248" s="144" t="s">
        <v>24</v>
      </c>
      <c r="BJ248" s="23">
        <v>5.5440214833068421E-2</v>
      </c>
      <c r="BK248" s="144" t="s">
        <v>24</v>
      </c>
      <c r="BL248" s="144">
        <v>278</v>
      </c>
      <c r="BM248" s="144" t="s">
        <v>24</v>
      </c>
      <c r="BN248" s="23">
        <v>1.7925033787416621E-2</v>
      </c>
      <c r="BO248" s="144" t="s">
        <v>24</v>
      </c>
      <c r="BP248" s="144">
        <v>291</v>
      </c>
      <c r="BQ248" s="144" t="s">
        <v>24</v>
      </c>
      <c r="BR248" s="23">
        <v>8.8036207249438544E-2</v>
      </c>
      <c r="BS248" s="144" t="s">
        <v>24</v>
      </c>
      <c r="BT248" s="144">
        <v>84</v>
      </c>
      <c r="BU248" s="144" t="s">
        <v>24</v>
      </c>
      <c r="BV248" s="23">
        <v>9.2212927453407104E-2</v>
      </c>
      <c r="BW248" s="144" t="s">
        <v>24</v>
      </c>
      <c r="BX248" s="144">
        <v>211</v>
      </c>
      <c r="BY248" s="144" t="s">
        <v>24</v>
      </c>
      <c r="BZ248" s="23">
        <v>0.10096536166470348</v>
      </c>
      <c r="CA248" s="144" t="s">
        <v>24</v>
      </c>
      <c r="CB248" s="144">
        <v>265</v>
      </c>
      <c r="CC248" s="144" t="s">
        <v>24</v>
      </c>
      <c r="CD248" s="144" t="s">
        <v>24</v>
      </c>
      <c r="CE248" s="23">
        <v>6.5220332953348295E-2</v>
      </c>
      <c r="CF248" s="144" t="s">
        <v>24</v>
      </c>
      <c r="CG248" s="144">
        <v>176</v>
      </c>
    </row>
    <row r="249" spans="1:85" x14ac:dyDescent="0.25">
      <c r="A249" s="144" t="s">
        <v>272</v>
      </c>
      <c r="B249" s="23">
        <v>0.18567111842848796</v>
      </c>
      <c r="C249" s="144" t="s">
        <v>272</v>
      </c>
      <c r="D249" s="144">
        <v>211</v>
      </c>
      <c r="E249" s="144" t="s">
        <v>272</v>
      </c>
      <c r="F249" s="23">
        <v>8.0084947592603872E-2</v>
      </c>
      <c r="G249" s="144" t="s">
        <v>272</v>
      </c>
      <c r="H249" s="144">
        <v>197</v>
      </c>
      <c r="I249" s="144" t="s">
        <v>272</v>
      </c>
      <c r="J249" s="23">
        <v>0.26332755114177819</v>
      </c>
      <c r="K249" s="144" t="s">
        <v>272</v>
      </c>
      <c r="L249" s="144">
        <v>157</v>
      </c>
      <c r="M249" s="144" t="s">
        <v>272</v>
      </c>
      <c r="N249" s="23">
        <v>-40</v>
      </c>
      <c r="O249" s="144" t="s">
        <v>272</v>
      </c>
      <c r="P249" s="23">
        <v>115</v>
      </c>
      <c r="Q249" s="144" t="s">
        <v>272</v>
      </c>
      <c r="R249" s="23">
        <v>2.1599232581810002E-3</v>
      </c>
      <c r="S249" s="144" t="s">
        <v>272</v>
      </c>
      <c r="T249" s="144">
        <v>105</v>
      </c>
      <c r="U249" s="144" t="s">
        <v>272</v>
      </c>
      <c r="V249" s="23">
        <v>0.32374840595060517</v>
      </c>
      <c r="W249" s="144" t="s">
        <v>272</v>
      </c>
      <c r="X249" s="144">
        <v>52</v>
      </c>
      <c r="Y249" s="144" t="s">
        <v>272</v>
      </c>
      <c r="Z249" s="23">
        <v>5.1510488022446545E-3</v>
      </c>
      <c r="AA249" s="144" t="s">
        <v>272</v>
      </c>
      <c r="AB249" s="144">
        <v>93</v>
      </c>
      <c r="AC249" s="144" t="s">
        <v>272</v>
      </c>
      <c r="AD249" s="23">
        <v>8.0804783191202809E-3</v>
      </c>
      <c r="AE249" s="144" t="s">
        <v>272</v>
      </c>
      <c r="AF249" s="144">
        <v>201</v>
      </c>
      <c r="AG249" s="144" t="s">
        <v>272</v>
      </c>
      <c r="AH249" s="23">
        <v>5.5616542329028795E-2</v>
      </c>
      <c r="AI249" s="144" t="s">
        <v>272</v>
      </c>
      <c r="AJ249" s="144">
        <v>280</v>
      </c>
      <c r="AK249" s="144" t="s">
        <v>272</v>
      </c>
      <c r="AL249" s="23">
        <v>1.488317566430224E-2</v>
      </c>
      <c r="AM249" s="144" t="s">
        <v>272</v>
      </c>
      <c r="AN249" s="144">
        <v>266</v>
      </c>
      <c r="AO249" s="144" t="s">
        <v>272</v>
      </c>
      <c r="AP249" s="23">
        <v>5.1723725965162379E-2</v>
      </c>
      <c r="AQ249" s="144" t="s">
        <v>272</v>
      </c>
      <c r="AR249" s="144">
        <v>123</v>
      </c>
      <c r="AS249" s="144" t="s">
        <v>272</v>
      </c>
      <c r="AT249" s="23">
        <v>7.7257874025452228E-2</v>
      </c>
      <c r="AU249" s="144" t="s">
        <v>272</v>
      </c>
      <c r="AV249" s="144">
        <v>204</v>
      </c>
      <c r="AW249" s="144" t="s">
        <v>272</v>
      </c>
      <c r="AX249" s="23">
        <v>7.7618095674533899E-2</v>
      </c>
      <c r="AY249" s="144" t="s">
        <v>272</v>
      </c>
      <c r="AZ249" s="144">
        <v>151</v>
      </c>
      <c r="BA249" s="144" t="s">
        <v>272</v>
      </c>
      <c r="BB249" s="23">
        <v>5.4121609964767857E-2</v>
      </c>
      <c r="BC249" s="144" t="s">
        <v>272</v>
      </c>
      <c r="BD249" s="144">
        <v>156</v>
      </c>
      <c r="BE249" s="144" t="s">
        <v>272</v>
      </c>
      <c r="BF249" s="23">
        <v>0.18253721544935278</v>
      </c>
      <c r="BG249" s="144" t="s">
        <v>272</v>
      </c>
      <c r="BH249" s="144">
        <v>212</v>
      </c>
      <c r="BI249" s="144" t="s">
        <v>272</v>
      </c>
      <c r="BJ249" s="23">
        <v>8.75223069230711E-2</v>
      </c>
      <c r="BK249" s="144" t="s">
        <v>272</v>
      </c>
      <c r="BL249" s="144">
        <v>197</v>
      </c>
      <c r="BM249" s="144" t="s">
        <v>272</v>
      </c>
      <c r="BN249" s="23">
        <v>6.1118838885390131E-2</v>
      </c>
      <c r="BO249" s="144" t="s">
        <v>272</v>
      </c>
      <c r="BP249" s="144">
        <v>165</v>
      </c>
      <c r="BQ249" s="144" t="s">
        <v>272</v>
      </c>
      <c r="BR249" s="23">
        <v>7.799204473843703E-2</v>
      </c>
      <c r="BS249" s="144" t="s">
        <v>272</v>
      </c>
      <c r="BT249" s="144">
        <v>111</v>
      </c>
      <c r="BU249" s="144" t="s">
        <v>272</v>
      </c>
      <c r="BV249" s="23">
        <v>0.12092118265236665</v>
      </c>
      <c r="BW249" s="144" t="s">
        <v>272</v>
      </c>
      <c r="BX249" s="144">
        <v>155</v>
      </c>
      <c r="BY249" s="144" t="s">
        <v>272</v>
      </c>
      <c r="BZ249" s="23">
        <v>0.1508373012318098</v>
      </c>
      <c r="CA249" s="144" t="s">
        <v>272</v>
      </c>
      <c r="CB249" s="144">
        <v>164</v>
      </c>
      <c r="CC249" s="144" t="s">
        <v>272</v>
      </c>
      <c r="CD249" s="144" t="s">
        <v>272</v>
      </c>
      <c r="CE249" s="23">
        <v>7.2298733043712565E-2</v>
      </c>
      <c r="CF249" s="144" t="s">
        <v>272</v>
      </c>
      <c r="CG249" s="144">
        <v>161</v>
      </c>
    </row>
    <row r="250" spans="1:85" x14ac:dyDescent="0.25">
      <c r="A250" s="144" t="s">
        <v>256</v>
      </c>
      <c r="B250" s="23">
        <v>0.16719883939025537</v>
      </c>
      <c r="C250" s="144" t="s">
        <v>256</v>
      </c>
      <c r="D250" s="144">
        <v>248</v>
      </c>
      <c r="E250" s="144" t="s">
        <v>256</v>
      </c>
      <c r="F250" s="23">
        <v>9.4314351205149152E-2</v>
      </c>
      <c r="G250" s="144" t="s">
        <v>256</v>
      </c>
      <c r="H250" s="144">
        <v>168</v>
      </c>
      <c r="I250" s="144" t="s">
        <v>256</v>
      </c>
      <c r="J250" s="23">
        <v>0.16510775015202794</v>
      </c>
      <c r="K250" s="144" t="s">
        <v>256</v>
      </c>
      <c r="L250" s="144">
        <v>288</v>
      </c>
      <c r="M250" s="144" t="s">
        <v>256</v>
      </c>
      <c r="N250" s="23">
        <v>120</v>
      </c>
      <c r="O250" s="144" t="s">
        <v>256</v>
      </c>
      <c r="P250" s="23">
        <v>278</v>
      </c>
      <c r="Q250" s="144" t="s">
        <v>256</v>
      </c>
      <c r="R250" s="23">
        <v>3.1086390568298746E-4</v>
      </c>
      <c r="S250" s="144" t="s">
        <v>256</v>
      </c>
      <c r="T250" s="144">
        <v>281</v>
      </c>
      <c r="U250" s="144" t="s">
        <v>256</v>
      </c>
      <c r="V250" s="23">
        <v>8.0032651686083034E-2</v>
      </c>
      <c r="W250" s="144" t="s">
        <v>256</v>
      </c>
      <c r="X250" s="144">
        <v>246</v>
      </c>
      <c r="Y250" s="144" t="s">
        <v>256</v>
      </c>
      <c r="Z250" s="23">
        <v>1.0503560098913973E-3</v>
      </c>
      <c r="AA250" s="144" t="s">
        <v>256</v>
      </c>
      <c r="AB250" s="144">
        <v>295</v>
      </c>
      <c r="AC250" s="144" t="s">
        <v>256</v>
      </c>
      <c r="AD250" s="23">
        <v>1.1170948548069728E-2</v>
      </c>
      <c r="AE250" s="144" t="s">
        <v>256</v>
      </c>
      <c r="AF250" s="144">
        <v>152</v>
      </c>
      <c r="AG250" s="144" t="s">
        <v>256</v>
      </c>
      <c r="AH250" s="23">
        <v>5.8019976147625621E-2</v>
      </c>
      <c r="AI250" s="144" t="s">
        <v>256</v>
      </c>
      <c r="AJ250" s="144">
        <v>266</v>
      </c>
      <c r="AK250" s="144" t="s">
        <v>256</v>
      </c>
      <c r="AL250" s="23">
        <v>1.8197482159568137E-2</v>
      </c>
      <c r="AM250" s="144" t="s">
        <v>256</v>
      </c>
      <c r="AN250" s="144">
        <v>214</v>
      </c>
      <c r="AO250" s="144" t="s">
        <v>256</v>
      </c>
      <c r="AP250" s="23">
        <v>9.219849095838091E-2</v>
      </c>
      <c r="AQ250" s="144" t="s">
        <v>256</v>
      </c>
      <c r="AR250" s="144">
        <v>70</v>
      </c>
      <c r="AS250" s="144" t="s">
        <v>256</v>
      </c>
      <c r="AT250" s="23">
        <v>8.6475769302848157E-2</v>
      </c>
      <c r="AU250" s="144" t="s">
        <v>256</v>
      </c>
      <c r="AV250" s="144">
        <v>179</v>
      </c>
      <c r="AW250" s="144" t="s">
        <v>256</v>
      </c>
      <c r="AX250" s="23">
        <v>0.12029146283654425</v>
      </c>
      <c r="AY250" s="144" t="s">
        <v>256</v>
      </c>
      <c r="AZ250" s="144">
        <v>80</v>
      </c>
      <c r="BA250" s="144" t="s">
        <v>256</v>
      </c>
      <c r="BB250" s="23">
        <v>2.5565781132414669E-2</v>
      </c>
      <c r="BC250" s="144" t="s">
        <v>256</v>
      </c>
      <c r="BD250" s="144">
        <v>240</v>
      </c>
      <c r="BE250" s="144" t="s">
        <v>256</v>
      </c>
      <c r="BF250" s="23">
        <v>0.15822303958264436</v>
      </c>
      <c r="BG250" s="144" t="s">
        <v>256</v>
      </c>
      <c r="BH250" s="144">
        <v>243</v>
      </c>
      <c r="BI250" s="144" t="s">
        <v>256</v>
      </c>
      <c r="BJ250" s="23">
        <v>5.6391149603430751E-2</v>
      </c>
      <c r="BK250" s="144" t="s">
        <v>256</v>
      </c>
      <c r="BL250" s="144">
        <v>277</v>
      </c>
      <c r="BM250" s="144" t="s">
        <v>256</v>
      </c>
      <c r="BN250" s="23">
        <v>7.9444002112846232E-2</v>
      </c>
      <c r="BO250" s="144" t="s">
        <v>256</v>
      </c>
      <c r="BP250" s="144">
        <v>128</v>
      </c>
      <c r="BQ250" s="144" t="s">
        <v>256</v>
      </c>
      <c r="BR250" s="23">
        <v>0.12311545774180602</v>
      </c>
      <c r="BS250" s="144" t="s">
        <v>256</v>
      </c>
      <c r="BT250" s="144">
        <v>45</v>
      </c>
      <c r="BU250" s="144" t="s">
        <v>256</v>
      </c>
      <c r="BV250" s="23">
        <v>0.17610906780038649</v>
      </c>
      <c r="BW250" s="144" t="s">
        <v>256</v>
      </c>
      <c r="BX250" s="144">
        <v>85</v>
      </c>
      <c r="BY250" s="144" t="s">
        <v>256</v>
      </c>
      <c r="BZ250" s="23">
        <v>8.1115229807338721E-2</v>
      </c>
      <c r="CA250" s="144" t="s">
        <v>256</v>
      </c>
      <c r="CB250" s="144">
        <v>303</v>
      </c>
      <c r="CC250" s="144" t="s">
        <v>256</v>
      </c>
      <c r="CD250" s="144" t="s">
        <v>256</v>
      </c>
      <c r="CE250" s="23">
        <v>2.5834368784633803E-3</v>
      </c>
      <c r="CF250" s="144" t="s">
        <v>256</v>
      </c>
      <c r="CG250" s="144">
        <v>323</v>
      </c>
    </row>
    <row r="251" spans="1:85" x14ac:dyDescent="0.25">
      <c r="A251" s="144" t="s">
        <v>291</v>
      </c>
      <c r="B251" s="23">
        <v>0.21318720681781572</v>
      </c>
      <c r="C251" s="144" t="s">
        <v>291</v>
      </c>
      <c r="D251" s="144">
        <v>164</v>
      </c>
      <c r="E251" s="144" t="s">
        <v>291</v>
      </c>
      <c r="F251" s="23">
        <v>9.0065252092429104E-2</v>
      </c>
      <c r="G251" s="144" t="s">
        <v>291</v>
      </c>
      <c r="H251" s="144">
        <v>169</v>
      </c>
      <c r="I251" s="144" t="s">
        <v>291</v>
      </c>
      <c r="J251" s="23">
        <v>0.24225052378617432</v>
      </c>
      <c r="K251" s="144" t="s">
        <v>291</v>
      </c>
      <c r="L251" s="144">
        <v>187</v>
      </c>
      <c r="M251" s="144" t="s">
        <v>291</v>
      </c>
      <c r="N251" s="23">
        <v>18</v>
      </c>
      <c r="O251" s="144" t="s">
        <v>291</v>
      </c>
      <c r="P251" s="23">
        <v>197</v>
      </c>
      <c r="Q251" s="144" t="s">
        <v>291</v>
      </c>
      <c r="R251" s="23">
        <v>2.6636880188977224E-3</v>
      </c>
      <c r="S251" s="144" t="s">
        <v>291</v>
      </c>
      <c r="T251" s="144">
        <v>87</v>
      </c>
      <c r="U251" s="144" t="s">
        <v>291</v>
      </c>
      <c r="V251" s="23">
        <v>0.11633718483012692</v>
      </c>
      <c r="W251" s="144" t="s">
        <v>291</v>
      </c>
      <c r="X251" s="144">
        <v>190</v>
      </c>
      <c r="Y251" s="144" t="s">
        <v>291</v>
      </c>
      <c r="Z251" s="23">
        <v>3.7379656741974893E-3</v>
      </c>
      <c r="AA251" s="144" t="s">
        <v>291</v>
      </c>
      <c r="AB251" s="144">
        <v>130</v>
      </c>
      <c r="AC251" s="144" t="s">
        <v>291</v>
      </c>
      <c r="AD251" s="23">
        <v>4.4177095557598718E-3</v>
      </c>
      <c r="AE251" s="144" t="s">
        <v>291</v>
      </c>
      <c r="AF251" s="144">
        <v>262</v>
      </c>
      <c r="AG251" s="144" t="s">
        <v>291</v>
      </c>
      <c r="AH251" s="23">
        <v>7.8124599959397203E-2</v>
      </c>
      <c r="AI251" s="144" t="s">
        <v>291</v>
      </c>
      <c r="AJ251" s="144">
        <v>180</v>
      </c>
      <c r="AK251" s="144" t="s">
        <v>291</v>
      </c>
      <c r="AL251" s="23">
        <v>1.4150849296937938E-2</v>
      </c>
      <c r="AM251" s="144" t="s">
        <v>291</v>
      </c>
      <c r="AN251" s="144">
        <v>273</v>
      </c>
      <c r="AO251" s="144" t="s">
        <v>291</v>
      </c>
      <c r="AP251" s="23">
        <v>1.1280400684099232E-2</v>
      </c>
      <c r="AQ251" s="144" t="s">
        <v>291</v>
      </c>
      <c r="AR251" s="144">
        <v>235</v>
      </c>
      <c r="AS251" s="144" t="s">
        <v>291</v>
      </c>
      <c r="AT251" s="23">
        <v>0.11532557223552811</v>
      </c>
      <c r="AU251" s="144" t="s">
        <v>291</v>
      </c>
      <c r="AV251" s="144">
        <v>98</v>
      </c>
      <c r="AW251" s="144" t="s">
        <v>291</v>
      </c>
      <c r="AX251" s="23">
        <v>5.1646190141431847E-2</v>
      </c>
      <c r="AY251" s="144" t="s">
        <v>291</v>
      </c>
      <c r="AZ251" s="144">
        <v>223</v>
      </c>
      <c r="BA251" s="144" t="s">
        <v>291</v>
      </c>
      <c r="BB251" s="23">
        <v>0.13677818599378858</v>
      </c>
      <c r="BC251" s="144" t="s">
        <v>291</v>
      </c>
      <c r="BD251" s="144">
        <v>62</v>
      </c>
      <c r="BE251" s="144" t="s">
        <v>291</v>
      </c>
      <c r="BF251" s="23">
        <v>0.21897300640490389</v>
      </c>
      <c r="BG251" s="144" t="s">
        <v>291</v>
      </c>
      <c r="BH251" s="144">
        <v>165</v>
      </c>
      <c r="BI251" s="144" t="s">
        <v>291</v>
      </c>
      <c r="BJ251" s="23">
        <v>0.1705390647122195</v>
      </c>
      <c r="BK251" s="144" t="s">
        <v>291</v>
      </c>
      <c r="BL251" s="144">
        <v>77</v>
      </c>
      <c r="BM251" s="144" t="s">
        <v>291</v>
      </c>
      <c r="BN251" s="23">
        <v>4.4148088281668753E-2</v>
      </c>
      <c r="BO251" s="144" t="s">
        <v>291</v>
      </c>
      <c r="BP251" s="144">
        <v>208</v>
      </c>
      <c r="BQ251" s="144" t="s">
        <v>291</v>
      </c>
      <c r="BR251" s="23">
        <v>5.611541745331023E-2</v>
      </c>
      <c r="BS251" s="144" t="s">
        <v>291</v>
      </c>
      <c r="BT251" s="144">
        <v>184</v>
      </c>
      <c r="BU251" s="144" t="s">
        <v>291</v>
      </c>
      <c r="BV251" s="23">
        <v>8.7153003618986924E-2</v>
      </c>
      <c r="BW251" s="144" t="s">
        <v>291</v>
      </c>
      <c r="BX251" s="144">
        <v>225</v>
      </c>
      <c r="BY251" s="144" t="s">
        <v>291</v>
      </c>
      <c r="BZ251" s="23">
        <v>0.19799307543012581</v>
      </c>
      <c r="CA251" s="144" t="s">
        <v>291</v>
      </c>
      <c r="CB251" s="144">
        <v>96</v>
      </c>
      <c r="CC251" s="144" t="s">
        <v>291</v>
      </c>
      <c r="CD251" s="144" t="s">
        <v>291</v>
      </c>
      <c r="CE251" s="23">
        <v>8.2157563479719573E-2</v>
      </c>
      <c r="CF251" s="144" t="s">
        <v>291</v>
      </c>
      <c r="CG251" s="144">
        <v>143</v>
      </c>
    </row>
    <row r="252" spans="1:85" x14ac:dyDescent="0.25">
      <c r="A252" s="144" t="s">
        <v>210</v>
      </c>
      <c r="B252" s="23">
        <v>0.14532901674620963</v>
      </c>
      <c r="C252" s="144" t="s">
        <v>210</v>
      </c>
      <c r="D252" s="144">
        <v>287</v>
      </c>
      <c r="E252" s="144" t="s">
        <v>210</v>
      </c>
      <c r="F252" s="23">
        <v>8.9626689536844314E-2</v>
      </c>
      <c r="G252" s="144" t="s">
        <v>210</v>
      </c>
      <c r="H252" s="144">
        <v>171</v>
      </c>
      <c r="I252" s="144" t="s">
        <v>210</v>
      </c>
      <c r="J252" s="23">
        <v>0.12911999530032101</v>
      </c>
      <c r="K252" s="144" t="s">
        <v>210</v>
      </c>
      <c r="L252" s="144">
        <v>322</v>
      </c>
      <c r="M252" s="144" t="s">
        <v>210</v>
      </c>
      <c r="N252" s="23">
        <v>151</v>
      </c>
      <c r="O252" s="144" t="s">
        <v>210</v>
      </c>
      <c r="P252" s="23">
        <v>294</v>
      </c>
      <c r="Q252" s="144" t="s">
        <v>210</v>
      </c>
      <c r="R252" s="23">
        <v>7.3338554688978956E-4</v>
      </c>
      <c r="S252" s="144" t="s">
        <v>210</v>
      </c>
      <c r="T252" s="144">
        <v>225</v>
      </c>
      <c r="U252" s="144" t="s">
        <v>210</v>
      </c>
      <c r="V252" s="23">
        <v>6.6177081046455352E-2</v>
      </c>
      <c r="W252" s="144" t="s">
        <v>210</v>
      </c>
      <c r="X252" s="144">
        <v>266</v>
      </c>
      <c r="Y252" s="144" t="s">
        <v>210</v>
      </c>
      <c r="Z252" s="23">
        <v>1.3447108435489822E-3</v>
      </c>
      <c r="AA252" s="144" t="s">
        <v>210</v>
      </c>
      <c r="AB252" s="144">
        <v>270</v>
      </c>
      <c r="AC252" s="144" t="s">
        <v>210</v>
      </c>
      <c r="AD252" s="23">
        <v>2.7037008722204385E-3</v>
      </c>
      <c r="AE252" s="144" t="s">
        <v>210</v>
      </c>
      <c r="AF252" s="144">
        <v>299</v>
      </c>
      <c r="AG252" s="144" t="s">
        <v>210</v>
      </c>
      <c r="AH252" s="23">
        <v>4.5337258095840022E-2</v>
      </c>
      <c r="AI252" s="144" t="s">
        <v>210</v>
      </c>
      <c r="AJ252" s="144">
        <v>314</v>
      </c>
      <c r="AK252" s="144" t="s">
        <v>210</v>
      </c>
      <c r="AL252" s="23">
        <v>8.3484528729509434E-3</v>
      </c>
      <c r="AM252" s="144" t="s">
        <v>210</v>
      </c>
      <c r="AN252" s="144">
        <v>322</v>
      </c>
      <c r="AO252" s="144" t="s">
        <v>210</v>
      </c>
      <c r="AP252" s="23">
        <v>0.12041169848470283</v>
      </c>
      <c r="AQ252" s="144" t="s">
        <v>210</v>
      </c>
      <c r="AR252" s="144">
        <v>45</v>
      </c>
      <c r="AS252" s="144" t="s">
        <v>210</v>
      </c>
      <c r="AT252" s="23">
        <v>4.1824107188333709E-2</v>
      </c>
      <c r="AU252" s="144" t="s">
        <v>210</v>
      </c>
      <c r="AV252" s="144">
        <v>313</v>
      </c>
      <c r="AW252" s="144" t="s">
        <v>210</v>
      </c>
      <c r="AX252" s="23">
        <v>0.13202967722764558</v>
      </c>
      <c r="AY252" s="144" t="s">
        <v>210</v>
      </c>
      <c r="AZ252" s="144">
        <v>65</v>
      </c>
      <c r="BA252" s="144" t="s">
        <v>210</v>
      </c>
      <c r="BB252" s="23">
        <v>5.0375409570233801E-2</v>
      </c>
      <c r="BC252" s="144" t="s">
        <v>210</v>
      </c>
      <c r="BD252" s="144">
        <v>163</v>
      </c>
      <c r="BE252" s="144" t="s">
        <v>210</v>
      </c>
      <c r="BF252" s="23">
        <v>0.1270626108988876</v>
      </c>
      <c r="BG252" s="144" t="s">
        <v>210</v>
      </c>
      <c r="BH252" s="144">
        <v>301</v>
      </c>
      <c r="BI252" s="144" t="s">
        <v>210</v>
      </c>
      <c r="BJ252" s="23">
        <v>7.2510466897485304E-2</v>
      </c>
      <c r="BK252" s="144" t="s">
        <v>210</v>
      </c>
      <c r="BL252" s="144">
        <v>238</v>
      </c>
      <c r="BM252" s="144" t="s">
        <v>210</v>
      </c>
      <c r="BN252" s="23">
        <v>2.4093467337300757E-2</v>
      </c>
      <c r="BO252" s="144" t="s">
        <v>210</v>
      </c>
      <c r="BP252" s="144">
        <v>277</v>
      </c>
      <c r="BQ252" s="144" t="s">
        <v>210</v>
      </c>
      <c r="BR252" s="23">
        <v>6.0770452028102044E-2</v>
      </c>
      <c r="BS252" s="144" t="s">
        <v>210</v>
      </c>
      <c r="BT252" s="144">
        <v>168</v>
      </c>
      <c r="BU252" s="144" t="s">
        <v>210</v>
      </c>
      <c r="BV252" s="23">
        <v>7.381661213866722E-2</v>
      </c>
      <c r="BW252" s="144" t="s">
        <v>210</v>
      </c>
      <c r="BX252" s="144">
        <v>262</v>
      </c>
      <c r="BY252" s="144" t="s">
        <v>210</v>
      </c>
      <c r="BZ252" s="23">
        <v>8.2207384046422888E-2</v>
      </c>
      <c r="CA252" s="144" t="s">
        <v>210</v>
      </c>
      <c r="CB252" s="144">
        <v>302</v>
      </c>
      <c r="CC252" s="144" t="s">
        <v>210</v>
      </c>
      <c r="CD252" s="144" t="s">
        <v>210</v>
      </c>
      <c r="CE252" s="23">
        <v>3.7681852871792092E-2</v>
      </c>
      <c r="CF252" s="144" t="s">
        <v>210</v>
      </c>
      <c r="CG252" s="144">
        <v>257</v>
      </c>
    </row>
    <row r="253" spans="1:85" x14ac:dyDescent="0.25">
      <c r="A253" s="144" t="s">
        <v>253</v>
      </c>
      <c r="B253" s="23">
        <v>0.11824858684850621</v>
      </c>
      <c r="C253" s="144" t="s">
        <v>253</v>
      </c>
      <c r="D253" s="144">
        <v>315</v>
      </c>
      <c r="E253" s="144" t="s">
        <v>253</v>
      </c>
      <c r="F253" s="23">
        <v>2.4968583895116591E-2</v>
      </c>
      <c r="G253" s="144" t="s">
        <v>253</v>
      </c>
      <c r="H253" s="144">
        <v>318</v>
      </c>
      <c r="I253" s="144" t="s">
        <v>253</v>
      </c>
      <c r="J253" s="23">
        <v>0.16470637050704454</v>
      </c>
      <c r="K253" s="144" t="s">
        <v>253</v>
      </c>
      <c r="L253" s="144">
        <v>290</v>
      </c>
      <c r="M253" s="144" t="s">
        <v>253</v>
      </c>
      <c r="N253" s="23">
        <v>-28</v>
      </c>
      <c r="O253" s="144" t="s">
        <v>253</v>
      </c>
      <c r="P253" s="23">
        <v>130</v>
      </c>
      <c r="Q253" s="144" t="s">
        <v>253</v>
      </c>
      <c r="R253" s="23">
        <v>1.4254984949081517E-3</v>
      </c>
      <c r="S253" s="144" t="s">
        <v>253</v>
      </c>
      <c r="T253" s="144">
        <v>143</v>
      </c>
      <c r="U253" s="144" t="s">
        <v>253</v>
      </c>
      <c r="V253" s="23">
        <v>3.1905276799512959E-2</v>
      </c>
      <c r="W253" s="144" t="s">
        <v>253</v>
      </c>
      <c r="X253" s="144">
        <v>319</v>
      </c>
      <c r="Y253" s="144" t="s">
        <v>253</v>
      </c>
      <c r="Z253" s="23">
        <v>1.7199086968655091E-3</v>
      </c>
      <c r="AA253" s="144" t="s">
        <v>253</v>
      </c>
      <c r="AB253" s="144">
        <v>247</v>
      </c>
      <c r="AC253" s="144" t="s">
        <v>253</v>
      </c>
      <c r="AD253" s="23">
        <v>2.513679936446428E-2</v>
      </c>
      <c r="AE253" s="144" t="s">
        <v>253</v>
      </c>
      <c r="AF253" s="144">
        <v>74</v>
      </c>
      <c r="AG253" s="144" t="s">
        <v>253</v>
      </c>
      <c r="AH253" s="23">
        <v>0.10072634973363143</v>
      </c>
      <c r="AI253" s="144" t="s">
        <v>253</v>
      </c>
      <c r="AJ253" s="144">
        <v>125</v>
      </c>
      <c r="AK253" s="144" t="s">
        <v>253</v>
      </c>
      <c r="AL253" s="23">
        <v>3.7188358230672083E-2</v>
      </c>
      <c r="AM253" s="144" t="s">
        <v>253</v>
      </c>
      <c r="AN253" s="144">
        <v>84</v>
      </c>
      <c r="AO253" s="144" t="s">
        <v>253</v>
      </c>
      <c r="AP253" s="23">
        <v>0</v>
      </c>
      <c r="AQ253" s="144" t="s">
        <v>253</v>
      </c>
      <c r="AR253" s="144">
        <v>253</v>
      </c>
      <c r="AS253" s="144" t="s">
        <v>253</v>
      </c>
      <c r="AT253" s="23">
        <v>5.8286183194224357E-2</v>
      </c>
      <c r="AU253" s="144" t="s">
        <v>253</v>
      </c>
      <c r="AV253" s="144">
        <v>276</v>
      </c>
      <c r="AW253" s="144" t="s">
        <v>253</v>
      </c>
      <c r="AX253" s="23">
        <v>2.0549166755152289E-2</v>
      </c>
      <c r="AY253" s="144" t="s">
        <v>253</v>
      </c>
      <c r="AZ253" s="144">
        <v>309</v>
      </c>
      <c r="BA253" s="144" t="s">
        <v>253</v>
      </c>
      <c r="BB253" s="23">
        <v>6.2550827376602613E-3</v>
      </c>
      <c r="BC253" s="144" t="s">
        <v>253</v>
      </c>
      <c r="BD253" s="144">
        <v>309</v>
      </c>
      <c r="BE253" s="144" t="s">
        <v>253</v>
      </c>
      <c r="BF253" s="23">
        <v>0.17749515194761079</v>
      </c>
      <c r="BG253" s="144" t="s">
        <v>253</v>
      </c>
      <c r="BH253" s="144">
        <v>215</v>
      </c>
      <c r="BI253" s="144" t="s">
        <v>253</v>
      </c>
      <c r="BJ253" s="23">
        <v>4.2803386047252312E-2</v>
      </c>
      <c r="BK253" s="144" t="s">
        <v>253</v>
      </c>
      <c r="BL253" s="144">
        <v>311</v>
      </c>
      <c r="BM253" s="144" t="s">
        <v>253</v>
      </c>
      <c r="BN253" s="23">
        <v>2.2430796061153609E-2</v>
      </c>
      <c r="BO253" s="144" t="s">
        <v>253</v>
      </c>
      <c r="BP253" s="144">
        <v>282</v>
      </c>
      <c r="BQ253" s="144" t="s">
        <v>253</v>
      </c>
      <c r="BR253" s="23">
        <v>0.12315943304607788</v>
      </c>
      <c r="BS253" s="144" t="s">
        <v>253</v>
      </c>
      <c r="BT253" s="144">
        <v>44</v>
      </c>
      <c r="BU253" s="144" t="s">
        <v>253</v>
      </c>
      <c r="BV253" s="23">
        <v>0.12670831653322906</v>
      </c>
      <c r="BW253" s="144" t="s">
        <v>253</v>
      </c>
      <c r="BX253" s="144">
        <v>143</v>
      </c>
      <c r="BY253" s="144" t="s">
        <v>253</v>
      </c>
      <c r="BZ253" s="23">
        <v>8.5085313853822897E-2</v>
      </c>
      <c r="CA253" s="144" t="s">
        <v>253</v>
      </c>
      <c r="CB253" s="144">
        <v>297</v>
      </c>
      <c r="CC253" s="144" t="s">
        <v>253</v>
      </c>
      <c r="CD253" s="144" t="s">
        <v>253</v>
      </c>
      <c r="CE253" s="23">
        <v>1.1474609036058301E-2</v>
      </c>
      <c r="CF253" s="144" t="s">
        <v>253</v>
      </c>
      <c r="CG253" s="144">
        <v>315</v>
      </c>
    </row>
    <row r="254" spans="1:85" x14ac:dyDescent="0.25">
      <c r="A254" s="144" t="s">
        <v>106</v>
      </c>
      <c r="B254" s="23">
        <v>0.18369990684792895</v>
      </c>
      <c r="C254" s="144" t="s">
        <v>106</v>
      </c>
      <c r="D254" s="144">
        <v>214</v>
      </c>
      <c r="E254" s="144" t="s">
        <v>106</v>
      </c>
      <c r="F254" s="23">
        <v>7.534249948261286E-2</v>
      </c>
      <c r="G254" s="144" t="s">
        <v>106</v>
      </c>
      <c r="H254" s="144">
        <v>211</v>
      </c>
      <c r="I254" s="144" t="s">
        <v>106</v>
      </c>
      <c r="J254" s="23">
        <v>0.24494981995066173</v>
      </c>
      <c r="K254" s="144" t="s">
        <v>106</v>
      </c>
      <c r="L254" s="144">
        <v>182</v>
      </c>
      <c r="M254" s="144" t="s">
        <v>106</v>
      </c>
      <c r="N254" s="23">
        <v>-29</v>
      </c>
      <c r="O254" s="144" t="s">
        <v>106</v>
      </c>
      <c r="P254" s="23">
        <v>128</v>
      </c>
      <c r="Q254" s="144" t="s">
        <v>106</v>
      </c>
      <c r="R254" s="23">
        <v>3.4769289476138886E-3</v>
      </c>
      <c r="S254" s="144" t="s">
        <v>106</v>
      </c>
      <c r="T254" s="144">
        <v>69</v>
      </c>
      <c r="U254" s="144" t="s">
        <v>106</v>
      </c>
      <c r="V254" s="23">
        <v>7.8111720275956836E-2</v>
      </c>
      <c r="W254" s="144" t="s">
        <v>106</v>
      </c>
      <c r="X254" s="144">
        <v>252</v>
      </c>
      <c r="Y254" s="144" t="s">
        <v>106</v>
      </c>
      <c r="Z254" s="23">
        <v>4.1977191885642457E-3</v>
      </c>
      <c r="AA254" s="144" t="s">
        <v>106</v>
      </c>
      <c r="AB254" s="144">
        <v>112</v>
      </c>
      <c r="AC254" s="144" t="s">
        <v>106</v>
      </c>
      <c r="AD254" s="23">
        <v>3.0811360920065933E-2</v>
      </c>
      <c r="AE254" s="144" t="s">
        <v>106</v>
      </c>
      <c r="AF254" s="144">
        <v>65</v>
      </c>
      <c r="AG254" s="144" t="s">
        <v>106</v>
      </c>
      <c r="AH254" s="23">
        <v>0.15537562557422729</v>
      </c>
      <c r="AI254" s="144" t="s">
        <v>106</v>
      </c>
      <c r="AJ254" s="144">
        <v>49</v>
      </c>
      <c r="AK254" s="144" t="s">
        <v>106</v>
      </c>
      <c r="AL254" s="23">
        <v>4.9605268469452291E-2</v>
      </c>
      <c r="AM254" s="144" t="s">
        <v>106</v>
      </c>
      <c r="AN254" s="144">
        <v>56</v>
      </c>
      <c r="AO254" s="144" t="s">
        <v>106</v>
      </c>
      <c r="AP254" s="23">
        <v>0</v>
      </c>
      <c r="AQ254" s="144" t="s">
        <v>106</v>
      </c>
      <c r="AR254" s="144">
        <v>253</v>
      </c>
      <c r="AS254" s="144" t="s">
        <v>106</v>
      </c>
      <c r="AT254" s="23">
        <v>0.2245088542859057</v>
      </c>
      <c r="AU254" s="144" t="s">
        <v>106</v>
      </c>
      <c r="AV254" s="144">
        <v>12</v>
      </c>
      <c r="AW254" s="144" t="s">
        <v>106</v>
      </c>
      <c r="AX254" s="23">
        <v>7.9152032812922574E-2</v>
      </c>
      <c r="AY254" s="144" t="s">
        <v>106</v>
      </c>
      <c r="AZ254" s="144">
        <v>145</v>
      </c>
      <c r="BA254" s="144" t="s">
        <v>106</v>
      </c>
      <c r="BB254" s="23">
        <v>0.1006975267654113</v>
      </c>
      <c r="BC254" s="144" t="s">
        <v>106</v>
      </c>
      <c r="BD254" s="144">
        <v>96</v>
      </c>
      <c r="BE254" s="144" t="s">
        <v>106</v>
      </c>
      <c r="BF254" s="23">
        <v>0.16436711765784986</v>
      </c>
      <c r="BG254" s="144" t="s">
        <v>106</v>
      </c>
      <c r="BH254" s="144">
        <v>235</v>
      </c>
      <c r="BI254" s="144" t="s">
        <v>106</v>
      </c>
      <c r="BJ254" s="23">
        <v>0.12621244637114817</v>
      </c>
      <c r="BK254" s="144" t="s">
        <v>106</v>
      </c>
      <c r="BL254" s="144">
        <v>125</v>
      </c>
      <c r="BM254" s="144" t="s">
        <v>106</v>
      </c>
      <c r="BN254" s="23">
        <v>3.172510853470837E-2</v>
      </c>
      <c r="BO254" s="144" t="s">
        <v>106</v>
      </c>
      <c r="BP254" s="144">
        <v>255</v>
      </c>
      <c r="BQ254" s="144" t="s">
        <v>106</v>
      </c>
      <c r="BR254" s="23">
        <v>5.4139903919662377E-2</v>
      </c>
      <c r="BS254" s="144" t="s">
        <v>106</v>
      </c>
      <c r="BT254" s="144">
        <v>192</v>
      </c>
      <c r="BU254" s="144" t="s">
        <v>106</v>
      </c>
      <c r="BV254" s="23">
        <v>7.4659965716231166E-2</v>
      </c>
      <c r="BW254" s="144" t="s">
        <v>106</v>
      </c>
      <c r="BX254" s="144">
        <v>259</v>
      </c>
      <c r="BY254" s="144" t="s">
        <v>106</v>
      </c>
      <c r="BZ254" s="23">
        <v>0.10150236176805941</v>
      </c>
      <c r="CA254" s="144" t="s">
        <v>106</v>
      </c>
      <c r="CB254" s="144">
        <v>262</v>
      </c>
      <c r="CC254" s="144" t="s">
        <v>106</v>
      </c>
      <c r="CD254" s="144" t="s">
        <v>106</v>
      </c>
      <c r="CE254" s="23">
        <v>9.6659463550039099E-2</v>
      </c>
      <c r="CF254" s="144" t="s">
        <v>106</v>
      </c>
      <c r="CG254" s="144">
        <v>125</v>
      </c>
    </row>
    <row r="255" spans="1:85" x14ac:dyDescent="0.25">
      <c r="A255" s="144" t="s">
        <v>35</v>
      </c>
      <c r="B255" s="23">
        <v>0.52278556479243965</v>
      </c>
      <c r="C255" s="144" t="s">
        <v>35</v>
      </c>
      <c r="D255" s="144">
        <v>18</v>
      </c>
      <c r="E255" s="144" t="s">
        <v>35</v>
      </c>
      <c r="F255" s="23">
        <v>0.57657325837583595</v>
      </c>
      <c r="G255" s="144" t="s">
        <v>35</v>
      </c>
      <c r="H255" s="144">
        <v>8</v>
      </c>
      <c r="I255" s="144" t="s">
        <v>35</v>
      </c>
      <c r="J255" s="23">
        <v>0.16743897426776339</v>
      </c>
      <c r="K255" s="144" t="s">
        <v>35</v>
      </c>
      <c r="L255" s="144">
        <v>285</v>
      </c>
      <c r="M255" s="144" t="s">
        <v>35</v>
      </c>
      <c r="N255" s="23">
        <v>277</v>
      </c>
      <c r="O255" s="144" t="s">
        <v>35</v>
      </c>
      <c r="P255" s="23">
        <v>321</v>
      </c>
      <c r="Q255" s="144" t="s">
        <v>35</v>
      </c>
      <c r="R255" s="23">
        <v>1.4343229694152282E-3</v>
      </c>
      <c r="S255" s="144" t="s">
        <v>35</v>
      </c>
      <c r="T255" s="144">
        <v>142</v>
      </c>
      <c r="U255" s="144" t="s">
        <v>35</v>
      </c>
      <c r="V255" s="23">
        <v>4.5605447928196957E-2</v>
      </c>
      <c r="W255" s="144" t="s">
        <v>35</v>
      </c>
      <c r="X255" s="144">
        <v>299</v>
      </c>
      <c r="Y255" s="144" t="s">
        <v>35</v>
      </c>
      <c r="Z255" s="23">
        <v>1.8553344354812454E-3</v>
      </c>
      <c r="AA255" s="144" t="s">
        <v>35</v>
      </c>
      <c r="AB255" s="144">
        <v>238</v>
      </c>
      <c r="AC255" s="144" t="s">
        <v>35</v>
      </c>
      <c r="AD255" s="23">
        <v>4.9389018867916884E-2</v>
      </c>
      <c r="AE255" s="144" t="s">
        <v>35</v>
      </c>
      <c r="AF255" s="144">
        <v>34</v>
      </c>
      <c r="AG255" s="144" t="s">
        <v>35</v>
      </c>
      <c r="AH255" s="23">
        <v>4.979417472742706E-2</v>
      </c>
      <c r="AI255" s="144" t="s">
        <v>35</v>
      </c>
      <c r="AJ255" s="144">
        <v>305</v>
      </c>
      <c r="AK255" s="144" t="s">
        <v>35</v>
      </c>
      <c r="AL255" s="23">
        <v>5.4400998134422639E-2</v>
      </c>
      <c r="AM255" s="144" t="s">
        <v>35</v>
      </c>
      <c r="AN255" s="144">
        <v>50</v>
      </c>
      <c r="AO255" s="144" t="s">
        <v>35</v>
      </c>
      <c r="AP255" s="23">
        <v>0.24161592618400615</v>
      </c>
      <c r="AQ255" s="144" t="s">
        <v>35</v>
      </c>
      <c r="AR255" s="144">
        <v>17</v>
      </c>
      <c r="AS255" s="144" t="s">
        <v>35</v>
      </c>
      <c r="AT255" s="23">
        <v>7.3332563302662801E-2</v>
      </c>
      <c r="AU255" s="144" t="s">
        <v>35</v>
      </c>
      <c r="AV255" s="144">
        <v>224</v>
      </c>
      <c r="AW255" s="144" t="s">
        <v>35</v>
      </c>
      <c r="AX255" s="23">
        <v>0.26119445102610145</v>
      </c>
      <c r="AY255" s="144" t="s">
        <v>35</v>
      </c>
      <c r="AZ255" s="144">
        <v>20</v>
      </c>
      <c r="BA255" s="144" t="s">
        <v>35</v>
      </c>
      <c r="BB255" s="23">
        <v>2.0944825559901629E-2</v>
      </c>
      <c r="BC255" s="144" t="s">
        <v>35</v>
      </c>
      <c r="BD255" s="144">
        <v>255</v>
      </c>
      <c r="BE255" s="144" t="s">
        <v>35</v>
      </c>
      <c r="BF255" s="23">
        <v>0.1909465397826984</v>
      </c>
      <c r="BG255" s="144" t="s">
        <v>35</v>
      </c>
      <c r="BH255" s="144">
        <v>201</v>
      </c>
      <c r="BI255" s="144" t="s">
        <v>35</v>
      </c>
      <c r="BJ255" s="23">
        <v>5.9015160279209132E-2</v>
      </c>
      <c r="BK255" s="144" t="s">
        <v>35</v>
      </c>
      <c r="BL255" s="144">
        <v>268</v>
      </c>
      <c r="BM255" s="144" t="s">
        <v>35</v>
      </c>
      <c r="BN255" s="23">
        <v>0.96240396748555035</v>
      </c>
      <c r="BO255" s="144" t="s">
        <v>35</v>
      </c>
      <c r="BP255" s="144">
        <v>2</v>
      </c>
      <c r="BQ255" s="144" t="s">
        <v>35</v>
      </c>
      <c r="BR255" s="23">
        <v>7.2147715948105956E-2</v>
      </c>
      <c r="BS255" s="144" t="s">
        <v>35</v>
      </c>
      <c r="BT255" s="144">
        <v>127</v>
      </c>
      <c r="BU255" s="144" t="s">
        <v>35</v>
      </c>
      <c r="BV255" s="23">
        <v>0.89738159904676951</v>
      </c>
      <c r="BW255" s="144" t="s">
        <v>35</v>
      </c>
      <c r="BX255" s="144">
        <v>4</v>
      </c>
      <c r="BY255" s="144" t="s">
        <v>35</v>
      </c>
      <c r="BZ255" s="23">
        <v>0.11316304429778827</v>
      </c>
      <c r="CA255" s="144" t="s">
        <v>35</v>
      </c>
      <c r="CB255" s="144">
        <v>239</v>
      </c>
      <c r="CC255" s="144" t="s">
        <v>35</v>
      </c>
      <c r="CD255" s="144" t="s">
        <v>35</v>
      </c>
      <c r="CE255" s="23">
        <v>5.2900393386584969E-2</v>
      </c>
      <c r="CF255" s="144" t="s">
        <v>35</v>
      </c>
      <c r="CG255" s="144">
        <v>207</v>
      </c>
    </row>
    <row r="256" spans="1:85" x14ac:dyDescent="0.25">
      <c r="A256" s="144" t="s">
        <v>105</v>
      </c>
      <c r="B256" s="23">
        <v>0.34310736758816596</v>
      </c>
      <c r="C256" s="144" t="s">
        <v>105</v>
      </c>
      <c r="D256" s="144">
        <v>60</v>
      </c>
      <c r="E256" s="144" t="s">
        <v>105</v>
      </c>
      <c r="F256" s="23">
        <v>0.22869314949342287</v>
      </c>
      <c r="G256" s="144" t="s">
        <v>105</v>
      </c>
      <c r="H256" s="144">
        <v>44</v>
      </c>
      <c r="I256" s="144" t="s">
        <v>105</v>
      </c>
      <c r="J256" s="23">
        <v>0.28429799760160979</v>
      </c>
      <c r="K256" s="144" t="s">
        <v>105</v>
      </c>
      <c r="L256" s="144">
        <v>134</v>
      </c>
      <c r="M256" s="144" t="s">
        <v>105</v>
      </c>
      <c r="N256" s="23">
        <v>90</v>
      </c>
      <c r="O256" s="144" t="s">
        <v>105</v>
      </c>
      <c r="P256" s="23">
        <v>254</v>
      </c>
      <c r="Q256" s="144" t="s">
        <v>105</v>
      </c>
      <c r="R256" s="23">
        <v>7.2873650550507266E-3</v>
      </c>
      <c r="S256" s="144" t="s">
        <v>105</v>
      </c>
      <c r="T256" s="144">
        <v>32</v>
      </c>
      <c r="U256" s="144" t="s">
        <v>105</v>
      </c>
      <c r="V256" s="23">
        <v>4.2392378825283093E-2</v>
      </c>
      <c r="W256" s="144" t="s">
        <v>105</v>
      </c>
      <c r="X256" s="144">
        <v>308</v>
      </c>
      <c r="Y256" s="144" t="s">
        <v>105</v>
      </c>
      <c r="Z256" s="23">
        <v>7.6769273277681746E-3</v>
      </c>
      <c r="AA256" s="144" t="s">
        <v>105</v>
      </c>
      <c r="AB256" s="144">
        <v>51</v>
      </c>
      <c r="AC256" s="144" t="s">
        <v>105</v>
      </c>
      <c r="AD256" s="23">
        <v>0.16612369237947899</v>
      </c>
      <c r="AE256" s="144" t="s">
        <v>105</v>
      </c>
      <c r="AF256" s="144">
        <v>13</v>
      </c>
      <c r="AG256" s="144" t="s">
        <v>105</v>
      </c>
      <c r="AH256" s="23">
        <v>0.21023983099180221</v>
      </c>
      <c r="AI256" s="144" t="s">
        <v>105</v>
      </c>
      <c r="AJ256" s="144">
        <v>29</v>
      </c>
      <c r="AK256" s="144" t="s">
        <v>105</v>
      </c>
      <c r="AL256" s="23">
        <v>0.18837013938417324</v>
      </c>
      <c r="AM256" s="144" t="s">
        <v>105</v>
      </c>
      <c r="AN256" s="144">
        <v>12</v>
      </c>
      <c r="AO256" s="144" t="s">
        <v>105</v>
      </c>
      <c r="AP256" s="23">
        <v>0.21527108794388111</v>
      </c>
      <c r="AQ256" s="144" t="s">
        <v>105</v>
      </c>
      <c r="AR256" s="144">
        <v>23</v>
      </c>
      <c r="AS256" s="144" t="s">
        <v>105</v>
      </c>
      <c r="AT256" s="23">
        <v>8.2956704920374422E-2</v>
      </c>
      <c r="AU256" s="144" t="s">
        <v>105</v>
      </c>
      <c r="AV256" s="144">
        <v>192</v>
      </c>
      <c r="AW256" s="144" t="s">
        <v>105</v>
      </c>
      <c r="AX256" s="23">
        <v>0.23892690350299189</v>
      </c>
      <c r="AY256" s="144" t="s">
        <v>105</v>
      </c>
      <c r="AZ256" s="144">
        <v>23</v>
      </c>
      <c r="BA256" s="144" t="s">
        <v>105</v>
      </c>
      <c r="BB256" s="23">
        <v>2.0238038484505037E-2</v>
      </c>
      <c r="BC256" s="144" t="s">
        <v>105</v>
      </c>
      <c r="BD256" s="144">
        <v>258</v>
      </c>
      <c r="BE256" s="144" t="s">
        <v>105</v>
      </c>
      <c r="BF256" s="23">
        <v>0.3220531958779671</v>
      </c>
      <c r="BG256" s="144" t="s">
        <v>105</v>
      </c>
      <c r="BH256" s="144">
        <v>68</v>
      </c>
      <c r="BI256" s="144" t="s">
        <v>105</v>
      </c>
      <c r="BJ256" s="23">
        <v>8.5772328193038427E-2</v>
      </c>
      <c r="BK256" s="144" t="s">
        <v>105</v>
      </c>
      <c r="BL256" s="144">
        <v>202</v>
      </c>
      <c r="BM256" s="144" t="s">
        <v>105</v>
      </c>
      <c r="BN256" s="23">
        <v>9.711089810808822E-2</v>
      </c>
      <c r="BO256" s="144" t="s">
        <v>105</v>
      </c>
      <c r="BP256" s="144">
        <v>100</v>
      </c>
      <c r="BQ256" s="144" t="s">
        <v>105</v>
      </c>
      <c r="BR256" s="23">
        <v>5.0370730762306595E-2</v>
      </c>
      <c r="BS256" s="144" t="s">
        <v>105</v>
      </c>
      <c r="BT256" s="144">
        <v>205</v>
      </c>
      <c r="BU256" s="144" t="s">
        <v>105</v>
      </c>
      <c r="BV256" s="23">
        <v>0.12807679890514767</v>
      </c>
      <c r="BW256" s="144" t="s">
        <v>105</v>
      </c>
      <c r="BX256" s="144">
        <v>141</v>
      </c>
      <c r="BY256" s="144" t="s">
        <v>105</v>
      </c>
      <c r="BZ256" s="23">
        <v>0.23956625052108282</v>
      </c>
      <c r="CA256" s="144" t="s">
        <v>105</v>
      </c>
      <c r="CB256" s="144">
        <v>65</v>
      </c>
      <c r="CC256" s="144" t="s">
        <v>105</v>
      </c>
      <c r="CD256" s="144" t="s">
        <v>105</v>
      </c>
      <c r="CE256" s="23">
        <v>6.7590143552416229E-2</v>
      </c>
      <c r="CF256" s="144" t="s">
        <v>105</v>
      </c>
      <c r="CG256" s="144">
        <v>171</v>
      </c>
    </row>
    <row r="257" spans="1:85" x14ac:dyDescent="0.25">
      <c r="A257" s="144" t="s">
        <v>286</v>
      </c>
      <c r="B257" s="23">
        <v>0.11899893858904478</v>
      </c>
      <c r="C257" s="144" t="s">
        <v>286</v>
      </c>
      <c r="D257" s="144">
        <v>314</v>
      </c>
      <c r="E257" s="144" t="s">
        <v>286</v>
      </c>
      <c r="F257" s="23">
        <v>7.3159255609009016E-2</v>
      </c>
      <c r="G257" s="144" t="s">
        <v>286</v>
      </c>
      <c r="H257" s="144">
        <v>216</v>
      </c>
      <c r="I257" s="144" t="s">
        <v>286</v>
      </c>
      <c r="J257" s="23">
        <v>0.13215520167706199</v>
      </c>
      <c r="K257" s="144" t="s">
        <v>286</v>
      </c>
      <c r="L257" s="144">
        <v>320</v>
      </c>
      <c r="M257" s="144" t="s">
        <v>286</v>
      </c>
      <c r="N257" s="23">
        <v>104</v>
      </c>
      <c r="O257" s="144" t="s">
        <v>286</v>
      </c>
      <c r="P257" s="23">
        <v>265</v>
      </c>
      <c r="Q257" s="144" t="s">
        <v>286</v>
      </c>
      <c r="R257" s="23">
        <v>1.6599939469526216E-3</v>
      </c>
      <c r="S257" s="144" t="s">
        <v>286</v>
      </c>
      <c r="T257" s="144">
        <v>127</v>
      </c>
      <c r="U257" s="144" t="s">
        <v>286</v>
      </c>
      <c r="V257" s="23">
        <v>3.7917724264011049E-2</v>
      </c>
      <c r="W257" s="144" t="s">
        <v>286</v>
      </c>
      <c r="X257" s="144">
        <v>313</v>
      </c>
      <c r="Y257" s="144" t="s">
        <v>286</v>
      </c>
      <c r="Z257" s="23">
        <v>2.0098950580527664E-3</v>
      </c>
      <c r="AA257" s="144" t="s">
        <v>286</v>
      </c>
      <c r="AB257" s="144">
        <v>225</v>
      </c>
      <c r="AC257" s="144" t="s">
        <v>286</v>
      </c>
      <c r="AD257" s="23">
        <v>1.7471866924140975E-2</v>
      </c>
      <c r="AE257" s="144" t="s">
        <v>286</v>
      </c>
      <c r="AF257" s="144">
        <v>104</v>
      </c>
      <c r="AG257" s="144" t="s">
        <v>286</v>
      </c>
      <c r="AH257" s="23">
        <v>7.1297760125549559E-2</v>
      </c>
      <c r="AI257" s="144" t="s">
        <v>286</v>
      </c>
      <c r="AJ257" s="144">
        <v>206</v>
      </c>
      <c r="AK257" s="144" t="s">
        <v>286</v>
      </c>
      <c r="AL257" s="23">
        <v>2.601060672930235E-2</v>
      </c>
      <c r="AM257" s="144" t="s">
        <v>286</v>
      </c>
      <c r="AN257" s="144">
        <v>137</v>
      </c>
      <c r="AO257" s="144" t="s">
        <v>286</v>
      </c>
      <c r="AP257" s="23">
        <v>0</v>
      </c>
      <c r="AQ257" s="144" t="s">
        <v>286</v>
      </c>
      <c r="AR257" s="144">
        <v>253</v>
      </c>
      <c r="AS257" s="144" t="s">
        <v>286</v>
      </c>
      <c r="AT257" s="23">
        <v>9.1914274723437744E-2</v>
      </c>
      <c r="AU257" s="144" t="s">
        <v>286</v>
      </c>
      <c r="AV257" s="144">
        <v>166</v>
      </c>
      <c r="AW257" s="144" t="s">
        <v>286</v>
      </c>
      <c r="AX257" s="23">
        <v>3.2404965550359814E-2</v>
      </c>
      <c r="AY257" s="144" t="s">
        <v>286</v>
      </c>
      <c r="AZ257" s="144">
        <v>283</v>
      </c>
      <c r="BA257" s="144" t="s">
        <v>286</v>
      </c>
      <c r="BB257" s="23">
        <v>6.4706012938801618E-3</v>
      </c>
      <c r="BC257" s="144" t="s">
        <v>286</v>
      </c>
      <c r="BD257" s="144">
        <v>308</v>
      </c>
      <c r="BE257" s="144" t="s">
        <v>286</v>
      </c>
      <c r="BF257" s="23">
        <v>0.15527056237266318</v>
      </c>
      <c r="BG257" s="144" t="s">
        <v>286</v>
      </c>
      <c r="BH257" s="144">
        <v>251</v>
      </c>
      <c r="BI257" s="144" t="s">
        <v>286</v>
      </c>
      <c r="BJ257" s="23">
        <v>3.8354942312574435E-2</v>
      </c>
      <c r="BK257" s="144" t="s">
        <v>286</v>
      </c>
      <c r="BL257" s="144">
        <v>318</v>
      </c>
      <c r="BM257" s="144" t="s">
        <v>286</v>
      </c>
      <c r="BN257" s="23">
        <v>0.13627758257630868</v>
      </c>
      <c r="BO257" s="144" t="s">
        <v>286</v>
      </c>
      <c r="BP257" s="144">
        <v>63</v>
      </c>
      <c r="BQ257" s="144" t="s">
        <v>286</v>
      </c>
      <c r="BR257" s="23">
        <v>4.4525368924830964E-2</v>
      </c>
      <c r="BS257" s="144" t="s">
        <v>286</v>
      </c>
      <c r="BT257" s="144">
        <v>229</v>
      </c>
      <c r="BU257" s="144" t="s">
        <v>286</v>
      </c>
      <c r="BV257" s="23">
        <v>0.15694959646507617</v>
      </c>
      <c r="BW257" s="144" t="s">
        <v>286</v>
      </c>
      <c r="BX257" s="144">
        <v>99</v>
      </c>
      <c r="BY257" s="144" t="s">
        <v>286</v>
      </c>
      <c r="BZ257" s="23">
        <v>6.2100417878892859E-2</v>
      </c>
      <c r="CA257" s="144" t="s">
        <v>286</v>
      </c>
      <c r="CB257" s="144">
        <v>323</v>
      </c>
      <c r="CC257" s="144" t="s">
        <v>286</v>
      </c>
      <c r="CD257" s="144" t="s">
        <v>286</v>
      </c>
      <c r="CE257" s="23">
        <v>8.872730883609287E-3</v>
      </c>
      <c r="CF257" s="144" t="s">
        <v>286</v>
      </c>
      <c r="CG257" s="144">
        <v>318</v>
      </c>
    </row>
    <row r="258" spans="1:85" x14ac:dyDescent="0.25">
      <c r="A258" s="144" t="s">
        <v>303</v>
      </c>
      <c r="B258" s="23">
        <v>0.13762267956359761</v>
      </c>
      <c r="C258" s="144" t="s">
        <v>303</v>
      </c>
      <c r="D258" s="144">
        <v>296</v>
      </c>
      <c r="E258" s="144" t="s">
        <v>303</v>
      </c>
      <c r="F258" s="23">
        <v>2.3716505198588762E-2</v>
      </c>
      <c r="G258" s="144" t="s">
        <v>303</v>
      </c>
      <c r="H258" s="144">
        <v>321</v>
      </c>
      <c r="I258" s="144" t="s">
        <v>303</v>
      </c>
      <c r="J258" s="23">
        <v>0.24473771351013768</v>
      </c>
      <c r="K258" s="144" t="s">
        <v>303</v>
      </c>
      <c r="L258" s="144">
        <v>183</v>
      </c>
      <c r="M258" s="144" t="s">
        <v>303</v>
      </c>
      <c r="N258" s="23">
        <v>-138</v>
      </c>
      <c r="O258" s="144" t="s">
        <v>303</v>
      </c>
      <c r="P258" s="23">
        <v>44</v>
      </c>
      <c r="Q258" s="144" t="s">
        <v>303</v>
      </c>
      <c r="R258" s="23">
        <v>8.61507195721874E-4</v>
      </c>
      <c r="S258" s="144" t="s">
        <v>303</v>
      </c>
      <c r="T258" s="144">
        <v>214</v>
      </c>
      <c r="U258" s="144" t="s">
        <v>303</v>
      </c>
      <c r="V258" s="23">
        <v>0.22781876622314454</v>
      </c>
      <c r="W258" s="144" t="s">
        <v>303</v>
      </c>
      <c r="X258" s="144">
        <v>96</v>
      </c>
      <c r="Y258" s="144" t="s">
        <v>303</v>
      </c>
      <c r="Z258" s="23">
        <v>2.9665322975073656E-3</v>
      </c>
      <c r="AA258" s="144" t="s">
        <v>303</v>
      </c>
      <c r="AB258" s="144">
        <v>165</v>
      </c>
      <c r="AC258" s="144" t="s">
        <v>303</v>
      </c>
      <c r="AD258" s="23">
        <v>1.2498523204145979E-2</v>
      </c>
      <c r="AE258" s="144" t="s">
        <v>303</v>
      </c>
      <c r="AF258" s="144">
        <v>141</v>
      </c>
      <c r="AG258" s="144" t="s">
        <v>303</v>
      </c>
      <c r="AH258" s="23">
        <v>0.11611980434911437</v>
      </c>
      <c r="AI258" s="144" t="s">
        <v>303</v>
      </c>
      <c r="AJ258" s="144">
        <v>98</v>
      </c>
      <c r="AK258" s="144" t="s">
        <v>303</v>
      </c>
      <c r="AL258" s="23">
        <v>2.6813505750259883E-2</v>
      </c>
      <c r="AM258" s="144" t="s">
        <v>303</v>
      </c>
      <c r="AN258" s="144">
        <v>126</v>
      </c>
      <c r="AO258" s="144" t="s">
        <v>303</v>
      </c>
      <c r="AP258" s="23">
        <v>0</v>
      </c>
      <c r="AQ258" s="144" t="s">
        <v>303</v>
      </c>
      <c r="AR258" s="144">
        <v>253</v>
      </c>
      <c r="AS258" s="144" t="s">
        <v>303</v>
      </c>
      <c r="AT258" s="23">
        <v>0.12742909051252108</v>
      </c>
      <c r="AU258" s="144" t="s">
        <v>303</v>
      </c>
      <c r="AV258" s="144">
        <v>76</v>
      </c>
      <c r="AW258" s="144" t="s">
        <v>303</v>
      </c>
      <c r="AX258" s="23">
        <v>4.4925941053190567E-2</v>
      </c>
      <c r="AY258" s="144" t="s">
        <v>303</v>
      </c>
      <c r="AZ258" s="144">
        <v>244</v>
      </c>
      <c r="BA258" s="144" t="s">
        <v>303</v>
      </c>
      <c r="BB258" s="23">
        <v>2.3775706202080846E-2</v>
      </c>
      <c r="BC258" s="144" t="s">
        <v>303</v>
      </c>
      <c r="BD258" s="144">
        <v>246</v>
      </c>
      <c r="BE258" s="144" t="s">
        <v>303</v>
      </c>
      <c r="BF258" s="23">
        <v>0.1443126270092028</v>
      </c>
      <c r="BG258" s="144" t="s">
        <v>303</v>
      </c>
      <c r="BH258" s="144">
        <v>278</v>
      </c>
      <c r="BI258" s="144" t="s">
        <v>303</v>
      </c>
      <c r="BJ258" s="23">
        <v>5.1850853449598382E-2</v>
      </c>
      <c r="BK258" s="144" t="s">
        <v>303</v>
      </c>
      <c r="BL258" s="144">
        <v>290</v>
      </c>
      <c r="BM258" s="144" t="s">
        <v>303</v>
      </c>
      <c r="BN258" s="23">
        <v>1.5341955942829373E-2</v>
      </c>
      <c r="BO258" s="144" t="s">
        <v>303</v>
      </c>
      <c r="BP258" s="144">
        <v>295</v>
      </c>
      <c r="BQ258" s="144" t="s">
        <v>303</v>
      </c>
      <c r="BR258" s="23">
        <v>5.0845433955469532E-2</v>
      </c>
      <c r="BS258" s="144" t="s">
        <v>303</v>
      </c>
      <c r="BT258" s="144">
        <v>201</v>
      </c>
      <c r="BU258" s="144" t="s">
        <v>303</v>
      </c>
      <c r="BV258" s="23">
        <v>5.7584204184258095E-2</v>
      </c>
      <c r="BW258" s="144" t="s">
        <v>303</v>
      </c>
      <c r="BX258" s="144">
        <v>293</v>
      </c>
      <c r="BY258" s="144" t="s">
        <v>303</v>
      </c>
      <c r="BZ258" s="23">
        <v>0.15605162122237798</v>
      </c>
      <c r="CA258" s="144" t="s">
        <v>303</v>
      </c>
      <c r="CB258" s="144">
        <v>158</v>
      </c>
      <c r="CC258" s="144" t="s">
        <v>303</v>
      </c>
      <c r="CD258" s="144" t="s">
        <v>303</v>
      </c>
      <c r="CE258" s="23">
        <v>5.1330315614763498E-2</v>
      </c>
      <c r="CF258" s="144" t="s">
        <v>303</v>
      </c>
      <c r="CG258" s="144">
        <v>214</v>
      </c>
    </row>
    <row r="259" spans="1:85" x14ac:dyDescent="0.25">
      <c r="A259" s="144" t="s">
        <v>228</v>
      </c>
      <c r="B259" s="23">
        <v>0.2357084849757731</v>
      </c>
      <c r="C259" s="144" t="s">
        <v>228</v>
      </c>
      <c r="D259" s="144">
        <v>134</v>
      </c>
      <c r="E259" s="144" t="s">
        <v>228</v>
      </c>
      <c r="F259" s="23">
        <v>4.6472501506202094E-2</v>
      </c>
      <c r="G259" s="144" t="s">
        <v>228</v>
      </c>
      <c r="H259" s="144">
        <v>289</v>
      </c>
      <c r="I259" s="144" t="s">
        <v>228</v>
      </c>
      <c r="J259" s="23">
        <v>0.33756021156696453</v>
      </c>
      <c r="K259" s="144" t="s">
        <v>228</v>
      </c>
      <c r="L259" s="144">
        <v>85</v>
      </c>
      <c r="M259" s="144" t="s">
        <v>228</v>
      </c>
      <c r="N259" s="23">
        <v>-204</v>
      </c>
      <c r="O259" s="144" t="s">
        <v>228</v>
      </c>
      <c r="P259" s="23">
        <v>10</v>
      </c>
      <c r="Q259" s="144" t="s">
        <v>228</v>
      </c>
      <c r="R259" s="23">
        <v>2.0474559676513892E-3</v>
      </c>
      <c r="S259" s="144" t="s">
        <v>228</v>
      </c>
      <c r="T259" s="144">
        <v>109</v>
      </c>
      <c r="U259" s="144" t="s">
        <v>228</v>
      </c>
      <c r="V259" s="23">
        <v>0.22093226341008115</v>
      </c>
      <c r="W259" s="144" t="s">
        <v>228</v>
      </c>
      <c r="X259" s="144">
        <v>99</v>
      </c>
      <c r="Y259" s="144" t="s">
        <v>228</v>
      </c>
      <c r="Z259" s="23">
        <v>4.0884865594933498E-3</v>
      </c>
      <c r="AA259" s="144" t="s">
        <v>228</v>
      </c>
      <c r="AB259" s="144">
        <v>117</v>
      </c>
      <c r="AC259" s="144" t="s">
        <v>228</v>
      </c>
      <c r="AD259" s="23">
        <v>1.5532891225009572E-2</v>
      </c>
      <c r="AE259" s="144" t="s">
        <v>228</v>
      </c>
      <c r="AF259" s="144">
        <v>115</v>
      </c>
      <c r="AG259" s="144" t="s">
        <v>228</v>
      </c>
      <c r="AH259" s="23">
        <v>9.621409754914334E-2</v>
      </c>
      <c r="AI259" s="144" t="s">
        <v>228</v>
      </c>
      <c r="AJ259" s="144">
        <v>132</v>
      </c>
      <c r="AK259" s="144" t="s">
        <v>228</v>
      </c>
      <c r="AL259" s="23">
        <v>2.7261488084187872E-2</v>
      </c>
      <c r="AM259" s="144" t="s">
        <v>228</v>
      </c>
      <c r="AN259" s="144">
        <v>123</v>
      </c>
      <c r="AO259" s="144" t="s">
        <v>228</v>
      </c>
      <c r="AP259" s="23">
        <v>1.6168835328018383E-2</v>
      </c>
      <c r="AQ259" s="144" t="s">
        <v>228</v>
      </c>
      <c r="AR259" s="144">
        <v>221</v>
      </c>
      <c r="AS259" s="144" t="s">
        <v>228</v>
      </c>
      <c r="AT259" s="23">
        <v>0.11660794879379918</v>
      </c>
      <c r="AU259" s="144" t="s">
        <v>228</v>
      </c>
      <c r="AV259" s="144">
        <v>94</v>
      </c>
      <c r="AW259" s="144" t="s">
        <v>228</v>
      </c>
      <c r="AX259" s="23">
        <v>5.6859770586190454E-2</v>
      </c>
      <c r="AY259" s="144" t="s">
        <v>228</v>
      </c>
      <c r="AZ259" s="144">
        <v>203</v>
      </c>
      <c r="BA259" s="144" t="s">
        <v>228</v>
      </c>
      <c r="BB259" s="23">
        <v>3.2541874073254255E-2</v>
      </c>
      <c r="BC259" s="144" t="s">
        <v>228</v>
      </c>
      <c r="BD259" s="144">
        <v>216</v>
      </c>
      <c r="BE259" s="144" t="s">
        <v>228</v>
      </c>
      <c r="BF259" s="23">
        <v>0.2861645327464335</v>
      </c>
      <c r="BG259" s="144" t="s">
        <v>228</v>
      </c>
      <c r="BH259" s="144">
        <v>93</v>
      </c>
      <c r="BI259" s="144" t="s">
        <v>228</v>
      </c>
      <c r="BJ259" s="23">
        <v>8.9495308626229023E-2</v>
      </c>
      <c r="BK259" s="144" t="s">
        <v>228</v>
      </c>
      <c r="BL259" s="144">
        <v>187</v>
      </c>
      <c r="BM259" s="144" t="s">
        <v>228</v>
      </c>
      <c r="BN259" s="23">
        <v>3.6539003122214087E-2</v>
      </c>
      <c r="BO259" s="144" t="s">
        <v>228</v>
      </c>
      <c r="BP259" s="144">
        <v>240</v>
      </c>
      <c r="BQ259" s="144" t="s">
        <v>228</v>
      </c>
      <c r="BR259" s="23">
        <v>0.13257638163141142</v>
      </c>
      <c r="BS259" s="144" t="s">
        <v>228</v>
      </c>
      <c r="BT259" s="144">
        <v>36</v>
      </c>
      <c r="BU259" s="144" t="s">
        <v>228</v>
      </c>
      <c r="BV259" s="23">
        <v>0.14714331856531007</v>
      </c>
      <c r="BW259" s="144" t="s">
        <v>228</v>
      </c>
      <c r="BX259" s="144">
        <v>110</v>
      </c>
      <c r="BY259" s="144" t="s">
        <v>228</v>
      </c>
      <c r="BZ259" s="23">
        <v>0.24351827818957694</v>
      </c>
      <c r="CA259" s="144" t="s">
        <v>228</v>
      </c>
      <c r="CB259" s="144">
        <v>58</v>
      </c>
      <c r="CC259" s="144" t="s">
        <v>228</v>
      </c>
      <c r="CD259" s="144" t="s">
        <v>228</v>
      </c>
      <c r="CE259" s="23">
        <v>0.10934406187666271</v>
      </c>
      <c r="CF259" s="144" t="s">
        <v>228</v>
      </c>
      <c r="CG259" s="144">
        <v>113</v>
      </c>
    </row>
    <row r="260" spans="1:85" x14ac:dyDescent="0.25">
      <c r="A260" s="144" t="s">
        <v>315</v>
      </c>
      <c r="B260" s="23">
        <v>0.12993251093185504</v>
      </c>
      <c r="C260" s="144" t="s">
        <v>315</v>
      </c>
      <c r="D260" s="144">
        <v>304</v>
      </c>
      <c r="E260" s="144" t="s">
        <v>315</v>
      </c>
      <c r="F260" s="23">
        <v>4.2144386114005415E-2</v>
      </c>
      <c r="G260" s="144" t="s">
        <v>315</v>
      </c>
      <c r="H260" s="144">
        <v>300</v>
      </c>
      <c r="I260" s="144" t="s">
        <v>315</v>
      </c>
      <c r="J260" s="23">
        <v>0.19530857573674565</v>
      </c>
      <c r="K260" s="144" t="s">
        <v>315</v>
      </c>
      <c r="L260" s="144">
        <v>258</v>
      </c>
      <c r="M260" s="144" t="s">
        <v>315</v>
      </c>
      <c r="N260" s="23">
        <v>-42</v>
      </c>
      <c r="O260" s="144" t="s">
        <v>315</v>
      </c>
      <c r="P260" s="23">
        <v>112</v>
      </c>
      <c r="Q260" s="144" t="s">
        <v>315</v>
      </c>
      <c r="R260" s="23">
        <v>4.8272786446050016E-4</v>
      </c>
      <c r="S260" s="144" t="s">
        <v>315</v>
      </c>
      <c r="T260" s="144">
        <v>258</v>
      </c>
      <c r="U260" s="144" t="s">
        <v>315</v>
      </c>
      <c r="V260" s="23">
        <v>9.534616259312774E-2</v>
      </c>
      <c r="W260" s="144" t="s">
        <v>315</v>
      </c>
      <c r="X260" s="144">
        <v>216</v>
      </c>
      <c r="Y260" s="144" t="s">
        <v>315</v>
      </c>
      <c r="Z260" s="23">
        <v>1.3636812358860237E-3</v>
      </c>
      <c r="AA260" s="144" t="s">
        <v>315</v>
      </c>
      <c r="AB260" s="144">
        <v>269</v>
      </c>
      <c r="AC260" s="144" t="s">
        <v>315</v>
      </c>
      <c r="AD260" s="23">
        <v>9.7136005681767845E-3</v>
      </c>
      <c r="AE260" s="144" t="s">
        <v>315</v>
      </c>
      <c r="AF260" s="144">
        <v>174</v>
      </c>
      <c r="AG260" s="144" t="s">
        <v>315</v>
      </c>
      <c r="AH260" s="23">
        <v>6.5865696788935876E-2</v>
      </c>
      <c r="AI260" s="144" t="s">
        <v>315</v>
      </c>
      <c r="AJ260" s="144">
        <v>233</v>
      </c>
      <c r="AK260" s="144" t="s">
        <v>315</v>
      </c>
      <c r="AL260" s="23">
        <v>1.776623068704131E-2</v>
      </c>
      <c r="AM260" s="144" t="s">
        <v>315</v>
      </c>
      <c r="AN260" s="144">
        <v>223</v>
      </c>
      <c r="AO260" s="144" t="s">
        <v>315</v>
      </c>
      <c r="AP260" s="23">
        <v>5.7403707848674927E-2</v>
      </c>
      <c r="AQ260" s="144" t="s">
        <v>315</v>
      </c>
      <c r="AR260" s="144">
        <v>115</v>
      </c>
      <c r="AS260" s="144" t="s">
        <v>315</v>
      </c>
      <c r="AT260" s="23">
        <v>6.1658274225644759E-2</v>
      </c>
      <c r="AU260" s="144" t="s">
        <v>315</v>
      </c>
      <c r="AV260" s="144">
        <v>266</v>
      </c>
      <c r="AW260" s="144" t="s">
        <v>315</v>
      </c>
      <c r="AX260" s="23">
        <v>7.7650816234135861E-2</v>
      </c>
      <c r="AY260" s="144" t="s">
        <v>315</v>
      </c>
      <c r="AZ260" s="144">
        <v>150</v>
      </c>
      <c r="BA260" s="144" t="s">
        <v>315</v>
      </c>
      <c r="BB260" s="23">
        <v>1.4805444716699886E-2</v>
      </c>
      <c r="BC260" s="144" t="s">
        <v>315</v>
      </c>
      <c r="BD260" s="144">
        <v>277</v>
      </c>
      <c r="BE260" s="144" t="s">
        <v>315</v>
      </c>
      <c r="BF260" s="23">
        <v>0.29500371851553392</v>
      </c>
      <c r="BG260" s="144" t="s">
        <v>315</v>
      </c>
      <c r="BH260" s="144">
        <v>89</v>
      </c>
      <c r="BI260" s="144" t="s">
        <v>315</v>
      </c>
      <c r="BJ260" s="23">
        <v>7.5163103188565172E-2</v>
      </c>
      <c r="BK260" s="144" t="s">
        <v>315</v>
      </c>
      <c r="BL260" s="144">
        <v>232</v>
      </c>
      <c r="BM260" s="144" t="s">
        <v>315</v>
      </c>
      <c r="BN260" s="23">
        <v>1.0847724668680871E-2</v>
      </c>
      <c r="BO260" s="144" t="s">
        <v>315</v>
      </c>
      <c r="BP260" s="144">
        <v>305</v>
      </c>
      <c r="BQ260" s="144" t="s">
        <v>315</v>
      </c>
      <c r="BR260" s="23">
        <v>3.2985760543291963E-2</v>
      </c>
      <c r="BS260" s="144" t="s">
        <v>315</v>
      </c>
      <c r="BT260" s="144">
        <v>279</v>
      </c>
      <c r="BU260" s="144" t="s">
        <v>315</v>
      </c>
      <c r="BV260" s="23">
        <v>3.8133345247900761E-2</v>
      </c>
      <c r="BW260" s="144" t="s">
        <v>315</v>
      </c>
      <c r="BX260" s="144">
        <v>318</v>
      </c>
      <c r="BY260" s="144" t="s">
        <v>315</v>
      </c>
      <c r="BZ260" s="23">
        <v>0.1371483493962557</v>
      </c>
      <c r="CA260" s="144" t="s">
        <v>315</v>
      </c>
      <c r="CB260" s="144">
        <v>189</v>
      </c>
      <c r="CC260" s="144" t="s">
        <v>315</v>
      </c>
      <c r="CD260" s="144" t="s">
        <v>315</v>
      </c>
      <c r="CE260" s="23">
        <v>9.3984888457427813E-3</v>
      </c>
      <c r="CF260" s="144" t="s">
        <v>315</v>
      </c>
      <c r="CG260" s="144">
        <v>317</v>
      </c>
    </row>
    <row r="261" spans="1:85" x14ac:dyDescent="0.25">
      <c r="A261" s="144" t="s">
        <v>251</v>
      </c>
      <c r="B261" s="23">
        <v>0.18663324088407904</v>
      </c>
      <c r="C261" s="144" t="s">
        <v>251</v>
      </c>
      <c r="D261" s="144">
        <v>209</v>
      </c>
      <c r="E261" s="144" t="s">
        <v>251</v>
      </c>
      <c r="F261" s="23">
        <v>8.9221804614385336E-2</v>
      </c>
      <c r="G261" s="144" t="s">
        <v>251</v>
      </c>
      <c r="H261" s="144">
        <v>174</v>
      </c>
      <c r="I261" s="144" t="s">
        <v>251</v>
      </c>
      <c r="J261" s="23">
        <v>0.19538119216434061</v>
      </c>
      <c r="K261" s="144" t="s">
        <v>251</v>
      </c>
      <c r="L261" s="144">
        <v>257</v>
      </c>
      <c r="M261" s="144" t="s">
        <v>251</v>
      </c>
      <c r="N261" s="23">
        <v>83</v>
      </c>
      <c r="O261" s="144" t="s">
        <v>251</v>
      </c>
      <c r="P261" s="23">
        <v>249</v>
      </c>
      <c r="Q261" s="144" t="s">
        <v>251</v>
      </c>
      <c r="R261" s="23">
        <v>1.0716754434537984E-3</v>
      </c>
      <c r="S261" s="144" t="s">
        <v>251</v>
      </c>
      <c r="T261" s="144">
        <v>184</v>
      </c>
      <c r="U261" s="144" t="s">
        <v>251</v>
      </c>
      <c r="V261" s="23">
        <v>0.16238283888071056</v>
      </c>
      <c r="W261" s="144" t="s">
        <v>251</v>
      </c>
      <c r="X261" s="144">
        <v>138</v>
      </c>
      <c r="Y261" s="144" t="s">
        <v>251</v>
      </c>
      <c r="Z261" s="23">
        <v>2.5719410308431877E-3</v>
      </c>
      <c r="AA261" s="144" t="s">
        <v>251</v>
      </c>
      <c r="AB261" s="144">
        <v>185</v>
      </c>
      <c r="AC261" s="144" t="s">
        <v>251</v>
      </c>
      <c r="AD261" s="23">
        <v>5.325828155941007E-3</v>
      </c>
      <c r="AE261" s="144" t="s">
        <v>251</v>
      </c>
      <c r="AF261" s="144">
        <v>249</v>
      </c>
      <c r="AG261" s="144" t="s">
        <v>251</v>
      </c>
      <c r="AH261" s="23">
        <v>9.1693792958616432E-2</v>
      </c>
      <c r="AI261" s="144" t="s">
        <v>251</v>
      </c>
      <c r="AJ261" s="144">
        <v>138</v>
      </c>
      <c r="AK261" s="144" t="s">
        <v>251</v>
      </c>
      <c r="AL261" s="23">
        <v>1.6745880403264635E-2</v>
      </c>
      <c r="AM261" s="144" t="s">
        <v>251</v>
      </c>
      <c r="AN261" s="144">
        <v>245</v>
      </c>
      <c r="AO261" s="144" t="s">
        <v>251</v>
      </c>
      <c r="AP261" s="23">
        <v>6.3668013397005924E-2</v>
      </c>
      <c r="AQ261" s="144" t="s">
        <v>251</v>
      </c>
      <c r="AR261" s="144">
        <v>102</v>
      </c>
      <c r="AS261" s="144" t="s">
        <v>251</v>
      </c>
      <c r="AT261" s="23">
        <v>6.5843297047555802E-2</v>
      </c>
      <c r="AU261" s="144" t="s">
        <v>251</v>
      </c>
      <c r="AV261" s="144">
        <v>254</v>
      </c>
      <c r="AW261" s="144" t="s">
        <v>251</v>
      </c>
      <c r="AX261" s="23">
        <v>8.5227879457165853E-2</v>
      </c>
      <c r="AY261" s="144" t="s">
        <v>251</v>
      </c>
      <c r="AZ261" s="144">
        <v>136</v>
      </c>
      <c r="BA261" s="144" t="s">
        <v>251</v>
      </c>
      <c r="BB261" s="23">
        <v>8.9650355049078326E-2</v>
      </c>
      <c r="BC261" s="144" t="s">
        <v>251</v>
      </c>
      <c r="BD261" s="144">
        <v>106</v>
      </c>
      <c r="BE261" s="144" t="s">
        <v>251</v>
      </c>
      <c r="BF261" s="23">
        <v>7.5181347752715136E-2</v>
      </c>
      <c r="BG261" s="144" t="s">
        <v>251</v>
      </c>
      <c r="BH261" s="144">
        <v>321</v>
      </c>
      <c r="BI261" s="144" t="s">
        <v>251</v>
      </c>
      <c r="BJ261" s="23">
        <v>9.7494673552767766E-2</v>
      </c>
      <c r="BK261" s="144" t="s">
        <v>251</v>
      </c>
      <c r="BL261" s="144">
        <v>168</v>
      </c>
      <c r="BM261" s="144" t="s">
        <v>251</v>
      </c>
      <c r="BN261" s="23">
        <v>3.7705897799539451E-2</v>
      </c>
      <c r="BO261" s="144" t="s">
        <v>251</v>
      </c>
      <c r="BP261" s="144">
        <v>235</v>
      </c>
      <c r="BQ261" s="144" t="s">
        <v>251</v>
      </c>
      <c r="BR261" s="23">
        <v>0.12336110745862759</v>
      </c>
      <c r="BS261" s="144" t="s">
        <v>251</v>
      </c>
      <c r="BT261" s="144">
        <v>43</v>
      </c>
      <c r="BU261" s="144" t="s">
        <v>251</v>
      </c>
      <c r="BV261" s="23">
        <v>0.14012976837088911</v>
      </c>
      <c r="BW261" s="144" t="s">
        <v>251</v>
      </c>
      <c r="BX261" s="144">
        <v>121</v>
      </c>
      <c r="BY261" s="144" t="s">
        <v>251</v>
      </c>
      <c r="BZ261" s="23">
        <v>0.13833222031994311</v>
      </c>
      <c r="CA261" s="144" t="s">
        <v>251</v>
      </c>
      <c r="CB261" s="144">
        <v>184</v>
      </c>
      <c r="CC261" s="144" t="s">
        <v>251</v>
      </c>
      <c r="CD261" s="144" t="s">
        <v>251</v>
      </c>
      <c r="CE261" s="23">
        <v>4.0871144705281776E-2</v>
      </c>
      <c r="CF261" s="144" t="s">
        <v>251</v>
      </c>
      <c r="CG261" s="144">
        <v>249</v>
      </c>
    </row>
    <row r="262" spans="1:85" x14ac:dyDescent="0.25">
      <c r="A262" s="144" t="s">
        <v>212</v>
      </c>
      <c r="B262" s="23">
        <v>0.2646890911120437</v>
      </c>
      <c r="C262" s="144" t="s">
        <v>212</v>
      </c>
      <c r="D262" s="144">
        <v>111</v>
      </c>
      <c r="E262" s="144" t="s">
        <v>212</v>
      </c>
      <c r="F262" s="23">
        <v>0.14183409409735712</v>
      </c>
      <c r="G262" s="144" t="s">
        <v>212</v>
      </c>
      <c r="H262" s="144">
        <v>81</v>
      </c>
      <c r="I262" s="144" t="s">
        <v>212</v>
      </c>
      <c r="J262" s="23">
        <v>0.26170338800425208</v>
      </c>
      <c r="K262" s="144" t="s">
        <v>212</v>
      </c>
      <c r="L262" s="144">
        <v>159</v>
      </c>
      <c r="M262" s="144" t="s">
        <v>212</v>
      </c>
      <c r="N262" s="23">
        <v>78</v>
      </c>
      <c r="O262" s="144" t="s">
        <v>212</v>
      </c>
      <c r="P262" s="23">
        <v>241</v>
      </c>
      <c r="Q262" s="144" t="s">
        <v>212</v>
      </c>
      <c r="R262" s="23">
        <v>1.1168778491756235E-3</v>
      </c>
      <c r="S262" s="144" t="s">
        <v>212</v>
      </c>
      <c r="T262" s="144">
        <v>175</v>
      </c>
      <c r="U262" s="144" t="s">
        <v>212</v>
      </c>
      <c r="V262" s="23">
        <v>0.10376145678132678</v>
      </c>
      <c r="W262" s="144" t="s">
        <v>212</v>
      </c>
      <c r="X262" s="144">
        <v>204</v>
      </c>
      <c r="Y262" s="144" t="s">
        <v>212</v>
      </c>
      <c r="Z262" s="23">
        <v>2.0754069714956106E-3</v>
      </c>
      <c r="AA262" s="144" t="s">
        <v>212</v>
      </c>
      <c r="AB262" s="144">
        <v>220</v>
      </c>
      <c r="AC262" s="144" t="s">
        <v>212</v>
      </c>
      <c r="AD262" s="23">
        <v>1.2985558088338485E-3</v>
      </c>
      <c r="AE262" s="144" t="s">
        <v>212</v>
      </c>
      <c r="AF262" s="144">
        <v>319</v>
      </c>
      <c r="AG262" s="144" t="s">
        <v>212</v>
      </c>
      <c r="AH262" s="23">
        <v>7.9377242298652062E-2</v>
      </c>
      <c r="AI262" s="144" t="s">
        <v>212</v>
      </c>
      <c r="AJ262" s="144">
        <v>173</v>
      </c>
      <c r="AK262" s="144" t="s">
        <v>212</v>
      </c>
      <c r="AL262" s="23">
        <v>1.1269374418068578E-2</v>
      </c>
      <c r="AM262" s="144" t="s">
        <v>212</v>
      </c>
      <c r="AN262" s="144">
        <v>309</v>
      </c>
      <c r="AO262" s="144" t="s">
        <v>212</v>
      </c>
      <c r="AP262" s="23">
        <v>0.14205235242532954</v>
      </c>
      <c r="AQ262" s="144" t="s">
        <v>212</v>
      </c>
      <c r="AR262" s="144">
        <v>32</v>
      </c>
      <c r="AS262" s="144" t="s">
        <v>212</v>
      </c>
      <c r="AT262" s="23">
        <v>9.4300309134082883E-2</v>
      </c>
      <c r="AU262" s="144" t="s">
        <v>212</v>
      </c>
      <c r="AV262" s="144">
        <v>153</v>
      </c>
      <c r="AW262" s="144" t="s">
        <v>212</v>
      </c>
      <c r="AX262" s="23">
        <v>0.17160909268400773</v>
      </c>
      <c r="AY262" s="144" t="s">
        <v>212</v>
      </c>
      <c r="AZ262" s="144">
        <v>35</v>
      </c>
      <c r="BA262" s="144" t="s">
        <v>212</v>
      </c>
      <c r="BB262" s="23">
        <v>0.11085544683520972</v>
      </c>
      <c r="BC262" s="144" t="s">
        <v>212</v>
      </c>
      <c r="BD262" s="144">
        <v>85</v>
      </c>
      <c r="BE262" s="144" t="s">
        <v>212</v>
      </c>
      <c r="BF262" s="23">
        <v>0.28294015584744919</v>
      </c>
      <c r="BG262" s="144" t="s">
        <v>212</v>
      </c>
      <c r="BH262" s="144">
        <v>95</v>
      </c>
      <c r="BI262" s="144" t="s">
        <v>212</v>
      </c>
      <c r="BJ262" s="23">
        <v>0.1602610999538262</v>
      </c>
      <c r="BK262" s="144" t="s">
        <v>212</v>
      </c>
      <c r="BL262" s="144">
        <v>88</v>
      </c>
      <c r="BM262" s="144" t="s">
        <v>212</v>
      </c>
      <c r="BN262" s="23">
        <v>5.8514152483880963E-2</v>
      </c>
      <c r="BO262" s="144" t="s">
        <v>212</v>
      </c>
      <c r="BP262" s="144">
        <v>169</v>
      </c>
      <c r="BQ262" s="144" t="s">
        <v>212</v>
      </c>
      <c r="BR262" s="23">
        <v>0.11217664611276802</v>
      </c>
      <c r="BS262" s="144" t="s">
        <v>212</v>
      </c>
      <c r="BT262" s="144">
        <v>53</v>
      </c>
      <c r="BU262" s="144" t="s">
        <v>212</v>
      </c>
      <c r="BV262" s="23">
        <v>0.1484333084294629</v>
      </c>
      <c r="BW262" s="144" t="s">
        <v>212</v>
      </c>
      <c r="BX262" s="144">
        <v>109</v>
      </c>
      <c r="BY262" s="144" t="s">
        <v>212</v>
      </c>
      <c r="BZ262" s="23">
        <v>0.15550948227206118</v>
      </c>
      <c r="CA262" s="144" t="s">
        <v>212</v>
      </c>
      <c r="CB262" s="144">
        <v>159</v>
      </c>
      <c r="CC262" s="144" t="s">
        <v>212</v>
      </c>
      <c r="CD262" s="144" t="s">
        <v>212</v>
      </c>
      <c r="CE262" s="23">
        <v>0.10642327432705266</v>
      </c>
      <c r="CF262" s="144" t="s">
        <v>212</v>
      </c>
      <c r="CG262" s="144">
        <v>116</v>
      </c>
    </row>
    <row r="263" spans="1:85" x14ac:dyDescent="0.25">
      <c r="A263" s="144" t="s">
        <v>204</v>
      </c>
      <c r="B263" s="23">
        <v>0.13400433780038351</v>
      </c>
      <c r="C263" s="144" t="s">
        <v>204</v>
      </c>
      <c r="D263" s="144">
        <v>299</v>
      </c>
      <c r="E263" s="144" t="s">
        <v>204</v>
      </c>
      <c r="F263" s="23">
        <v>7.6913382538278521E-2</v>
      </c>
      <c r="G263" s="144" t="s">
        <v>204</v>
      </c>
      <c r="H263" s="144">
        <v>204</v>
      </c>
      <c r="I263" s="144" t="s">
        <v>204</v>
      </c>
      <c r="J263" s="23">
        <v>0.1286039524496731</v>
      </c>
      <c r="K263" s="144" t="s">
        <v>204</v>
      </c>
      <c r="L263" s="144">
        <v>323</v>
      </c>
      <c r="M263" s="144" t="s">
        <v>204</v>
      </c>
      <c r="N263" s="23">
        <v>119</v>
      </c>
      <c r="O263" s="144" t="s">
        <v>204</v>
      </c>
      <c r="P263" s="23">
        <v>277</v>
      </c>
      <c r="Q263" s="144" t="s">
        <v>204</v>
      </c>
      <c r="R263" s="23">
        <v>4.8370157110239924E-3</v>
      </c>
      <c r="S263" s="144" t="s">
        <v>204</v>
      </c>
      <c r="T263" s="144">
        <v>52</v>
      </c>
      <c r="U263" s="144" t="s">
        <v>204</v>
      </c>
      <c r="V263" s="23">
        <v>2.9333102318708362E-2</v>
      </c>
      <c r="W263" s="144" t="s">
        <v>204</v>
      </c>
      <c r="X263" s="144">
        <v>320</v>
      </c>
      <c r="Y263" s="144" t="s">
        <v>204</v>
      </c>
      <c r="Z263" s="23">
        <v>5.1066321981358253E-3</v>
      </c>
      <c r="AA263" s="144" t="s">
        <v>204</v>
      </c>
      <c r="AB263" s="144">
        <v>94</v>
      </c>
      <c r="AC263" s="144" t="s">
        <v>204</v>
      </c>
      <c r="AD263" s="23">
        <v>6.7028311791704015E-2</v>
      </c>
      <c r="AE263" s="144" t="s">
        <v>204</v>
      </c>
      <c r="AF263" s="144">
        <v>31</v>
      </c>
      <c r="AG263" s="144" t="s">
        <v>204</v>
      </c>
      <c r="AH263" s="23">
        <v>6.1478255616357273E-2</v>
      </c>
      <c r="AI263" s="144" t="s">
        <v>204</v>
      </c>
      <c r="AJ263" s="144">
        <v>252</v>
      </c>
      <c r="AK263" s="144" t="s">
        <v>204</v>
      </c>
      <c r="AL263" s="23">
        <v>7.3061537897955039E-2</v>
      </c>
      <c r="AM263" s="144" t="s">
        <v>204</v>
      </c>
      <c r="AN263" s="144">
        <v>37</v>
      </c>
      <c r="AO263" s="144" t="s">
        <v>204</v>
      </c>
      <c r="AP263" s="23">
        <v>0</v>
      </c>
      <c r="AQ263" s="144" t="s">
        <v>204</v>
      </c>
      <c r="AR263" s="144">
        <v>253</v>
      </c>
      <c r="AS263" s="144" t="s">
        <v>204</v>
      </c>
      <c r="AT263" s="23">
        <v>5.0039060597694231E-2</v>
      </c>
      <c r="AU263" s="144" t="s">
        <v>204</v>
      </c>
      <c r="AV263" s="144">
        <v>302</v>
      </c>
      <c r="AW263" s="144" t="s">
        <v>204</v>
      </c>
      <c r="AX263" s="23">
        <v>1.7641590925018415E-2</v>
      </c>
      <c r="AY263" s="144" t="s">
        <v>204</v>
      </c>
      <c r="AZ263" s="144">
        <v>315</v>
      </c>
      <c r="BA263" s="144" t="s">
        <v>204</v>
      </c>
      <c r="BB263" s="23">
        <v>1.5308712950446236E-2</v>
      </c>
      <c r="BC263" s="144" t="s">
        <v>204</v>
      </c>
      <c r="BD263" s="144">
        <v>273</v>
      </c>
      <c r="BE263" s="144" t="s">
        <v>204</v>
      </c>
      <c r="BF263" s="23">
        <v>0.15228574544601281</v>
      </c>
      <c r="BG263" s="144" t="s">
        <v>204</v>
      </c>
      <c r="BH263" s="144">
        <v>259</v>
      </c>
      <c r="BI263" s="144" t="s">
        <v>204</v>
      </c>
      <c r="BJ263" s="23">
        <v>4.5793459294951537E-2</v>
      </c>
      <c r="BK263" s="144" t="s">
        <v>204</v>
      </c>
      <c r="BL263" s="144">
        <v>300</v>
      </c>
      <c r="BM263" s="144" t="s">
        <v>204</v>
      </c>
      <c r="BN263" s="23">
        <v>8.3012789673165666E-2</v>
      </c>
      <c r="BO263" s="144" t="s">
        <v>204</v>
      </c>
      <c r="BP263" s="144">
        <v>120</v>
      </c>
      <c r="BQ263" s="144" t="s">
        <v>204</v>
      </c>
      <c r="BR263" s="23">
        <v>3.4075262628815897E-2</v>
      </c>
      <c r="BS263" s="144" t="s">
        <v>204</v>
      </c>
      <c r="BT263" s="144">
        <v>269</v>
      </c>
      <c r="BU263" s="144" t="s">
        <v>204</v>
      </c>
      <c r="BV263" s="23">
        <v>0.1016601694657263</v>
      </c>
      <c r="BW263" s="144" t="s">
        <v>204</v>
      </c>
      <c r="BX263" s="144">
        <v>192</v>
      </c>
      <c r="BY263" s="144" t="s">
        <v>204</v>
      </c>
      <c r="BZ263" s="23">
        <v>9.9903246655748831E-2</v>
      </c>
      <c r="CA263" s="144" t="s">
        <v>204</v>
      </c>
      <c r="CB263" s="144">
        <v>268</v>
      </c>
      <c r="CC263" s="144" t="s">
        <v>204</v>
      </c>
      <c r="CD263" s="144" t="s">
        <v>204</v>
      </c>
      <c r="CE263" s="23">
        <v>3.2103390830414247E-2</v>
      </c>
      <c r="CF263" s="144" t="s">
        <v>204</v>
      </c>
      <c r="CG263" s="144">
        <v>268</v>
      </c>
    </row>
    <row r="264" spans="1:85" x14ac:dyDescent="0.25">
      <c r="A264" s="144" t="s">
        <v>317</v>
      </c>
      <c r="B264" s="23">
        <v>0.16235609200040513</v>
      </c>
      <c r="C264" s="144" t="s">
        <v>317</v>
      </c>
      <c r="D264" s="144">
        <v>262</v>
      </c>
      <c r="E264" s="144" t="s">
        <v>317</v>
      </c>
      <c r="F264" s="23">
        <v>7.5817853600674737E-2</v>
      </c>
      <c r="G264" s="144" t="s">
        <v>317</v>
      </c>
      <c r="H264" s="144">
        <v>209</v>
      </c>
      <c r="I264" s="144" t="s">
        <v>317</v>
      </c>
      <c r="J264" s="23">
        <v>0.20914565664441215</v>
      </c>
      <c r="K264" s="144" t="s">
        <v>317</v>
      </c>
      <c r="L264" s="144">
        <v>235</v>
      </c>
      <c r="M264" s="144" t="s">
        <v>317</v>
      </c>
      <c r="N264" s="23">
        <v>26</v>
      </c>
      <c r="O264" s="144" t="s">
        <v>317</v>
      </c>
      <c r="P264" s="23">
        <v>202</v>
      </c>
      <c r="Q264" s="144" t="s">
        <v>317</v>
      </c>
      <c r="R264" s="23">
        <v>3.1899188261464285E-4</v>
      </c>
      <c r="S264" s="144" t="s">
        <v>317</v>
      </c>
      <c r="T264" s="144">
        <v>279</v>
      </c>
      <c r="U264" s="144" t="s">
        <v>317</v>
      </c>
      <c r="V264" s="23">
        <v>9.8459811116936496E-2</v>
      </c>
      <c r="W264" s="144" t="s">
        <v>317</v>
      </c>
      <c r="X264" s="144">
        <v>211</v>
      </c>
      <c r="Y264" s="144" t="s">
        <v>317</v>
      </c>
      <c r="Z264" s="23">
        <v>1.228767776910697E-3</v>
      </c>
      <c r="AA264" s="144" t="s">
        <v>317</v>
      </c>
      <c r="AB264" s="144">
        <v>278</v>
      </c>
      <c r="AC264" s="144" t="s">
        <v>317</v>
      </c>
      <c r="AD264" s="23">
        <v>1.9711173608019463E-2</v>
      </c>
      <c r="AE264" s="144" t="s">
        <v>317</v>
      </c>
      <c r="AF264" s="144">
        <v>90</v>
      </c>
      <c r="AG264" s="144" t="s">
        <v>317</v>
      </c>
      <c r="AH264" s="23">
        <v>0.11546085117290061</v>
      </c>
      <c r="AI264" s="144" t="s">
        <v>317</v>
      </c>
      <c r="AJ264" s="144">
        <v>100</v>
      </c>
      <c r="AK264" s="144" t="s">
        <v>317</v>
      </c>
      <c r="AL264" s="23">
        <v>3.3758565162332999E-2</v>
      </c>
      <c r="AM264" s="144" t="s">
        <v>317</v>
      </c>
      <c r="AN264" s="144">
        <v>97</v>
      </c>
      <c r="AO264" s="144" t="s">
        <v>317</v>
      </c>
      <c r="AP264" s="23">
        <v>6.0204250716997733E-2</v>
      </c>
      <c r="AQ264" s="144" t="s">
        <v>317</v>
      </c>
      <c r="AR264" s="144">
        <v>110</v>
      </c>
      <c r="AS264" s="144" t="s">
        <v>317</v>
      </c>
      <c r="AT264" s="23">
        <v>0.10789298484790996</v>
      </c>
      <c r="AU264" s="144" t="s">
        <v>317</v>
      </c>
      <c r="AV264" s="144">
        <v>116</v>
      </c>
      <c r="AW264" s="144" t="s">
        <v>317</v>
      </c>
      <c r="AX264" s="23">
        <v>9.6678965356363111E-2</v>
      </c>
      <c r="AY264" s="144" t="s">
        <v>317</v>
      </c>
      <c r="AZ264" s="144">
        <v>112</v>
      </c>
      <c r="BA264" s="144" t="s">
        <v>317</v>
      </c>
      <c r="BB264" s="23">
        <v>4.5917975044868012E-2</v>
      </c>
      <c r="BC264" s="144" t="s">
        <v>317</v>
      </c>
      <c r="BD264" s="144">
        <v>178</v>
      </c>
      <c r="BE264" s="144" t="s">
        <v>317</v>
      </c>
      <c r="BF264" s="23">
        <v>0.21712728786535571</v>
      </c>
      <c r="BG264" s="144" t="s">
        <v>317</v>
      </c>
      <c r="BH264" s="144">
        <v>166</v>
      </c>
      <c r="BI264" s="144" t="s">
        <v>317</v>
      </c>
      <c r="BJ264" s="23">
        <v>8.726822575107307E-2</v>
      </c>
      <c r="BK264" s="144" t="s">
        <v>317</v>
      </c>
      <c r="BL264" s="144">
        <v>198</v>
      </c>
      <c r="BM264" s="144" t="s">
        <v>317</v>
      </c>
      <c r="BN264" s="23">
        <v>4.1610353610008734E-2</v>
      </c>
      <c r="BO264" s="144" t="s">
        <v>317</v>
      </c>
      <c r="BP264" s="144">
        <v>220</v>
      </c>
      <c r="BQ264" s="144" t="s">
        <v>317</v>
      </c>
      <c r="BR264" s="23">
        <v>5.61756968000943E-2</v>
      </c>
      <c r="BS264" s="144" t="s">
        <v>317</v>
      </c>
      <c r="BT264" s="144">
        <v>183</v>
      </c>
      <c r="BU264" s="144" t="s">
        <v>317</v>
      </c>
      <c r="BV264" s="23">
        <v>8.500490115446048E-2</v>
      </c>
      <c r="BW264" s="144" t="s">
        <v>317</v>
      </c>
      <c r="BX264" s="144">
        <v>230</v>
      </c>
      <c r="BY264" s="144" t="s">
        <v>317</v>
      </c>
      <c r="BZ264" s="23">
        <v>0.10988933016935379</v>
      </c>
      <c r="CA264" s="144" t="s">
        <v>317</v>
      </c>
      <c r="CB264" s="144">
        <v>245</v>
      </c>
      <c r="CC264" s="144" t="s">
        <v>317</v>
      </c>
      <c r="CD264" s="144" t="s">
        <v>317</v>
      </c>
      <c r="CE264" s="23">
        <v>4.1809837452030277E-2</v>
      </c>
      <c r="CF264" s="144" t="s">
        <v>317</v>
      </c>
      <c r="CG264" s="144">
        <v>244</v>
      </c>
    </row>
    <row r="265" spans="1:85" x14ac:dyDescent="0.25">
      <c r="A265" s="144" t="s">
        <v>276</v>
      </c>
      <c r="B265" s="23">
        <v>0.13419869688667482</v>
      </c>
      <c r="C265" s="144" t="s">
        <v>276</v>
      </c>
      <c r="D265" s="144">
        <v>298</v>
      </c>
      <c r="E265" s="144" t="s">
        <v>276</v>
      </c>
      <c r="F265" s="23">
        <v>8.432262576322605E-2</v>
      </c>
      <c r="G265" s="144" t="s">
        <v>276</v>
      </c>
      <c r="H265" s="144">
        <v>192</v>
      </c>
      <c r="I265" s="144" t="s">
        <v>276</v>
      </c>
      <c r="J265" s="23">
        <v>0.14665036976906398</v>
      </c>
      <c r="K265" s="144" t="s">
        <v>276</v>
      </c>
      <c r="L265" s="144">
        <v>307</v>
      </c>
      <c r="M265" s="144" t="s">
        <v>276</v>
      </c>
      <c r="N265" s="23">
        <v>115</v>
      </c>
      <c r="O265" s="144" t="s">
        <v>276</v>
      </c>
      <c r="P265" s="23">
        <v>272</v>
      </c>
      <c r="Q265" s="144" t="s">
        <v>276</v>
      </c>
      <c r="R265" s="23">
        <v>1.8634126498935907E-4</v>
      </c>
      <c r="S265" s="144" t="s">
        <v>276</v>
      </c>
      <c r="T265" s="144">
        <v>295</v>
      </c>
      <c r="U265" s="144" t="s">
        <v>276</v>
      </c>
      <c r="V265" s="23">
        <v>9.4998690693518309E-2</v>
      </c>
      <c r="W265" s="144" t="s">
        <v>276</v>
      </c>
      <c r="X265" s="144">
        <v>218</v>
      </c>
      <c r="Y265" s="144" t="s">
        <v>276</v>
      </c>
      <c r="Z265" s="23">
        <v>1.0641726073354625E-3</v>
      </c>
      <c r="AA265" s="144" t="s">
        <v>276</v>
      </c>
      <c r="AB265" s="144">
        <v>293</v>
      </c>
      <c r="AC265" s="144" t="s">
        <v>276</v>
      </c>
      <c r="AD265" s="23">
        <v>5.4668537206889189E-3</v>
      </c>
      <c r="AE265" s="144" t="s">
        <v>276</v>
      </c>
      <c r="AF265" s="144">
        <v>245</v>
      </c>
      <c r="AG265" s="144" t="s">
        <v>276</v>
      </c>
      <c r="AH265" s="23">
        <v>8.9226613442844466E-2</v>
      </c>
      <c r="AI265" s="144" t="s">
        <v>276</v>
      </c>
      <c r="AJ265" s="144">
        <v>143</v>
      </c>
      <c r="AK265" s="144" t="s">
        <v>276</v>
      </c>
      <c r="AL265" s="23">
        <v>1.6572355045748777E-2</v>
      </c>
      <c r="AM265" s="144" t="s">
        <v>276</v>
      </c>
      <c r="AN265" s="144">
        <v>249</v>
      </c>
      <c r="AO265" s="144" t="s">
        <v>276</v>
      </c>
      <c r="AP265" s="23">
        <v>6.6161214998489704E-2</v>
      </c>
      <c r="AQ265" s="144" t="s">
        <v>276</v>
      </c>
      <c r="AR265" s="144">
        <v>99</v>
      </c>
      <c r="AS265" s="144" t="s">
        <v>276</v>
      </c>
      <c r="AT265" s="23">
        <v>4.1702761496715576E-2</v>
      </c>
      <c r="AU265" s="144" t="s">
        <v>276</v>
      </c>
      <c r="AV265" s="144">
        <v>314</v>
      </c>
      <c r="AW265" s="144" t="s">
        <v>276</v>
      </c>
      <c r="AX265" s="23">
        <v>7.9145426450379114E-2</v>
      </c>
      <c r="AY265" s="144" t="s">
        <v>276</v>
      </c>
      <c r="AZ265" s="144">
        <v>146</v>
      </c>
      <c r="BA265" s="144" t="s">
        <v>276</v>
      </c>
      <c r="BB265" s="23">
        <v>4.8872348697675774E-2</v>
      </c>
      <c r="BC265" s="144" t="s">
        <v>276</v>
      </c>
      <c r="BD265" s="144">
        <v>170</v>
      </c>
      <c r="BE265" s="144" t="s">
        <v>276</v>
      </c>
      <c r="BF265" s="23">
        <v>0.1569846834713578</v>
      </c>
      <c r="BG265" s="144" t="s">
        <v>276</v>
      </c>
      <c r="BH265" s="144">
        <v>248</v>
      </c>
      <c r="BI265" s="144" t="s">
        <v>276</v>
      </c>
      <c r="BJ265" s="23">
        <v>7.7393191388453783E-2</v>
      </c>
      <c r="BK265" s="144" t="s">
        <v>276</v>
      </c>
      <c r="BL265" s="144">
        <v>227</v>
      </c>
      <c r="BM265" s="144" t="s">
        <v>276</v>
      </c>
      <c r="BN265" s="23">
        <v>6.589456062797891E-2</v>
      </c>
      <c r="BO265" s="144" t="s">
        <v>276</v>
      </c>
      <c r="BP265" s="144">
        <v>156</v>
      </c>
      <c r="BQ265" s="144" t="s">
        <v>276</v>
      </c>
      <c r="BR265" s="23">
        <v>2.7683247468152521E-2</v>
      </c>
      <c r="BS265" s="144" t="s">
        <v>276</v>
      </c>
      <c r="BT265" s="144">
        <v>301</v>
      </c>
      <c r="BU265" s="144" t="s">
        <v>276</v>
      </c>
      <c r="BV265" s="23">
        <v>8.1249386913834917E-2</v>
      </c>
      <c r="BW265" s="144" t="s">
        <v>276</v>
      </c>
      <c r="BX265" s="144">
        <v>241</v>
      </c>
      <c r="BY265" s="144" t="s">
        <v>276</v>
      </c>
      <c r="BZ265" s="23">
        <v>0.10289523121083817</v>
      </c>
      <c r="CA265" s="144" t="s">
        <v>276</v>
      </c>
      <c r="CB265" s="144">
        <v>258</v>
      </c>
      <c r="CC265" s="144" t="s">
        <v>276</v>
      </c>
      <c r="CD265" s="144" t="s">
        <v>276</v>
      </c>
      <c r="CE265" s="23">
        <v>1.0166852867993872E-2</v>
      </c>
      <c r="CF265" s="144" t="s">
        <v>276</v>
      </c>
      <c r="CG265" s="144">
        <v>316</v>
      </c>
    </row>
    <row r="266" spans="1:85" x14ac:dyDescent="0.25">
      <c r="A266" s="144" t="s">
        <v>135</v>
      </c>
      <c r="B266" s="23">
        <v>0.21048716157538977</v>
      </c>
      <c r="C266" s="144" t="s">
        <v>135</v>
      </c>
      <c r="D266" s="144">
        <v>168</v>
      </c>
      <c r="E266" s="144" t="s">
        <v>135</v>
      </c>
      <c r="F266" s="23">
        <v>0.13568950295915388</v>
      </c>
      <c r="G266" s="144" t="s">
        <v>135</v>
      </c>
      <c r="H266" s="144">
        <v>88</v>
      </c>
      <c r="I266" s="144" t="s">
        <v>135</v>
      </c>
      <c r="J266" s="23">
        <v>0.23598177397114126</v>
      </c>
      <c r="K266" s="144" t="s">
        <v>135</v>
      </c>
      <c r="L266" s="144">
        <v>202</v>
      </c>
      <c r="M266" s="144" t="s">
        <v>135</v>
      </c>
      <c r="N266" s="23">
        <v>114</v>
      </c>
      <c r="O266" s="144" t="s">
        <v>135</v>
      </c>
      <c r="P266" s="23">
        <v>271</v>
      </c>
      <c r="Q266" s="144" t="s">
        <v>135</v>
      </c>
      <c r="R266" s="23">
        <v>1.5948154223654915E-4</v>
      </c>
      <c r="S266" s="144" t="s">
        <v>135</v>
      </c>
      <c r="T266" s="144">
        <v>303</v>
      </c>
      <c r="U266" s="144" t="s">
        <v>135</v>
      </c>
      <c r="V266" s="23">
        <v>8.7216081334407738E-2</v>
      </c>
      <c r="W266" s="144" t="s">
        <v>135</v>
      </c>
      <c r="X266" s="144">
        <v>231</v>
      </c>
      <c r="Y266" s="144" t="s">
        <v>135</v>
      </c>
      <c r="Z266" s="23">
        <v>9.654014958344931E-4</v>
      </c>
      <c r="AA266" s="144" t="s">
        <v>135</v>
      </c>
      <c r="AB266" s="144">
        <v>305</v>
      </c>
      <c r="AC266" s="144" t="s">
        <v>135</v>
      </c>
      <c r="AD266" s="23">
        <v>4.1004997347928875E-2</v>
      </c>
      <c r="AE266" s="144" t="s">
        <v>135</v>
      </c>
      <c r="AF266" s="144">
        <v>44</v>
      </c>
      <c r="AG266" s="144" t="s">
        <v>135</v>
      </c>
      <c r="AH266" s="23">
        <v>0.24758731666608663</v>
      </c>
      <c r="AI266" s="144" t="s">
        <v>135</v>
      </c>
      <c r="AJ266" s="144">
        <v>18</v>
      </c>
      <c r="AK266" s="144" t="s">
        <v>135</v>
      </c>
      <c r="AL266" s="23">
        <v>7.1159681505379768E-2</v>
      </c>
      <c r="AM266" s="144" t="s">
        <v>135</v>
      </c>
      <c r="AN266" s="144">
        <v>38</v>
      </c>
      <c r="AO266" s="144" t="s">
        <v>135</v>
      </c>
      <c r="AP266" s="23">
        <v>0.17538570486667879</v>
      </c>
      <c r="AQ266" s="144" t="s">
        <v>135</v>
      </c>
      <c r="AR266" s="144">
        <v>25</v>
      </c>
      <c r="AS266" s="144" t="s">
        <v>135</v>
      </c>
      <c r="AT266" s="23">
        <v>9.7265164692472234E-2</v>
      </c>
      <c r="AU266" s="144" t="s">
        <v>135</v>
      </c>
      <c r="AV266" s="144">
        <v>144</v>
      </c>
      <c r="AW266" s="144" t="s">
        <v>135</v>
      </c>
      <c r="AX266" s="23">
        <v>0.20512197758493883</v>
      </c>
      <c r="AY266" s="144" t="s">
        <v>135</v>
      </c>
      <c r="AZ266" s="144">
        <v>27</v>
      </c>
      <c r="BA266" s="144" t="s">
        <v>135</v>
      </c>
      <c r="BB266" s="23">
        <v>4.4559482919272725E-2</v>
      </c>
      <c r="BC266" s="144" t="s">
        <v>135</v>
      </c>
      <c r="BD266" s="144">
        <v>179</v>
      </c>
      <c r="BE266" s="144" t="s">
        <v>135</v>
      </c>
      <c r="BF266" s="23">
        <v>0.21421104525683063</v>
      </c>
      <c r="BG266" s="144" t="s">
        <v>135</v>
      </c>
      <c r="BH266" s="144">
        <v>170</v>
      </c>
      <c r="BI266" s="144" t="s">
        <v>135</v>
      </c>
      <c r="BJ266" s="23">
        <v>8.5419464850249385E-2</v>
      </c>
      <c r="BK266" s="144" t="s">
        <v>135</v>
      </c>
      <c r="BL266" s="144">
        <v>203</v>
      </c>
      <c r="BM266" s="144" t="s">
        <v>135</v>
      </c>
      <c r="BN266" s="23">
        <v>3.9131534892988797E-2</v>
      </c>
      <c r="BO266" s="144" t="s">
        <v>135</v>
      </c>
      <c r="BP266" s="144">
        <v>226</v>
      </c>
      <c r="BQ266" s="144" t="s">
        <v>135</v>
      </c>
      <c r="BR266" s="23">
        <v>4.2888450713739201E-2</v>
      </c>
      <c r="BS266" s="144" t="s">
        <v>135</v>
      </c>
      <c r="BT266" s="144">
        <v>235</v>
      </c>
      <c r="BU266" s="144" t="s">
        <v>135</v>
      </c>
      <c r="BV266" s="23">
        <v>7.12837572400217E-2</v>
      </c>
      <c r="BW266" s="144" t="s">
        <v>135</v>
      </c>
      <c r="BX266" s="144">
        <v>270</v>
      </c>
      <c r="BY266" s="144" t="s">
        <v>135</v>
      </c>
      <c r="BZ266" s="23">
        <v>0.10913978685625636</v>
      </c>
      <c r="CA266" s="144" t="s">
        <v>135</v>
      </c>
      <c r="CB266" s="144">
        <v>247</v>
      </c>
      <c r="CC266" s="144" t="s">
        <v>135</v>
      </c>
      <c r="CD266" s="144" t="s">
        <v>135</v>
      </c>
      <c r="CE266" s="23">
        <v>4.4334167732827272E-2</v>
      </c>
      <c r="CF266" s="144" t="s">
        <v>135</v>
      </c>
      <c r="CG266" s="144">
        <v>233</v>
      </c>
    </row>
    <row r="267" spans="1:85" x14ac:dyDescent="0.25">
      <c r="A267" s="144" t="s">
        <v>94</v>
      </c>
      <c r="B267" s="23">
        <v>0.23144216754952424</v>
      </c>
      <c r="C267" s="144" t="s">
        <v>94</v>
      </c>
      <c r="D267" s="144">
        <v>138</v>
      </c>
      <c r="E267" s="144" t="s">
        <v>94</v>
      </c>
      <c r="F267" s="23">
        <v>6.3965325568551196E-2</v>
      </c>
      <c r="G267" s="144" t="s">
        <v>94</v>
      </c>
      <c r="H267" s="144">
        <v>239</v>
      </c>
      <c r="I267" s="144" t="s">
        <v>94</v>
      </c>
      <c r="J267" s="23">
        <v>0.45070563053124113</v>
      </c>
      <c r="K267" s="144" t="s">
        <v>94</v>
      </c>
      <c r="L267" s="144">
        <v>41</v>
      </c>
      <c r="M267" s="144" t="s">
        <v>94</v>
      </c>
      <c r="N267" s="23">
        <v>-198</v>
      </c>
      <c r="O267" s="144" t="s">
        <v>94</v>
      </c>
      <c r="P267" s="23">
        <v>12</v>
      </c>
      <c r="Q267" s="144" t="s">
        <v>94</v>
      </c>
      <c r="R267" s="23">
        <v>1.5978157905947106E-3</v>
      </c>
      <c r="S267" s="144" t="s">
        <v>94</v>
      </c>
      <c r="T267" s="144">
        <v>130</v>
      </c>
      <c r="U267" s="144" t="s">
        <v>94</v>
      </c>
      <c r="V267" s="23">
        <v>0.66169948395575873</v>
      </c>
      <c r="W267" s="144" t="s">
        <v>94</v>
      </c>
      <c r="X267" s="144">
        <v>11</v>
      </c>
      <c r="Y267" s="144" t="s">
        <v>94</v>
      </c>
      <c r="Z267" s="23">
        <v>7.7121315752932658E-3</v>
      </c>
      <c r="AA267" s="144" t="s">
        <v>94</v>
      </c>
      <c r="AB267" s="144">
        <v>50</v>
      </c>
      <c r="AC267" s="144" t="s">
        <v>94</v>
      </c>
      <c r="AD267" s="23">
        <v>1.2547643559461263E-2</v>
      </c>
      <c r="AE267" s="144" t="s">
        <v>94</v>
      </c>
      <c r="AF267" s="144">
        <v>140</v>
      </c>
      <c r="AG267" s="144" t="s">
        <v>94</v>
      </c>
      <c r="AH267" s="23">
        <v>0.17357960363473876</v>
      </c>
      <c r="AI267" s="144" t="s">
        <v>94</v>
      </c>
      <c r="AJ267" s="144">
        <v>41</v>
      </c>
      <c r="AK267" s="144" t="s">
        <v>94</v>
      </c>
      <c r="AL267" s="23">
        <v>3.4103121537561371E-2</v>
      </c>
      <c r="AM267" s="144" t="s">
        <v>94</v>
      </c>
      <c r="AN267" s="144">
        <v>95</v>
      </c>
      <c r="AO267" s="144" t="s">
        <v>94</v>
      </c>
      <c r="AP267" s="23">
        <v>3.6948941708289613E-2</v>
      </c>
      <c r="AQ267" s="144" t="s">
        <v>94</v>
      </c>
      <c r="AR267" s="144">
        <v>154</v>
      </c>
      <c r="AS267" s="144" t="s">
        <v>94</v>
      </c>
      <c r="AT267" s="23">
        <v>0.14584790173679638</v>
      </c>
      <c r="AU267" s="144" t="s">
        <v>94</v>
      </c>
      <c r="AV267" s="144">
        <v>50</v>
      </c>
      <c r="AW267" s="144" t="s">
        <v>94</v>
      </c>
      <c r="AX267" s="23">
        <v>8.7408900712750176E-2</v>
      </c>
      <c r="AY267" s="144" t="s">
        <v>94</v>
      </c>
      <c r="AZ267" s="144">
        <v>132</v>
      </c>
      <c r="BA267" s="144" t="s">
        <v>94</v>
      </c>
      <c r="BB267" s="23">
        <v>5.9413612448588969E-2</v>
      </c>
      <c r="BC267" s="144" t="s">
        <v>94</v>
      </c>
      <c r="BD267" s="144">
        <v>144</v>
      </c>
      <c r="BE267" s="144" t="s">
        <v>94</v>
      </c>
      <c r="BF267" s="23">
        <v>0.15463026353793272</v>
      </c>
      <c r="BG267" s="144" t="s">
        <v>94</v>
      </c>
      <c r="BH267" s="144">
        <v>254</v>
      </c>
      <c r="BI267" s="144" t="s">
        <v>94</v>
      </c>
      <c r="BJ267" s="23">
        <v>8.6517124505574916E-2</v>
      </c>
      <c r="BK267" s="144" t="s">
        <v>94</v>
      </c>
      <c r="BL267" s="144">
        <v>199</v>
      </c>
      <c r="BM267" s="144" t="s">
        <v>94</v>
      </c>
      <c r="BN267" s="23">
        <v>3.1028551876771431E-2</v>
      </c>
      <c r="BO267" s="144" t="s">
        <v>94</v>
      </c>
      <c r="BP267" s="144">
        <v>257</v>
      </c>
      <c r="BQ267" s="144" t="s">
        <v>94</v>
      </c>
      <c r="BR267" s="23">
        <v>4.9938287451055337E-2</v>
      </c>
      <c r="BS267" s="144" t="s">
        <v>94</v>
      </c>
      <c r="BT267" s="144">
        <v>207</v>
      </c>
      <c r="BU267" s="144" t="s">
        <v>94</v>
      </c>
      <c r="BV267" s="23">
        <v>7.0396830475632735E-2</v>
      </c>
      <c r="BW267" s="144" t="s">
        <v>94</v>
      </c>
      <c r="BX267" s="144">
        <v>272</v>
      </c>
      <c r="BY267" s="144" t="s">
        <v>94</v>
      </c>
      <c r="BZ267" s="23">
        <v>0.18319149858543451</v>
      </c>
      <c r="CA267" s="144" t="s">
        <v>94</v>
      </c>
      <c r="CB267" s="144">
        <v>119</v>
      </c>
      <c r="CC267" s="144" t="s">
        <v>94</v>
      </c>
      <c r="CD267" s="144" t="s">
        <v>94</v>
      </c>
      <c r="CE267" s="23">
        <v>0.24048936972542234</v>
      </c>
      <c r="CF267" s="144" t="s">
        <v>94</v>
      </c>
      <c r="CG267" s="144">
        <v>39</v>
      </c>
    </row>
    <row r="268" spans="1:85" x14ac:dyDescent="0.25">
      <c r="A268" s="144" t="s">
        <v>207</v>
      </c>
      <c r="B268" s="23">
        <v>0.29811343612719082</v>
      </c>
      <c r="C268" s="144" t="s">
        <v>207</v>
      </c>
      <c r="D268" s="144">
        <v>87</v>
      </c>
      <c r="E268" s="144" t="s">
        <v>207</v>
      </c>
      <c r="F268" s="23">
        <v>0.1829054382943322</v>
      </c>
      <c r="G268" s="144" t="s">
        <v>207</v>
      </c>
      <c r="H268" s="144">
        <v>59</v>
      </c>
      <c r="I268" s="144" t="s">
        <v>207</v>
      </c>
      <c r="J268" s="23">
        <v>0.29975613033053039</v>
      </c>
      <c r="K268" s="144" t="s">
        <v>207</v>
      </c>
      <c r="L268" s="144">
        <v>116</v>
      </c>
      <c r="M268" s="144" t="s">
        <v>207</v>
      </c>
      <c r="N268" s="23">
        <v>57</v>
      </c>
      <c r="O268" s="144" t="s">
        <v>207</v>
      </c>
      <c r="P268" s="23">
        <v>228</v>
      </c>
      <c r="Q268" s="144" t="s">
        <v>207</v>
      </c>
      <c r="R268" s="23">
        <v>1.0141174516002495E-3</v>
      </c>
      <c r="S268" s="144" t="s">
        <v>207</v>
      </c>
      <c r="T268" s="144">
        <v>194</v>
      </c>
      <c r="U268" s="144" t="s">
        <v>207</v>
      </c>
      <c r="V268" s="23">
        <v>0.28415218031852663</v>
      </c>
      <c r="W268" s="144" t="s">
        <v>207</v>
      </c>
      <c r="X268" s="144">
        <v>65</v>
      </c>
      <c r="Y268" s="144" t="s">
        <v>207</v>
      </c>
      <c r="Z268" s="23">
        <v>3.6396764175823447E-3</v>
      </c>
      <c r="AA268" s="144" t="s">
        <v>207</v>
      </c>
      <c r="AB268" s="144">
        <v>135</v>
      </c>
      <c r="AC268" s="144" t="s">
        <v>207</v>
      </c>
      <c r="AD268" s="23">
        <v>3.6414355505410443E-3</v>
      </c>
      <c r="AE268" s="144" t="s">
        <v>207</v>
      </c>
      <c r="AF268" s="144">
        <v>280</v>
      </c>
      <c r="AG268" s="144" t="s">
        <v>207</v>
      </c>
      <c r="AH268" s="23">
        <v>7.8250493754474376E-2</v>
      </c>
      <c r="AI268" s="144" t="s">
        <v>207</v>
      </c>
      <c r="AJ268" s="144">
        <v>179</v>
      </c>
      <c r="AK268" s="144" t="s">
        <v>207</v>
      </c>
      <c r="AL268" s="23">
        <v>1.3410303549951591E-2</v>
      </c>
      <c r="AM268" s="144" t="s">
        <v>207</v>
      </c>
      <c r="AN268" s="144">
        <v>285</v>
      </c>
      <c r="AO268" s="144" t="s">
        <v>207</v>
      </c>
      <c r="AP268" s="23">
        <v>6.6086600353841798E-2</v>
      </c>
      <c r="AQ268" s="144" t="s">
        <v>207</v>
      </c>
      <c r="AR268" s="144">
        <v>100</v>
      </c>
      <c r="AS268" s="144" t="s">
        <v>207</v>
      </c>
      <c r="AT268" s="23">
        <v>7.1809951476636935E-2</v>
      </c>
      <c r="AU268" s="144" t="s">
        <v>207</v>
      </c>
      <c r="AV268" s="144">
        <v>230</v>
      </c>
      <c r="AW268" s="144" t="s">
        <v>207</v>
      </c>
      <c r="AX268" s="23">
        <v>8.9687232155266292E-2</v>
      </c>
      <c r="AY268" s="144" t="s">
        <v>207</v>
      </c>
      <c r="AZ268" s="144">
        <v>127</v>
      </c>
      <c r="BA268" s="144" t="s">
        <v>207</v>
      </c>
      <c r="BB268" s="23">
        <v>0.21173384134647838</v>
      </c>
      <c r="BC268" s="144" t="s">
        <v>207</v>
      </c>
      <c r="BD268" s="144">
        <v>31</v>
      </c>
      <c r="BE268" s="144" t="s">
        <v>207</v>
      </c>
      <c r="BF268" s="23">
        <v>0.2029843211832269</v>
      </c>
      <c r="BG268" s="144" t="s">
        <v>207</v>
      </c>
      <c r="BH268" s="144">
        <v>186</v>
      </c>
      <c r="BI268" s="144" t="s">
        <v>207</v>
      </c>
      <c r="BJ268" s="23">
        <v>0.23557387399227642</v>
      </c>
      <c r="BK268" s="144" t="s">
        <v>207</v>
      </c>
      <c r="BL268" s="144">
        <v>33</v>
      </c>
      <c r="BM268" s="144" t="s">
        <v>207</v>
      </c>
      <c r="BN268" s="23">
        <v>0.12224026830533587</v>
      </c>
      <c r="BO268" s="144" t="s">
        <v>207</v>
      </c>
      <c r="BP268" s="144">
        <v>75</v>
      </c>
      <c r="BQ268" s="144" t="s">
        <v>207</v>
      </c>
      <c r="BR268" s="23">
        <v>0.13621135535383205</v>
      </c>
      <c r="BS268" s="144" t="s">
        <v>207</v>
      </c>
      <c r="BT268" s="144">
        <v>33</v>
      </c>
      <c r="BU268" s="144" t="s">
        <v>207</v>
      </c>
      <c r="BV268" s="23">
        <v>0.2246248774155423</v>
      </c>
      <c r="BW268" s="144" t="s">
        <v>207</v>
      </c>
      <c r="BX268" s="144">
        <v>50</v>
      </c>
      <c r="BY268" s="144" t="s">
        <v>207</v>
      </c>
      <c r="BZ268" s="23">
        <v>0.13839485472933313</v>
      </c>
      <c r="CA268" s="144" t="s">
        <v>207</v>
      </c>
      <c r="CB268" s="144">
        <v>183</v>
      </c>
      <c r="CC268" s="144" t="s">
        <v>207</v>
      </c>
      <c r="CD268" s="144" t="s">
        <v>207</v>
      </c>
      <c r="CE268" s="23">
        <v>0.15856386728059513</v>
      </c>
      <c r="CF268" s="144" t="s">
        <v>207</v>
      </c>
      <c r="CG268" s="144">
        <v>73</v>
      </c>
    </row>
    <row r="269" spans="1:85" x14ac:dyDescent="0.25">
      <c r="A269" s="144" t="s">
        <v>113</v>
      </c>
      <c r="B269" s="23">
        <v>0.34589812620070426</v>
      </c>
      <c r="C269" s="144" t="s">
        <v>113</v>
      </c>
      <c r="D269" s="144">
        <v>57</v>
      </c>
      <c r="E269" s="144" t="s">
        <v>113</v>
      </c>
      <c r="F269" s="23">
        <v>0.10720166387215584</v>
      </c>
      <c r="G269" s="144" t="s">
        <v>113</v>
      </c>
      <c r="H269" s="144">
        <v>147</v>
      </c>
      <c r="I269" s="144" t="s">
        <v>113</v>
      </c>
      <c r="J269" s="23">
        <v>0.50981853961640389</v>
      </c>
      <c r="K269" s="144" t="s">
        <v>113</v>
      </c>
      <c r="L269" s="144">
        <v>29</v>
      </c>
      <c r="M269" s="144" t="s">
        <v>113</v>
      </c>
      <c r="N269" s="23">
        <v>-118</v>
      </c>
      <c r="O269" s="144" t="s">
        <v>113</v>
      </c>
      <c r="P269" s="23">
        <v>51</v>
      </c>
      <c r="Q269" s="144" t="s">
        <v>113</v>
      </c>
      <c r="R269" s="23">
        <v>9.6346442361804399E-4</v>
      </c>
      <c r="S269" s="144" t="s">
        <v>113</v>
      </c>
      <c r="T269" s="144">
        <v>202</v>
      </c>
      <c r="U269" s="144" t="s">
        <v>113</v>
      </c>
      <c r="V269" s="23">
        <v>0.61924430762592531</v>
      </c>
      <c r="W269" s="144" t="s">
        <v>113</v>
      </c>
      <c r="X269" s="144">
        <v>14</v>
      </c>
      <c r="Y269" s="144" t="s">
        <v>113</v>
      </c>
      <c r="Z269" s="23">
        <v>6.6856403972124934E-3</v>
      </c>
      <c r="AA269" s="144" t="s">
        <v>113</v>
      </c>
      <c r="AB269" s="144">
        <v>64</v>
      </c>
      <c r="AC269" s="144" t="s">
        <v>113</v>
      </c>
      <c r="AD269" s="23">
        <v>8.8306957520033896E-3</v>
      </c>
      <c r="AE269" s="144" t="s">
        <v>113</v>
      </c>
      <c r="AF269" s="144">
        <v>186</v>
      </c>
      <c r="AG269" s="144" t="s">
        <v>113</v>
      </c>
      <c r="AH269" s="23">
        <v>0.11491856584052479</v>
      </c>
      <c r="AI269" s="144" t="s">
        <v>113</v>
      </c>
      <c r="AJ269" s="144">
        <v>102</v>
      </c>
      <c r="AK269" s="144" t="s">
        <v>113</v>
      </c>
      <c r="AL269" s="23">
        <v>2.3088128863353607E-2</v>
      </c>
      <c r="AM269" s="144" t="s">
        <v>113</v>
      </c>
      <c r="AN269" s="144">
        <v>155</v>
      </c>
      <c r="AO269" s="144" t="s">
        <v>113</v>
      </c>
      <c r="AP269" s="23">
        <v>3.19863858402398E-2</v>
      </c>
      <c r="AQ269" s="144" t="s">
        <v>113</v>
      </c>
      <c r="AR269" s="144">
        <v>167</v>
      </c>
      <c r="AS269" s="144" t="s">
        <v>113</v>
      </c>
      <c r="AT269" s="23">
        <v>0.17247627684569286</v>
      </c>
      <c r="AU269" s="144" t="s">
        <v>113</v>
      </c>
      <c r="AV269" s="144">
        <v>30</v>
      </c>
      <c r="AW269" s="144" t="s">
        <v>113</v>
      </c>
      <c r="AX269" s="23">
        <v>9.1963238199814223E-2</v>
      </c>
      <c r="AY269" s="144" t="s">
        <v>113</v>
      </c>
      <c r="AZ269" s="144">
        <v>120</v>
      </c>
      <c r="BA269" s="144" t="s">
        <v>113</v>
      </c>
      <c r="BB269" s="23">
        <v>1.8989091707916295E-2</v>
      </c>
      <c r="BC269" s="144" t="s">
        <v>113</v>
      </c>
      <c r="BD269" s="144">
        <v>263</v>
      </c>
      <c r="BE269" s="144" t="s">
        <v>113</v>
      </c>
      <c r="BF269" s="23">
        <v>0.20250250101524259</v>
      </c>
      <c r="BG269" s="144" t="s">
        <v>113</v>
      </c>
      <c r="BH269" s="144">
        <v>188</v>
      </c>
      <c r="BI269" s="144" t="s">
        <v>113</v>
      </c>
      <c r="BJ269" s="23">
        <v>5.9646339527217804E-2</v>
      </c>
      <c r="BK269" s="144" t="s">
        <v>113</v>
      </c>
      <c r="BL269" s="144">
        <v>266</v>
      </c>
      <c r="BM269" s="144" t="s">
        <v>113</v>
      </c>
      <c r="BN269" s="23">
        <v>0.17643630429277182</v>
      </c>
      <c r="BO269" s="144" t="s">
        <v>113</v>
      </c>
      <c r="BP269" s="144">
        <v>42</v>
      </c>
      <c r="BQ269" s="144" t="s">
        <v>113</v>
      </c>
      <c r="BR269" s="23">
        <v>8.2751540680318203E-2</v>
      </c>
      <c r="BS269" s="144" t="s">
        <v>113</v>
      </c>
      <c r="BT269" s="144">
        <v>96</v>
      </c>
      <c r="BU269" s="144" t="s">
        <v>113</v>
      </c>
      <c r="BV269" s="23">
        <v>0.2250637810007996</v>
      </c>
      <c r="BW269" s="144" t="s">
        <v>113</v>
      </c>
      <c r="BX269" s="144">
        <v>49</v>
      </c>
      <c r="BY269" s="144" t="s">
        <v>113</v>
      </c>
      <c r="BZ269" s="23">
        <v>0.34665802339108492</v>
      </c>
      <c r="CA269" s="144" t="s">
        <v>113</v>
      </c>
      <c r="CB269" s="144">
        <v>26</v>
      </c>
      <c r="CC269" s="144" t="s">
        <v>113</v>
      </c>
      <c r="CD269" s="144" t="s">
        <v>113</v>
      </c>
      <c r="CE269" s="23">
        <v>0.28190514182994064</v>
      </c>
      <c r="CF269" s="144" t="s">
        <v>113</v>
      </c>
      <c r="CG269" s="144">
        <v>31</v>
      </c>
    </row>
    <row r="270" spans="1:85" x14ac:dyDescent="0.25">
      <c r="A270" s="144" t="s">
        <v>300</v>
      </c>
      <c r="B270" s="23">
        <v>0.17645376610070987</v>
      </c>
      <c r="C270" s="144" t="s">
        <v>300</v>
      </c>
      <c r="D270" s="144">
        <v>230</v>
      </c>
      <c r="E270" s="144" t="s">
        <v>300</v>
      </c>
      <c r="F270" s="23">
        <v>4.946382456490938E-2</v>
      </c>
      <c r="G270" s="144" t="s">
        <v>300</v>
      </c>
      <c r="H270" s="144">
        <v>279</v>
      </c>
      <c r="I270" s="144" t="s">
        <v>300</v>
      </c>
      <c r="J270" s="23">
        <v>0.20742949441225031</v>
      </c>
      <c r="K270" s="144" t="s">
        <v>300</v>
      </c>
      <c r="L270" s="144">
        <v>237</v>
      </c>
      <c r="M270" s="144" t="s">
        <v>300</v>
      </c>
      <c r="N270" s="23">
        <v>-42</v>
      </c>
      <c r="O270" s="144" t="s">
        <v>300</v>
      </c>
      <c r="P270" s="23">
        <v>112</v>
      </c>
      <c r="Q270" s="144" t="s">
        <v>300</v>
      </c>
      <c r="R270" s="23">
        <v>1.3390440378680403E-4</v>
      </c>
      <c r="S270" s="144" t="s">
        <v>300</v>
      </c>
      <c r="T270" s="144">
        <v>306</v>
      </c>
      <c r="U270" s="144" t="s">
        <v>300</v>
      </c>
      <c r="V270" s="23">
        <v>9.0925790222886202E-2</v>
      </c>
      <c r="W270" s="144" t="s">
        <v>300</v>
      </c>
      <c r="X270" s="144">
        <v>225</v>
      </c>
      <c r="Y270" s="144" t="s">
        <v>300</v>
      </c>
      <c r="Z270" s="23">
        <v>9.7411362651606101E-4</v>
      </c>
      <c r="AA270" s="144" t="s">
        <v>300</v>
      </c>
      <c r="AB270" s="144">
        <v>304</v>
      </c>
      <c r="AC270" s="144" t="s">
        <v>300</v>
      </c>
      <c r="AD270" s="23">
        <v>1.0966553632938757E-2</v>
      </c>
      <c r="AE270" s="144" t="s">
        <v>300</v>
      </c>
      <c r="AF270" s="144">
        <v>156</v>
      </c>
      <c r="AG270" s="144" t="s">
        <v>300</v>
      </c>
      <c r="AH270" s="23">
        <v>7.8047806832831898E-2</v>
      </c>
      <c r="AI270" s="144" t="s">
        <v>300</v>
      </c>
      <c r="AJ270" s="144">
        <v>182</v>
      </c>
      <c r="AK270" s="144" t="s">
        <v>300</v>
      </c>
      <c r="AL270" s="23">
        <v>2.0522457035615057E-2</v>
      </c>
      <c r="AM270" s="144" t="s">
        <v>300</v>
      </c>
      <c r="AN270" s="144">
        <v>180</v>
      </c>
      <c r="AO270" s="144" t="s">
        <v>300</v>
      </c>
      <c r="AP270" s="23">
        <v>3.1159095792477713E-2</v>
      </c>
      <c r="AQ270" s="144" t="s">
        <v>300</v>
      </c>
      <c r="AR270" s="144">
        <v>170</v>
      </c>
      <c r="AS270" s="144" t="s">
        <v>300</v>
      </c>
      <c r="AT270" s="23">
        <v>7.2234970948389252E-2</v>
      </c>
      <c r="AU270" s="144" t="s">
        <v>300</v>
      </c>
      <c r="AV270" s="144">
        <v>228</v>
      </c>
      <c r="AW270" s="144" t="s">
        <v>300</v>
      </c>
      <c r="AX270" s="23">
        <v>5.5816721178898E-2</v>
      </c>
      <c r="AY270" s="144" t="s">
        <v>300</v>
      </c>
      <c r="AZ270" s="144">
        <v>206</v>
      </c>
      <c r="BA270" s="144" t="s">
        <v>300</v>
      </c>
      <c r="BB270" s="23">
        <v>3.4417864755647162E-2</v>
      </c>
      <c r="BC270" s="144" t="s">
        <v>300</v>
      </c>
      <c r="BD270" s="144">
        <v>207</v>
      </c>
      <c r="BE270" s="144" t="s">
        <v>300</v>
      </c>
      <c r="BF270" s="23">
        <v>0.16964629382744689</v>
      </c>
      <c r="BG270" s="144" t="s">
        <v>300</v>
      </c>
      <c r="BH270" s="144">
        <v>225</v>
      </c>
      <c r="BI270" s="144" t="s">
        <v>300</v>
      </c>
      <c r="BJ270" s="23">
        <v>6.685376791208042E-2</v>
      </c>
      <c r="BK270" s="144" t="s">
        <v>300</v>
      </c>
      <c r="BL270" s="144">
        <v>248</v>
      </c>
      <c r="BM270" s="144" t="s">
        <v>300</v>
      </c>
      <c r="BN270" s="23">
        <v>3.2771564554563128E-2</v>
      </c>
      <c r="BO270" s="144" t="s">
        <v>300</v>
      </c>
      <c r="BP270" s="144">
        <v>251</v>
      </c>
      <c r="BQ270" s="144" t="s">
        <v>300</v>
      </c>
      <c r="BR270" s="23">
        <v>6.3062284789983061E-2</v>
      </c>
      <c r="BS270" s="144" t="s">
        <v>300</v>
      </c>
      <c r="BT270" s="144">
        <v>159</v>
      </c>
      <c r="BU270" s="144" t="s">
        <v>300</v>
      </c>
      <c r="BV270" s="23">
        <v>8.3337749048842738E-2</v>
      </c>
      <c r="BW270" s="144" t="s">
        <v>300</v>
      </c>
      <c r="BX270" s="144">
        <v>234</v>
      </c>
      <c r="BY270" s="144" t="s">
        <v>300</v>
      </c>
      <c r="BZ270" s="23">
        <v>0.22411168196156112</v>
      </c>
      <c r="CA270" s="144" t="s">
        <v>300</v>
      </c>
      <c r="CB270" s="144">
        <v>71</v>
      </c>
      <c r="CC270" s="144" t="s">
        <v>300</v>
      </c>
      <c r="CD270" s="144" t="s">
        <v>300</v>
      </c>
      <c r="CE270" s="23">
        <v>4.2658911144152774E-2</v>
      </c>
      <c r="CF270" s="144" t="s">
        <v>300</v>
      </c>
      <c r="CG270" s="144">
        <v>241</v>
      </c>
    </row>
    <row r="271" spans="1:85" x14ac:dyDescent="0.25">
      <c r="A271" s="144" t="s">
        <v>186</v>
      </c>
      <c r="B271" s="23">
        <v>0.18086074164944169</v>
      </c>
      <c r="C271" s="144" t="s">
        <v>186</v>
      </c>
      <c r="D271" s="144">
        <v>223</v>
      </c>
      <c r="E271" s="144" t="s">
        <v>186</v>
      </c>
      <c r="F271" s="23">
        <v>0.13564235428416041</v>
      </c>
      <c r="G271" s="144" t="s">
        <v>186</v>
      </c>
      <c r="H271" s="144">
        <v>89</v>
      </c>
      <c r="I271" s="144" t="s">
        <v>186</v>
      </c>
      <c r="J271" s="23">
        <v>0.20588246493830667</v>
      </c>
      <c r="K271" s="144" t="s">
        <v>186</v>
      </c>
      <c r="L271" s="144">
        <v>241</v>
      </c>
      <c r="M271" s="144" t="s">
        <v>186</v>
      </c>
      <c r="N271" s="23">
        <v>152</v>
      </c>
      <c r="O271" s="144" t="s">
        <v>186</v>
      </c>
      <c r="P271" s="23">
        <v>296</v>
      </c>
      <c r="Q271" s="144" t="s">
        <v>186</v>
      </c>
      <c r="R271" s="23">
        <v>6.0582904044489635E-4</v>
      </c>
      <c r="S271" s="144" t="s">
        <v>186</v>
      </c>
      <c r="T271" s="144">
        <v>241</v>
      </c>
      <c r="U271" s="144" t="s">
        <v>186</v>
      </c>
      <c r="V271" s="23">
        <v>0.19966660131826561</v>
      </c>
      <c r="W271" s="144" t="s">
        <v>186</v>
      </c>
      <c r="X271" s="144">
        <v>112</v>
      </c>
      <c r="Y271" s="144" t="s">
        <v>186</v>
      </c>
      <c r="Z271" s="23">
        <v>2.4507754422318073E-3</v>
      </c>
      <c r="AA271" s="144" t="s">
        <v>186</v>
      </c>
      <c r="AB271" s="144">
        <v>191</v>
      </c>
      <c r="AC271" s="144" t="s">
        <v>186</v>
      </c>
      <c r="AD271" s="23">
        <v>8.5601083887931594E-3</v>
      </c>
      <c r="AE271" s="144" t="s">
        <v>186</v>
      </c>
      <c r="AF271" s="144">
        <v>189</v>
      </c>
      <c r="AG271" s="144" t="s">
        <v>186</v>
      </c>
      <c r="AH271" s="23">
        <v>9.0341063644161071E-2</v>
      </c>
      <c r="AI271" s="144" t="s">
        <v>186</v>
      </c>
      <c r="AJ271" s="144">
        <v>140</v>
      </c>
      <c r="AK271" s="144" t="s">
        <v>186</v>
      </c>
      <c r="AL271" s="23">
        <v>1.9726922030234774E-2</v>
      </c>
      <c r="AM271" s="144" t="s">
        <v>186</v>
      </c>
      <c r="AN271" s="144">
        <v>190</v>
      </c>
      <c r="AO271" s="144" t="s">
        <v>186</v>
      </c>
      <c r="AP271" s="23">
        <v>0</v>
      </c>
      <c r="AQ271" s="144" t="s">
        <v>186</v>
      </c>
      <c r="AR271" s="144">
        <v>253</v>
      </c>
      <c r="AS271" s="144" t="s">
        <v>186</v>
      </c>
      <c r="AT271" s="23">
        <v>4.7152342490123997E-2</v>
      </c>
      <c r="AU271" s="144" t="s">
        <v>186</v>
      </c>
      <c r="AV271" s="144">
        <v>306</v>
      </c>
      <c r="AW271" s="144" t="s">
        <v>186</v>
      </c>
      <c r="AX271" s="23">
        <v>1.6623859989199366E-2</v>
      </c>
      <c r="AY271" s="144" t="s">
        <v>186</v>
      </c>
      <c r="AZ271" s="144">
        <v>317</v>
      </c>
      <c r="BA271" s="144" t="s">
        <v>186</v>
      </c>
      <c r="BB271" s="23">
        <v>6.8173459764009486E-2</v>
      </c>
      <c r="BC271" s="144" t="s">
        <v>186</v>
      </c>
      <c r="BD271" s="144">
        <v>129</v>
      </c>
      <c r="BE271" s="144" t="s">
        <v>186</v>
      </c>
      <c r="BF271" s="23">
        <v>0.22401130663055505</v>
      </c>
      <c r="BG271" s="144" t="s">
        <v>186</v>
      </c>
      <c r="BH271" s="144">
        <v>158</v>
      </c>
      <c r="BI271" s="144" t="s">
        <v>186</v>
      </c>
      <c r="BJ271" s="23">
        <v>0.10900905727563615</v>
      </c>
      <c r="BK271" s="144" t="s">
        <v>186</v>
      </c>
      <c r="BL271" s="144">
        <v>151</v>
      </c>
      <c r="BM271" s="144" t="s">
        <v>186</v>
      </c>
      <c r="BN271" s="23">
        <v>0.22279747814189227</v>
      </c>
      <c r="BO271" s="144" t="s">
        <v>186</v>
      </c>
      <c r="BP271" s="144">
        <v>26</v>
      </c>
      <c r="BQ271" s="144" t="s">
        <v>186</v>
      </c>
      <c r="BR271" s="23">
        <v>4.5068403280834807E-2</v>
      </c>
      <c r="BS271" s="144" t="s">
        <v>186</v>
      </c>
      <c r="BT271" s="144">
        <v>225</v>
      </c>
      <c r="BU271" s="144" t="s">
        <v>186</v>
      </c>
      <c r="BV271" s="23">
        <v>0.23244831447923933</v>
      </c>
      <c r="BW271" s="144" t="s">
        <v>186</v>
      </c>
      <c r="BX271" s="144">
        <v>45</v>
      </c>
      <c r="BY271" s="144" t="s">
        <v>186</v>
      </c>
      <c r="BZ271" s="23">
        <v>7.751123255280068E-2</v>
      </c>
      <c r="CA271" s="144" t="s">
        <v>186</v>
      </c>
      <c r="CB271" s="144">
        <v>309</v>
      </c>
      <c r="CC271" s="144" t="s">
        <v>186</v>
      </c>
      <c r="CD271" s="144" t="s">
        <v>186</v>
      </c>
      <c r="CE271" s="23">
        <v>5.1412668144044181E-2</v>
      </c>
      <c r="CF271" s="144" t="s">
        <v>186</v>
      </c>
      <c r="CG271" s="144">
        <v>213</v>
      </c>
    </row>
    <row r="272" spans="1:85" x14ac:dyDescent="0.25">
      <c r="A272" s="144" t="s">
        <v>199</v>
      </c>
      <c r="B272" s="23">
        <v>0.1800171944460007</v>
      </c>
      <c r="C272" s="144" t="s">
        <v>199</v>
      </c>
      <c r="D272" s="144">
        <v>225</v>
      </c>
      <c r="E272" s="144" t="s">
        <v>199</v>
      </c>
      <c r="F272" s="23">
        <v>4.3575667423855755E-2</v>
      </c>
      <c r="G272" s="144" t="s">
        <v>199</v>
      </c>
      <c r="H272" s="144">
        <v>296</v>
      </c>
      <c r="I272" s="144" t="s">
        <v>199</v>
      </c>
      <c r="J272" s="23">
        <v>0.26491410889375977</v>
      </c>
      <c r="K272" s="144" t="s">
        <v>199</v>
      </c>
      <c r="L272" s="144">
        <v>154</v>
      </c>
      <c r="M272" s="144" t="s">
        <v>199</v>
      </c>
      <c r="N272" s="23">
        <v>-142</v>
      </c>
      <c r="O272" s="144" t="s">
        <v>199</v>
      </c>
      <c r="P272" s="23">
        <v>41</v>
      </c>
      <c r="Q272" s="144" t="s">
        <v>199</v>
      </c>
      <c r="R272" s="23">
        <v>1.3154382736738151E-3</v>
      </c>
      <c r="S272" s="144" t="s">
        <v>199</v>
      </c>
      <c r="T272" s="144">
        <v>159</v>
      </c>
      <c r="U272" s="144" t="s">
        <v>199</v>
      </c>
      <c r="V272" s="23">
        <v>5.0678216295909712E-2</v>
      </c>
      <c r="W272" s="144" t="s">
        <v>199</v>
      </c>
      <c r="X272" s="144">
        <v>290</v>
      </c>
      <c r="Y272" s="144" t="s">
        <v>199</v>
      </c>
      <c r="Z272" s="23">
        <v>1.7833631151530235E-3</v>
      </c>
      <c r="AA272" s="144" t="s">
        <v>199</v>
      </c>
      <c r="AB272" s="144">
        <v>243</v>
      </c>
      <c r="AC272" s="144" t="s">
        <v>199</v>
      </c>
      <c r="AD272" s="23">
        <v>3.1548047047068963E-2</v>
      </c>
      <c r="AE272" s="144" t="s">
        <v>199</v>
      </c>
      <c r="AF272" s="144">
        <v>64</v>
      </c>
      <c r="AG272" s="144" t="s">
        <v>199</v>
      </c>
      <c r="AH272" s="23">
        <v>7.0861007298510303E-2</v>
      </c>
      <c r="AI272" s="144" t="s">
        <v>199</v>
      </c>
      <c r="AJ272" s="144">
        <v>207</v>
      </c>
      <c r="AK272" s="144" t="s">
        <v>199</v>
      </c>
      <c r="AL272" s="23">
        <v>3.9671590646488411E-2</v>
      </c>
      <c r="AM272" s="144" t="s">
        <v>199</v>
      </c>
      <c r="AN272" s="144">
        <v>77</v>
      </c>
      <c r="AO272" s="144" t="s">
        <v>199</v>
      </c>
      <c r="AP272" s="23">
        <v>0</v>
      </c>
      <c r="AQ272" s="144" t="s">
        <v>199</v>
      </c>
      <c r="AR272" s="144">
        <v>253</v>
      </c>
      <c r="AS272" s="144" t="s">
        <v>199</v>
      </c>
      <c r="AT272" s="23">
        <v>7.6178782788696733E-2</v>
      </c>
      <c r="AU272" s="144" t="s">
        <v>199</v>
      </c>
      <c r="AV272" s="144">
        <v>211</v>
      </c>
      <c r="AW272" s="144" t="s">
        <v>199</v>
      </c>
      <c r="AX272" s="23">
        <v>2.6857317205230425E-2</v>
      </c>
      <c r="AY272" s="144" t="s">
        <v>199</v>
      </c>
      <c r="AZ272" s="144">
        <v>297</v>
      </c>
      <c r="BA272" s="144" t="s">
        <v>199</v>
      </c>
      <c r="BB272" s="23">
        <v>6.6881906245019841E-3</v>
      </c>
      <c r="BC272" s="144" t="s">
        <v>199</v>
      </c>
      <c r="BD272" s="144">
        <v>307</v>
      </c>
      <c r="BE272" s="144" t="s">
        <v>199</v>
      </c>
      <c r="BF272" s="23">
        <v>0.46081393663829268</v>
      </c>
      <c r="BG272" s="144" t="s">
        <v>199</v>
      </c>
      <c r="BH272" s="144">
        <v>30</v>
      </c>
      <c r="BI272" s="144" t="s">
        <v>199</v>
      </c>
      <c r="BJ272" s="23">
        <v>0.10241345843106772</v>
      </c>
      <c r="BK272" s="144" t="s">
        <v>199</v>
      </c>
      <c r="BL272" s="144">
        <v>158</v>
      </c>
      <c r="BM272" s="144" t="s">
        <v>199</v>
      </c>
      <c r="BN272" s="23">
        <v>5.6868536828713005E-2</v>
      </c>
      <c r="BO272" s="144" t="s">
        <v>199</v>
      </c>
      <c r="BP272" s="144">
        <v>177</v>
      </c>
      <c r="BQ272" s="144" t="s">
        <v>199</v>
      </c>
      <c r="BR272" s="23">
        <v>2.9820229510084895E-2</v>
      </c>
      <c r="BS272" s="144" t="s">
        <v>199</v>
      </c>
      <c r="BT272" s="144">
        <v>291</v>
      </c>
      <c r="BU272" s="144" t="s">
        <v>199</v>
      </c>
      <c r="BV272" s="23">
        <v>7.5283523866950572E-2</v>
      </c>
      <c r="BW272" s="144" t="s">
        <v>199</v>
      </c>
      <c r="BX272" s="144">
        <v>255</v>
      </c>
      <c r="BY272" s="144" t="s">
        <v>199</v>
      </c>
      <c r="BZ272" s="23">
        <v>0.21602083425388671</v>
      </c>
      <c r="CA272" s="144" t="s">
        <v>199</v>
      </c>
      <c r="CB272" s="144">
        <v>77</v>
      </c>
      <c r="CC272" s="144" t="s">
        <v>199</v>
      </c>
      <c r="CD272" s="144" t="s">
        <v>199</v>
      </c>
      <c r="CE272" s="23">
        <v>4.1580378939062912E-2</v>
      </c>
      <c r="CF272" s="144" t="s">
        <v>199</v>
      </c>
      <c r="CG272" s="144">
        <v>245</v>
      </c>
    </row>
    <row r="273" spans="1:85" x14ac:dyDescent="0.25">
      <c r="A273" s="144" t="s">
        <v>137</v>
      </c>
      <c r="B273" s="23">
        <v>0.35180650892221738</v>
      </c>
      <c r="C273" s="144" t="s">
        <v>137</v>
      </c>
      <c r="D273" s="144">
        <v>52</v>
      </c>
      <c r="E273" s="144" t="s">
        <v>137</v>
      </c>
      <c r="F273" s="23">
        <v>0.25845001923103361</v>
      </c>
      <c r="G273" s="144" t="s">
        <v>137</v>
      </c>
      <c r="H273" s="144">
        <v>35</v>
      </c>
      <c r="I273" s="144" t="s">
        <v>137</v>
      </c>
      <c r="J273" s="23">
        <v>0.24736723865896698</v>
      </c>
      <c r="K273" s="144" t="s">
        <v>137</v>
      </c>
      <c r="L273" s="144">
        <v>180</v>
      </c>
      <c r="M273" s="144" t="s">
        <v>137</v>
      </c>
      <c r="N273" s="23">
        <v>145</v>
      </c>
      <c r="O273" s="144" t="s">
        <v>137</v>
      </c>
      <c r="P273" s="23">
        <v>292</v>
      </c>
      <c r="Q273" s="144" t="s">
        <v>137</v>
      </c>
      <c r="R273" s="23">
        <v>1.0969751425599623E-3</v>
      </c>
      <c r="S273" s="144" t="s">
        <v>137</v>
      </c>
      <c r="T273" s="144">
        <v>179</v>
      </c>
      <c r="U273" s="144" t="s">
        <v>137</v>
      </c>
      <c r="V273" s="23">
        <v>0.11422295571990547</v>
      </c>
      <c r="W273" s="144" t="s">
        <v>137</v>
      </c>
      <c r="X273" s="144">
        <v>194</v>
      </c>
      <c r="Y273" s="144" t="s">
        <v>137</v>
      </c>
      <c r="Z273" s="23">
        <v>2.1521854337767246E-3</v>
      </c>
      <c r="AA273" s="144" t="s">
        <v>137</v>
      </c>
      <c r="AB273" s="144">
        <v>216</v>
      </c>
      <c r="AC273" s="144" t="s">
        <v>137</v>
      </c>
      <c r="AD273" s="23">
        <v>2.278189217618722E-3</v>
      </c>
      <c r="AE273" s="144" t="s">
        <v>137</v>
      </c>
      <c r="AF273" s="144">
        <v>305</v>
      </c>
      <c r="AG273" s="144" t="s">
        <v>137</v>
      </c>
      <c r="AH273" s="23">
        <v>5.8532279625290728E-2</v>
      </c>
      <c r="AI273" s="144" t="s">
        <v>137</v>
      </c>
      <c r="AJ273" s="144">
        <v>264</v>
      </c>
      <c r="AK273" s="144" t="s">
        <v>137</v>
      </c>
      <c r="AL273" s="23">
        <v>9.5968183950539288E-3</v>
      </c>
      <c r="AM273" s="144" t="s">
        <v>137</v>
      </c>
      <c r="AN273" s="144">
        <v>318</v>
      </c>
      <c r="AO273" s="144" t="s">
        <v>137</v>
      </c>
      <c r="AP273" s="23">
        <v>6.8064878286175468E-2</v>
      </c>
      <c r="AQ273" s="144" t="s">
        <v>137</v>
      </c>
      <c r="AR273" s="144">
        <v>97</v>
      </c>
      <c r="AS273" s="144" t="s">
        <v>137</v>
      </c>
      <c r="AT273" s="23">
        <v>9.9424898609676168E-2</v>
      </c>
      <c r="AU273" s="144" t="s">
        <v>137</v>
      </c>
      <c r="AV273" s="144">
        <v>135</v>
      </c>
      <c r="AW273" s="144" t="s">
        <v>137</v>
      </c>
      <c r="AX273" s="23">
        <v>0.10134995578188195</v>
      </c>
      <c r="AY273" s="144" t="s">
        <v>137</v>
      </c>
      <c r="AZ273" s="144">
        <v>106</v>
      </c>
      <c r="BA273" s="144" t="s">
        <v>137</v>
      </c>
      <c r="BB273" s="23">
        <v>0.207876874909072</v>
      </c>
      <c r="BC273" s="144" t="s">
        <v>137</v>
      </c>
      <c r="BD273" s="144">
        <v>32</v>
      </c>
      <c r="BE273" s="144" t="s">
        <v>137</v>
      </c>
      <c r="BF273" s="23">
        <v>0.21615776583201399</v>
      </c>
      <c r="BG273" s="144" t="s">
        <v>137</v>
      </c>
      <c r="BH273" s="144">
        <v>167</v>
      </c>
      <c r="BI273" s="144" t="s">
        <v>137</v>
      </c>
      <c r="BJ273" s="23">
        <v>0.23480876061822059</v>
      </c>
      <c r="BK273" s="144" t="s">
        <v>137</v>
      </c>
      <c r="BL273" s="144">
        <v>34</v>
      </c>
      <c r="BM273" s="144" t="s">
        <v>137</v>
      </c>
      <c r="BN273" s="23">
        <v>0.29255741780007188</v>
      </c>
      <c r="BO273" s="144" t="s">
        <v>137</v>
      </c>
      <c r="BP273" s="144">
        <v>18</v>
      </c>
      <c r="BQ273" s="144" t="s">
        <v>137</v>
      </c>
      <c r="BR273" s="23">
        <v>7.8935594905137546E-2</v>
      </c>
      <c r="BS273" s="144" t="s">
        <v>137</v>
      </c>
      <c r="BT273" s="144">
        <v>104</v>
      </c>
      <c r="BU273" s="144" t="s">
        <v>137</v>
      </c>
      <c r="BV273" s="23">
        <v>0.3224350586734962</v>
      </c>
      <c r="BW273" s="144" t="s">
        <v>137</v>
      </c>
      <c r="BX273" s="144">
        <v>24</v>
      </c>
      <c r="BY273" s="144" t="s">
        <v>137</v>
      </c>
      <c r="BZ273" s="23">
        <v>0.22827269491174632</v>
      </c>
      <c r="CA273" s="144" t="s">
        <v>137</v>
      </c>
      <c r="CB273" s="144">
        <v>68</v>
      </c>
      <c r="CC273" s="144" t="s">
        <v>137</v>
      </c>
      <c r="CD273" s="144" t="s">
        <v>137</v>
      </c>
      <c r="CE273" s="23">
        <v>8.7750958682877328E-2</v>
      </c>
      <c r="CF273" s="144" t="s">
        <v>137</v>
      </c>
      <c r="CG273" s="144">
        <v>136</v>
      </c>
    </row>
    <row r="274" spans="1:85" x14ac:dyDescent="0.25">
      <c r="A274" s="144" t="s">
        <v>217</v>
      </c>
      <c r="B274" s="23">
        <v>0.16295659156218884</v>
      </c>
      <c r="C274" s="144" t="s">
        <v>217</v>
      </c>
      <c r="D274" s="144">
        <v>259</v>
      </c>
      <c r="E274" s="144" t="s">
        <v>217</v>
      </c>
      <c r="F274" s="23">
        <v>6.3394227703692393E-2</v>
      </c>
      <c r="G274" s="144" t="s">
        <v>217</v>
      </c>
      <c r="H274" s="144">
        <v>242</v>
      </c>
      <c r="I274" s="144" t="s">
        <v>217</v>
      </c>
      <c r="J274" s="23">
        <v>0.22485366667733808</v>
      </c>
      <c r="K274" s="144" t="s">
        <v>217</v>
      </c>
      <c r="L274" s="144">
        <v>214</v>
      </c>
      <c r="M274" s="144" t="s">
        <v>217</v>
      </c>
      <c r="N274" s="23">
        <v>-28</v>
      </c>
      <c r="O274" s="144" t="s">
        <v>217</v>
      </c>
      <c r="P274" s="23">
        <v>130</v>
      </c>
      <c r="Q274" s="144" t="s">
        <v>217</v>
      </c>
      <c r="R274" s="23">
        <v>5.109501478244335E-4</v>
      </c>
      <c r="S274" s="144" t="s">
        <v>217</v>
      </c>
      <c r="T274" s="144">
        <v>254</v>
      </c>
      <c r="U274" s="144" t="s">
        <v>217</v>
      </c>
      <c r="V274" s="23">
        <v>9.7860923097821656E-2</v>
      </c>
      <c r="W274" s="144" t="s">
        <v>217</v>
      </c>
      <c r="X274" s="144">
        <v>212</v>
      </c>
      <c r="Y274" s="144" t="s">
        <v>217</v>
      </c>
      <c r="Z274" s="23">
        <v>1.415134064762302E-3</v>
      </c>
      <c r="AA274" s="144" t="s">
        <v>217</v>
      </c>
      <c r="AB274" s="144">
        <v>267</v>
      </c>
      <c r="AC274" s="144" t="s">
        <v>217</v>
      </c>
      <c r="AD274" s="23">
        <v>1.5401920695238491E-2</v>
      </c>
      <c r="AE274" s="144" t="s">
        <v>217</v>
      </c>
      <c r="AF274" s="144">
        <v>117</v>
      </c>
      <c r="AG274" s="144" t="s">
        <v>217</v>
      </c>
      <c r="AH274" s="23">
        <v>0.19636272087659623</v>
      </c>
      <c r="AI274" s="144" t="s">
        <v>217</v>
      </c>
      <c r="AJ274" s="144">
        <v>33</v>
      </c>
      <c r="AK274" s="144" t="s">
        <v>217</v>
      </c>
      <c r="AL274" s="23">
        <v>3.9755762889821217E-2</v>
      </c>
      <c r="AM274" s="144" t="s">
        <v>217</v>
      </c>
      <c r="AN274" s="144">
        <v>75</v>
      </c>
      <c r="AO274" s="144" t="s">
        <v>217</v>
      </c>
      <c r="AP274" s="23">
        <v>4.3959206735340879E-2</v>
      </c>
      <c r="AQ274" s="144" t="s">
        <v>217</v>
      </c>
      <c r="AR274" s="144">
        <v>137</v>
      </c>
      <c r="AS274" s="144" t="s">
        <v>217</v>
      </c>
      <c r="AT274" s="23">
        <v>5.5907925670204549E-2</v>
      </c>
      <c r="AU274" s="144" t="s">
        <v>217</v>
      </c>
      <c r="AV274" s="144">
        <v>285</v>
      </c>
      <c r="AW274" s="144" t="s">
        <v>217</v>
      </c>
      <c r="AX274" s="23">
        <v>6.2528178577816479E-2</v>
      </c>
      <c r="AY274" s="144" t="s">
        <v>217</v>
      </c>
      <c r="AZ274" s="144">
        <v>187</v>
      </c>
      <c r="BA274" s="144" t="s">
        <v>217</v>
      </c>
      <c r="BB274" s="23">
        <v>4.2384068173005281E-2</v>
      </c>
      <c r="BC274" s="144" t="s">
        <v>217</v>
      </c>
      <c r="BD274" s="144">
        <v>185</v>
      </c>
      <c r="BE274" s="144" t="s">
        <v>217</v>
      </c>
      <c r="BF274" s="23">
        <v>0.2008544388216188</v>
      </c>
      <c r="BG274" s="144" t="s">
        <v>217</v>
      </c>
      <c r="BH274" s="144">
        <v>190</v>
      </c>
      <c r="BI274" s="144" t="s">
        <v>217</v>
      </c>
      <c r="BJ274" s="23">
        <v>8.0643399707523322E-2</v>
      </c>
      <c r="BK274" s="144" t="s">
        <v>217</v>
      </c>
      <c r="BL274" s="144">
        <v>218</v>
      </c>
      <c r="BM274" s="144" t="s">
        <v>217</v>
      </c>
      <c r="BN274" s="23">
        <v>3.8016747016366023E-2</v>
      </c>
      <c r="BO274" s="144" t="s">
        <v>217</v>
      </c>
      <c r="BP274" s="144">
        <v>232</v>
      </c>
      <c r="BQ274" s="144" t="s">
        <v>217</v>
      </c>
      <c r="BR274" s="23">
        <v>6.0973242103655081E-2</v>
      </c>
      <c r="BS274" s="144" t="s">
        <v>217</v>
      </c>
      <c r="BT274" s="144">
        <v>166</v>
      </c>
      <c r="BU274" s="144" t="s">
        <v>217</v>
      </c>
      <c r="BV274" s="23">
        <v>8.6066801975486107E-2</v>
      </c>
      <c r="BW274" s="144" t="s">
        <v>217</v>
      </c>
      <c r="BX274" s="144">
        <v>228</v>
      </c>
      <c r="BY274" s="144" t="s">
        <v>217</v>
      </c>
      <c r="BZ274" s="23">
        <v>0.13688602712618539</v>
      </c>
      <c r="CA274" s="144" t="s">
        <v>217</v>
      </c>
      <c r="CB274" s="144">
        <v>190</v>
      </c>
      <c r="CC274" s="144" t="s">
        <v>217</v>
      </c>
      <c r="CD274" s="144" t="s">
        <v>217</v>
      </c>
      <c r="CE274" s="23">
        <v>5.4060570445379395E-2</v>
      </c>
      <c r="CF274" s="144" t="s">
        <v>217</v>
      </c>
      <c r="CG274" s="144">
        <v>205</v>
      </c>
    </row>
    <row r="275" spans="1:85" x14ac:dyDescent="0.25">
      <c r="A275" s="144" t="s">
        <v>265</v>
      </c>
      <c r="B275" s="23">
        <v>0.19921873705250798</v>
      </c>
      <c r="C275" s="144" t="s">
        <v>265</v>
      </c>
      <c r="D275" s="144">
        <v>183</v>
      </c>
      <c r="E275" s="144" t="s">
        <v>265</v>
      </c>
      <c r="F275" s="23">
        <v>9.7395893697031971E-2</v>
      </c>
      <c r="G275" s="144" t="s">
        <v>265</v>
      </c>
      <c r="H275" s="144">
        <v>163</v>
      </c>
      <c r="I275" s="144" t="s">
        <v>265</v>
      </c>
      <c r="J275" s="23">
        <v>0.24976383936636781</v>
      </c>
      <c r="K275" s="144" t="s">
        <v>265</v>
      </c>
      <c r="L275" s="144">
        <v>175</v>
      </c>
      <c r="M275" s="144" t="s">
        <v>265</v>
      </c>
      <c r="N275" s="23">
        <v>12</v>
      </c>
      <c r="O275" s="144" t="s">
        <v>265</v>
      </c>
      <c r="P275" s="23">
        <v>188</v>
      </c>
      <c r="Q275" s="144" t="s">
        <v>265</v>
      </c>
      <c r="R275" s="23">
        <v>1.1317256374384512E-4</v>
      </c>
      <c r="S275" s="144" t="s">
        <v>265</v>
      </c>
      <c r="T275" s="144">
        <v>315</v>
      </c>
      <c r="U275" s="144" t="s">
        <v>265</v>
      </c>
      <c r="V275" s="23">
        <v>0.18179942086526504</v>
      </c>
      <c r="W275" s="144" t="s">
        <v>265</v>
      </c>
      <c r="X275" s="144">
        <v>124</v>
      </c>
      <c r="Y275" s="144" t="s">
        <v>265</v>
      </c>
      <c r="Z275" s="23">
        <v>1.7931554216591833E-3</v>
      </c>
      <c r="AA275" s="144" t="s">
        <v>265</v>
      </c>
      <c r="AB275" s="144">
        <v>242</v>
      </c>
      <c r="AC275" s="144" t="s">
        <v>265</v>
      </c>
      <c r="AD275" s="23">
        <v>1.434693095492889E-2</v>
      </c>
      <c r="AE275" s="144" t="s">
        <v>265</v>
      </c>
      <c r="AF275" s="144">
        <v>123</v>
      </c>
      <c r="AG275" s="144" t="s">
        <v>265</v>
      </c>
      <c r="AH275" s="23">
        <v>5.1176543435237004E-2</v>
      </c>
      <c r="AI275" s="144" t="s">
        <v>265</v>
      </c>
      <c r="AJ275" s="144">
        <v>300</v>
      </c>
      <c r="AK275" s="144" t="s">
        <v>265</v>
      </c>
      <c r="AL275" s="23">
        <v>2.0429715257581468E-2</v>
      </c>
      <c r="AM275" s="144" t="s">
        <v>265</v>
      </c>
      <c r="AN275" s="144">
        <v>183</v>
      </c>
      <c r="AO275" s="144" t="s">
        <v>265</v>
      </c>
      <c r="AP275" s="23">
        <v>0.11169784740401041</v>
      </c>
      <c r="AQ275" s="144" t="s">
        <v>265</v>
      </c>
      <c r="AR275" s="144">
        <v>48</v>
      </c>
      <c r="AS275" s="144" t="s">
        <v>265</v>
      </c>
      <c r="AT275" s="23">
        <v>9.3181738660098754E-2</v>
      </c>
      <c r="AU275" s="144" t="s">
        <v>265</v>
      </c>
      <c r="AV275" s="144">
        <v>157</v>
      </c>
      <c r="AW275" s="144" t="s">
        <v>265</v>
      </c>
      <c r="AX275" s="23">
        <v>0.14164860707803384</v>
      </c>
      <c r="AY275" s="144" t="s">
        <v>265</v>
      </c>
      <c r="AZ275" s="144">
        <v>54</v>
      </c>
      <c r="BA275" s="144" t="s">
        <v>265</v>
      </c>
      <c r="BB275" s="23">
        <v>3.9923792301774952E-2</v>
      </c>
      <c r="BC275" s="144" t="s">
        <v>265</v>
      </c>
      <c r="BD275" s="144">
        <v>192</v>
      </c>
      <c r="BE275" s="144" t="s">
        <v>265</v>
      </c>
      <c r="BF275" s="23">
        <v>0.32212376581654384</v>
      </c>
      <c r="BG275" s="144" t="s">
        <v>265</v>
      </c>
      <c r="BH275" s="144">
        <v>67</v>
      </c>
      <c r="BI275" s="144" t="s">
        <v>265</v>
      </c>
      <c r="BJ275" s="23">
        <v>0.10374494021304496</v>
      </c>
      <c r="BK275" s="144" t="s">
        <v>265</v>
      </c>
      <c r="BL275" s="144">
        <v>155</v>
      </c>
      <c r="BM275" s="144" t="s">
        <v>265</v>
      </c>
      <c r="BN275" s="23">
        <v>4.9426896086398997E-2</v>
      </c>
      <c r="BO275" s="144" t="s">
        <v>265</v>
      </c>
      <c r="BP275" s="144">
        <v>193</v>
      </c>
      <c r="BQ275" s="144" t="s">
        <v>265</v>
      </c>
      <c r="BR275" s="23">
        <v>2.2805234379314341E-2</v>
      </c>
      <c r="BS275" s="144" t="s">
        <v>265</v>
      </c>
      <c r="BT275" s="144">
        <v>316</v>
      </c>
      <c r="BU275" s="144" t="s">
        <v>265</v>
      </c>
      <c r="BV275" s="23">
        <v>6.2721260287383507E-2</v>
      </c>
      <c r="BW275" s="144" t="s">
        <v>265</v>
      </c>
      <c r="BX275" s="144">
        <v>289</v>
      </c>
      <c r="BY275" s="144" t="s">
        <v>265</v>
      </c>
      <c r="BZ275" s="23">
        <v>0.19341929639202951</v>
      </c>
      <c r="CA275" s="144" t="s">
        <v>265</v>
      </c>
      <c r="CB275" s="144">
        <v>100</v>
      </c>
      <c r="CC275" s="144" t="s">
        <v>265</v>
      </c>
      <c r="CD275" s="144" t="s">
        <v>265</v>
      </c>
      <c r="CE275" s="23">
        <v>2.7348913225910713E-2</v>
      </c>
      <c r="CF275" s="144" t="s">
        <v>265</v>
      </c>
      <c r="CG275" s="144">
        <v>283</v>
      </c>
    </row>
    <row r="276" spans="1:85" x14ac:dyDescent="0.25">
      <c r="A276" s="144" t="s">
        <v>235</v>
      </c>
      <c r="B276" s="23">
        <v>0.16560850901220442</v>
      </c>
      <c r="C276" s="144" t="s">
        <v>235</v>
      </c>
      <c r="D276" s="144">
        <v>253</v>
      </c>
      <c r="E276" s="144" t="s">
        <v>235</v>
      </c>
      <c r="F276" s="23">
        <v>9.6260737300830609E-2</v>
      </c>
      <c r="G276" s="144" t="s">
        <v>235</v>
      </c>
      <c r="H276" s="144">
        <v>165</v>
      </c>
      <c r="I276" s="144" t="s">
        <v>235</v>
      </c>
      <c r="J276" s="23">
        <v>0.17180759757184644</v>
      </c>
      <c r="K276" s="144" t="s">
        <v>235</v>
      </c>
      <c r="L276" s="144">
        <v>283</v>
      </c>
      <c r="M276" s="144" t="s">
        <v>235</v>
      </c>
      <c r="N276" s="23">
        <v>118</v>
      </c>
      <c r="O276" s="144" t="s">
        <v>235</v>
      </c>
      <c r="P276" s="23">
        <v>276</v>
      </c>
      <c r="Q276" s="144" t="s">
        <v>235</v>
      </c>
      <c r="R276" s="23">
        <v>3.2672133310512894E-3</v>
      </c>
      <c r="S276" s="144" t="s">
        <v>235</v>
      </c>
      <c r="T276" s="144">
        <v>75</v>
      </c>
      <c r="U276" s="144" t="s">
        <v>235</v>
      </c>
      <c r="V276" s="23">
        <v>8.7635473139725431E-2</v>
      </c>
      <c r="W276" s="144" t="s">
        <v>235</v>
      </c>
      <c r="X276" s="144">
        <v>230</v>
      </c>
      <c r="Y276" s="144" t="s">
        <v>235</v>
      </c>
      <c r="Z276" s="23">
        <v>4.0760759676986506E-3</v>
      </c>
      <c r="AA276" s="144" t="s">
        <v>235</v>
      </c>
      <c r="AB276" s="144">
        <v>118</v>
      </c>
      <c r="AC276" s="144" t="s">
        <v>235</v>
      </c>
      <c r="AD276" s="23">
        <v>2.9062097717562761E-2</v>
      </c>
      <c r="AE276" s="144" t="s">
        <v>235</v>
      </c>
      <c r="AF276" s="144">
        <v>66</v>
      </c>
      <c r="AG276" s="144" t="s">
        <v>235</v>
      </c>
      <c r="AH276" s="23">
        <v>0.11613348797840867</v>
      </c>
      <c r="AI276" s="144" t="s">
        <v>235</v>
      </c>
      <c r="AJ276" s="144">
        <v>97</v>
      </c>
      <c r="AK276" s="144" t="s">
        <v>235</v>
      </c>
      <c r="AL276" s="23">
        <v>4.2955011110808572E-2</v>
      </c>
      <c r="AM276" s="144" t="s">
        <v>235</v>
      </c>
      <c r="AN276" s="144">
        <v>67</v>
      </c>
      <c r="AO276" s="144" t="s">
        <v>235</v>
      </c>
      <c r="AP276" s="23">
        <v>0.13446895937233469</v>
      </c>
      <c r="AQ276" s="144" t="s">
        <v>235</v>
      </c>
      <c r="AR276" s="144">
        <v>38</v>
      </c>
      <c r="AS276" s="144" t="s">
        <v>235</v>
      </c>
      <c r="AT276" s="23">
        <v>5.1098077874049318E-2</v>
      </c>
      <c r="AU276" s="144" t="s">
        <v>235</v>
      </c>
      <c r="AV276" s="144">
        <v>299</v>
      </c>
      <c r="AW276" s="144" t="s">
        <v>235</v>
      </c>
      <c r="AX276" s="23">
        <v>0.14899143535497633</v>
      </c>
      <c r="AY276" s="144" t="s">
        <v>235</v>
      </c>
      <c r="AZ276" s="144">
        <v>52</v>
      </c>
      <c r="BA276" s="144" t="s">
        <v>235</v>
      </c>
      <c r="BB276" s="23">
        <v>4.533908759692268E-3</v>
      </c>
      <c r="BC276" s="144" t="s">
        <v>235</v>
      </c>
      <c r="BD276" s="144">
        <v>318</v>
      </c>
      <c r="BE276" s="144" t="s">
        <v>235</v>
      </c>
      <c r="BF276" s="23">
        <v>0.15814148385180316</v>
      </c>
      <c r="BG276" s="144" t="s">
        <v>235</v>
      </c>
      <c r="BH276" s="144">
        <v>244</v>
      </c>
      <c r="BI276" s="144" t="s">
        <v>235</v>
      </c>
      <c r="BJ276" s="23">
        <v>3.7188276737588531E-2</v>
      </c>
      <c r="BK276" s="144" t="s">
        <v>235</v>
      </c>
      <c r="BL276" s="144">
        <v>319</v>
      </c>
      <c r="BM276" s="144" t="s">
        <v>235</v>
      </c>
      <c r="BN276" s="23">
        <v>4.1664690885494564E-2</v>
      </c>
      <c r="BO276" s="144" t="s">
        <v>235</v>
      </c>
      <c r="BP276" s="144">
        <v>218</v>
      </c>
      <c r="BQ276" s="144" t="s">
        <v>235</v>
      </c>
      <c r="BR276" s="23">
        <v>4.1994162116743027E-2</v>
      </c>
      <c r="BS276" s="144" t="s">
        <v>235</v>
      </c>
      <c r="BT276" s="144">
        <v>240</v>
      </c>
      <c r="BU276" s="144" t="s">
        <v>235</v>
      </c>
      <c r="BV276" s="23">
        <v>7.2701564978958716E-2</v>
      </c>
      <c r="BW276" s="144" t="s">
        <v>235</v>
      </c>
      <c r="BX276" s="144">
        <v>268</v>
      </c>
      <c r="BY276" s="144" t="s">
        <v>235</v>
      </c>
      <c r="BZ276" s="23">
        <v>0.11694089925005111</v>
      </c>
      <c r="CA276" s="144" t="s">
        <v>235</v>
      </c>
      <c r="CB276" s="144">
        <v>227</v>
      </c>
      <c r="CC276" s="144" t="s">
        <v>235</v>
      </c>
      <c r="CD276" s="144" t="s">
        <v>235</v>
      </c>
      <c r="CE276" s="23">
        <v>4.1545743688505304E-2</v>
      </c>
      <c r="CF276" s="144" t="s">
        <v>235</v>
      </c>
      <c r="CG276" s="144">
        <v>246</v>
      </c>
    </row>
    <row r="277" spans="1:85" x14ac:dyDescent="0.25">
      <c r="A277" s="144" t="s">
        <v>312</v>
      </c>
      <c r="B277" s="23">
        <v>0.13802539407088996</v>
      </c>
      <c r="C277" s="144" t="s">
        <v>312</v>
      </c>
      <c r="D277" s="144">
        <v>295</v>
      </c>
      <c r="E277" s="144" t="s">
        <v>312</v>
      </c>
      <c r="F277" s="23">
        <v>5.1926331541246734E-2</v>
      </c>
      <c r="G277" s="144" t="s">
        <v>312</v>
      </c>
      <c r="H277" s="144">
        <v>274</v>
      </c>
      <c r="I277" s="144" t="s">
        <v>312</v>
      </c>
      <c r="J277" s="23">
        <v>0.18008989134402598</v>
      </c>
      <c r="K277" s="144" t="s">
        <v>312</v>
      </c>
      <c r="L277" s="144">
        <v>279</v>
      </c>
      <c r="M277" s="144" t="s">
        <v>312</v>
      </c>
      <c r="N277" s="23">
        <v>5</v>
      </c>
      <c r="O277" s="144" t="s">
        <v>312</v>
      </c>
      <c r="P277" s="23">
        <v>175</v>
      </c>
      <c r="Q277" s="144" t="s">
        <v>312</v>
      </c>
      <c r="R277" s="23">
        <v>2.6349869080605419E-3</v>
      </c>
      <c r="S277" s="144" t="s">
        <v>312</v>
      </c>
      <c r="T277" s="144">
        <v>88</v>
      </c>
      <c r="U277" s="144" t="s">
        <v>312</v>
      </c>
      <c r="V277" s="23">
        <v>0.10809741157896936</v>
      </c>
      <c r="W277" s="144" t="s">
        <v>312</v>
      </c>
      <c r="X277" s="144">
        <v>199</v>
      </c>
      <c r="Y277" s="144" t="s">
        <v>312</v>
      </c>
      <c r="Z277" s="23">
        <v>3.6331290547847056E-3</v>
      </c>
      <c r="AA277" s="144" t="s">
        <v>312</v>
      </c>
      <c r="AB277" s="144">
        <v>138</v>
      </c>
      <c r="AC277" s="144" t="s">
        <v>312</v>
      </c>
      <c r="AD277" s="23">
        <v>7.3546890206739176E-3</v>
      </c>
      <c r="AE277" s="144" t="s">
        <v>312</v>
      </c>
      <c r="AF277" s="144">
        <v>213</v>
      </c>
      <c r="AG277" s="144" t="s">
        <v>312</v>
      </c>
      <c r="AH277" s="23">
        <v>3.5221646813096981E-2</v>
      </c>
      <c r="AI277" s="144" t="s">
        <v>312</v>
      </c>
      <c r="AJ277" s="144">
        <v>323</v>
      </c>
      <c r="AK277" s="144" t="s">
        <v>312</v>
      </c>
      <c r="AL277" s="23">
        <v>1.1605554382281712E-2</v>
      </c>
      <c r="AM277" s="144" t="s">
        <v>312</v>
      </c>
      <c r="AN277" s="144">
        <v>304</v>
      </c>
      <c r="AO277" s="144" t="s">
        <v>312</v>
      </c>
      <c r="AP277" s="23">
        <v>0</v>
      </c>
      <c r="AQ277" s="144" t="s">
        <v>312</v>
      </c>
      <c r="AR277" s="144">
        <v>253</v>
      </c>
      <c r="AS277" s="144" t="s">
        <v>312</v>
      </c>
      <c r="AT277" s="23">
        <v>0.10944894454416734</v>
      </c>
      <c r="AU277" s="144" t="s">
        <v>312</v>
      </c>
      <c r="AV277" s="144">
        <v>113</v>
      </c>
      <c r="AW277" s="144" t="s">
        <v>312</v>
      </c>
      <c r="AX277" s="23">
        <v>3.8586925568946405E-2</v>
      </c>
      <c r="AY277" s="144" t="s">
        <v>312</v>
      </c>
      <c r="AZ277" s="144">
        <v>261</v>
      </c>
      <c r="BA277" s="144" t="s">
        <v>312</v>
      </c>
      <c r="BB277" s="23">
        <v>3.7740629345778466E-2</v>
      </c>
      <c r="BC277" s="144" t="s">
        <v>312</v>
      </c>
      <c r="BD277" s="144">
        <v>197</v>
      </c>
      <c r="BE277" s="144" t="s">
        <v>312</v>
      </c>
      <c r="BF277" s="23">
        <v>0.18630471957168571</v>
      </c>
      <c r="BG277" s="144" t="s">
        <v>312</v>
      </c>
      <c r="BH277" s="144">
        <v>205</v>
      </c>
      <c r="BI277" s="144" t="s">
        <v>312</v>
      </c>
      <c r="BJ277" s="23">
        <v>7.3366571784134554E-2</v>
      </c>
      <c r="BK277" s="144" t="s">
        <v>312</v>
      </c>
      <c r="BL277" s="144">
        <v>236</v>
      </c>
      <c r="BM277" s="144" t="s">
        <v>312</v>
      </c>
      <c r="BN277" s="23">
        <v>6.7167485895912399E-2</v>
      </c>
      <c r="BO277" s="144" t="s">
        <v>312</v>
      </c>
      <c r="BP277" s="144">
        <v>152</v>
      </c>
      <c r="BQ277" s="144" t="s">
        <v>312</v>
      </c>
      <c r="BR277" s="23">
        <v>3.3745924052228447E-2</v>
      </c>
      <c r="BS277" s="144" t="s">
        <v>312</v>
      </c>
      <c r="BT277" s="144">
        <v>271</v>
      </c>
      <c r="BU277" s="144" t="s">
        <v>312</v>
      </c>
      <c r="BV277" s="23">
        <v>8.7633085934208821E-2</v>
      </c>
      <c r="BW277" s="144" t="s">
        <v>312</v>
      </c>
      <c r="BX277" s="144">
        <v>224</v>
      </c>
      <c r="BY277" s="144" t="s">
        <v>312</v>
      </c>
      <c r="BZ277" s="23">
        <v>0.14155957821869183</v>
      </c>
      <c r="CA277" s="144" t="s">
        <v>312</v>
      </c>
      <c r="CB277" s="144">
        <v>176</v>
      </c>
      <c r="CC277" s="144" t="s">
        <v>312</v>
      </c>
      <c r="CD277" s="144" t="s">
        <v>312</v>
      </c>
      <c r="CE277" s="23">
        <v>2.8685457872913225E-2</v>
      </c>
      <c r="CF277" s="144" t="s">
        <v>312</v>
      </c>
      <c r="CG277" s="144">
        <v>279</v>
      </c>
    </row>
    <row r="278" spans="1:85" x14ac:dyDescent="0.25">
      <c r="A278" s="144" t="s">
        <v>257</v>
      </c>
      <c r="B278" s="23">
        <v>0.19614386214395724</v>
      </c>
      <c r="C278" s="144" t="s">
        <v>257</v>
      </c>
      <c r="D278" s="144">
        <v>190</v>
      </c>
      <c r="E278" s="144" t="s">
        <v>257</v>
      </c>
      <c r="F278" s="23">
        <v>0.12101143245489768</v>
      </c>
      <c r="G278" s="144" t="s">
        <v>257</v>
      </c>
      <c r="H278" s="144">
        <v>113</v>
      </c>
      <c r="I278" s="144" t="s">
        <v>257</v>
      </c>
      <c r="J278" s="23">
        <v>0.20909602774258598</v>
      </c>
      <c r="K278" s="144" t="s">
        <v>257</v>
      </c>
      <c r="L278" s="144">
        <v>236</v>
      </c>
      <c r="M278" s="144" t="s">
        <v>257</v>
      </c>
      <c r="N278" s="23">
        <v>123</v>
      </c>
      <c r="O278" s="144" t="s">
        <v>257</v>
      </c>
      <c r="P278" s="23">
        <v>280</v>
      </c>
      <c r="Q278" s="144" t="s">
        <v>257</v>
      </c>
      <c r="R278" s="23">
        <v>2.0642179677061341E-3</v>
      </c>
      <c r="S278" s="144" t="s">
        <v>257</v>
      </c>
      <c r="T278" s="144">
        <v>107</v>
      </c>
      <c r="U278" s="144" t="s">
        <v>257</v>
      </c>
      <c r="V278" s="23">
        <v>0.13415562083695531</v>
      </c>
      <c r="W278" s="144" t="s">
        <v>257</v>
      </c>
      <c r="X278" s="144">
        <v>169</v>
      </c>
      <c r="Y278" s="144" t="s">
        <v>257</v>
      </c>
      <c r="Z278" s="23">
        <v>3.3033365717873376E-3</v>
      </c>
      <c r="AA278" s="144" t="s">
        <v>257</v>
      </c>
      <c r="AB278" s="144">
        <v>151</v>
      </c>
      <c r="AC278" s="144" t="s">
        <v>257</v>
      </c>
      <c r="AD278" s="23">
        <v>1.0109252954178796E-2</v>
      </c>
      <c r="AE278" s="144" t="s">
        <v>257</v>
      </c>
      <c r="AF278" s="144">
        <v>169</v>
      </c>
      <c r="AG278" s="144" t="s">
        <v>257</v>
      </c>
      <c r="AH278" s="23">
        <v>0.1193811337109312</v>
      </c>
      <c r="AI278" s="144" t="s">
        <v>257</v>
      </c>
      <c r="AJ278" s="144">
        <v>89</v>
      </c>
      <c r="AK278" s="144" t="s">
        <v>257</v>
      </c>
      <c r="AL278" s="23">
        <v>2.4896397754261897E-2</v>
      </c>
      <c r="AM278" s="144" t="s">
        <v>257</v>
      </c>
      <c r="AN278" s="144">
        <v>141</v>
      </c>
      <c r="AO278" s="144" t="s">
        <v>257</v>
      </c>
      <c r="AP278" s="23">
        <v>2.4931024180235271E-2</v>
      </c>
      <c r="AQ278" s="144" t="s">
        <v>257</v>
      </c>
      <c r="AR278" s="144">
        <v>192</v>
      </c>
      <c r="AS278" s="144" t="s">
        <v>257</v>
      </c>
      <c r="AT278" s="23">
        <v>0.12260382968312919</v>
      </c>
      <c r="AU278" s="144" t="s">
        <v>257</v>
      </c>
      <c r="AV278" s="144">
        <v>81</v>
      </c>
      <c r="AW278" s="144" t="s">
        <v>257</v>
      </c>
      <c r="AX278" s="23">
        <v>6.7508270747015195E-2</v>
      </c>
      <c r="AY278" s="144" t="s">
        <v>257</v>
      </c>
      <c r="AZ278" s="144">
        <v>168</v>
      </c>
      <c r="BA278" s="144" t="s">
        <v>257</v>
      </c>
      <c r="BB278" s="23">
        <v>0.15625455346314365</v>
      </c>
      <c r="BC278" s="144" t="s">
        <v>257</v>
      </c>
      <c r="BD278" s="144">
        <v>52</v>
      </c>
      <c r="BE278" s="144" t="s">
        <v>257</v>
      </c>
      <c r="BF278" s="23">
        <v>0.1336801111801415</v>
      </c>
      <c r="BG278" s="144" t="s">
        <v>257</v>
      </c>
      <c r="BH278" s="144">
        <v>291</v>
      </c>
      <c r="BI278" s="144" t="s">
        <v>257</v>
      </c>
      <c r="BJ278" s="23">
        <v>0.17047929682750504</v>
      </c>
      <c r="BK278" s="144" t="s">
        <v>257</v>
      </c>
      <c r="BL278" s="144">
        <v>78</v>
      </c>
      <c r="BM278" s="144" t="s">
        <v>257</v>
      </c>
      <c r="BN278" s="23">
        <v>7.4403874074332105E-2</v>
      </c>
      <c r="BO278" s="144" t="s">
        <v>257</v>
      </c>
      <c r="BP278" s="144">
        <v>139</v>
      </c>
      <c r="BQ278" s="144" t="s">
        <v>257</v>
      </c>
      <c r="BR278" s="23">
        <v>6.3571003391232395E-2</v>
      </c>
      <c r="BS278" s="144" t="s">
        <v>257</v>
      </c>
      <c r="BT278" s="144">
        <v>158</v>
      </c>
      <c r="BU278" s="144" t="s">
        <v>257</v>
      </c>
      <c r="BV278" s="23">
        <v>0.11988227483729211</v>
      </c>
      <c r="BW278" s="144" t="s">
        <v>257</v>
      </c>
      <c r="BX278" s="144">
        <v>157</v>
      </c>
      <c r="BY278" s="144" t="s">
        <v>257</v>
      </c>
      <c r="BZ278" s="23">
        <v>9.6169961433566029E-2</v>
      </c>
      <c r="CA278" s="144" t="s">
        <v>257</v>
      </c>
      <c r="CB278" s="144">
        <v>278</v>
      </c>
      <c r="CC278" s="144" t="s">
        <v>257</v>
      </c>
      <c r="CD278" s="144" t="s">
        <v>257</v>
      </c>
      <c r="CE278" s="23">
        <v>7.7076924664611204E-2</v>
      </c>
      <c r="CF278" s="144" t="s">
        <v>257</v>
      </c>
      <c r="CG278" s="144">
        <v>149</v>
      </c>
    </row>
    <row r="279" spans="1:85" x14ac:dyDescent="0.25">
      <c r="A279" s="144" t="s">
        <v>138</v>
      </c>
      <c r="B279" s="23">
        <v>0.2691418931564511</v>
      </c>
      <c r="C279" s="144" t="s">
        <v>138</v>
      </c>
      <c r="D279" s="144">
        <v>106</v>
      </c>
      <c r="E279" s="144" t="s">
        <v>138</v>
      </c>
      <c r="F279" s="23">
        <v>0.10865383093629347</v>
      </c>
      <c r="G279" s="144" t="s">
        <v>138</v>
      </c>
      <c r="H279" s="144">
        <v>143</v>
      </c>
      <c r="I279" s="144" t="s">
        <v>138</v>
      </c>
      <c r="J279" s="23">
        <v>0.33085189107650975</v>
      </c>
      <c r="K279" s="144" t="s">
        <v>138</v>
      </c>
      <c r="L279" s="144">
        <v>90</v>
      </c>
      <c r="M279" s="144" t="s">
        <v>138</v>
      </c>
      <c r="N279" s="23">
        <v>-53</v>
      </c>
      <c r="O279" s="144" t="s">
        <v>138</v>
      </c>
      <c r="P279" s="23">
        <v>100</v>
      </c>
      <c r="Q279" s="144" t="s">
        <v>138</v>
      </c>
      <c r="R279" s="23">
        <v>1.3885735910654142E-3</v>
      </c>
      <c r="S279" s="144" t="s">
        <v>138</v>
      </c>
      <c r="T279" s="144">
        <v>148</v>
      </c>
      <c r="U279" s="144" t="s">
        <v>138</v>
      </c>
      <c r="V279" s="23">
        <v>0.24287257133377374</v>
      </c>
      <c r="W279" s="144" t="s">
        <v>138</v>
      </c>
      <c r="X279" s="144">
        <v>85</v>
      </c>
      <c r="Y279" s="144" t="s">
        <v>138</v>
      </c>
      <c r="Z279" s="23">
        <v>3.632553375640263E-3</v>
      </c>
      <c r="AA279" s="144" t="s">
        <v>138</v>
      </c>
      <c r="AB279" s="144">
        <v>139</v>
      </c>
      <c r="AC279" s="144" t="s">
        <v>138</v>
      </c>
      <c r="AD279" s="23">
        <v>3.8196988922140455E-3</v>
      </c>
      <c r="AE279" s="144" t="s">
        <v>138</v>
      </c>
      <c r="AF279" s="144">
        <v>275</v>
      </c>
      <c r="AG279" s="144" t="s">
        <v>138</v>
      </c>
      <c r="AH279" s="23">
        <v>8.2138929041754433E-2</v>
      </c>
      <c r="AI279" s="144" t="s">
        <v>138</v>
      </c>
      <c r="AJ279" s="144">
        <v>164</v>
      </c>
      <c r="AK279" s="144" t="s">
        <v>138</v>
      </c>
      <c r="AL279" s="23">
        <v>1.4074071707372023E-2</v>
      </c>
      <c r="AM279" s="144" t="s">
        <v>138</v>
      </c>
      <c r="AN279" s="144">
        <v>276</v>
      </c>
      <c r="AO279" s="144" t="s">
        <v>138</v>
      </c>
      <c r="AP279" s="23">
        <v>4.1777167889152741E-2</v>
      </c>
      <c r="AQ279" s="144" t="s">
        <v>138</v>
      </c>
      <c r="AR279" s="144">
        <v>140</v>
      </c>
      <c r="AS279" s="144" t="s">
        <v>138</v>
      </c>
      <c r="AT279" s="23">
        <v>6.5732349791939121E-2</v>
      </c>
      <c r="AU279" s="144" t="s">
        <v>138</v>
      </c>
      <c r="AV279" s="144">
        <v>256</v>
      </c>
      <c r="AW279" s="144" t="s">
        <v>138</v>
      </c>
      <c r="AX279" s="23">
        <v>6.3866476036321396E-2</v>
      </c>
      <c r="AY279" s="144" t="s">
        <v>138</v>
      </c>
      <c r="AZ279" s="144">
        <v>182</v>
      </c>
      <c r="BA279" s="144" t="s">
        <v>138</v>
      </c>
      <c r="BB279" s="23">
        <v>0.12151146067450368</v>
      </c>
      <c r="BC279" s="144" t="s">
        <v>138</v>
      </c>
      <c r="BD279" s="144">
        <v>74</v>
      </c>
      <c r="BE279" s="144" t="s">
        <v>138</v>
      </c>
      <c r="BF279" s="23">
        <v>0.27375177685183716</v>
      </c>
      <c r="BG279" s="144" t="s">
        <v>138</v>
      </c>
      <c r="BH279" s="144">
        <v>109</v>
      </c>
      <c r="BI279" s="144" t="s">
        <v>138</v>
      </c>
      <c r="BJ279" s="23">
        <v>0.1680613810173196</v>
      </c>
      <c r="BK279" s="144" t="s">
        <v>138</v>
      </c>
      <c r="BL279" s="144">
        <v>80</v>
      </c>
      <c r="BM279" s="144" t="s">
        <v>138</v>
      </c>
      <c r="BN279" s="23">
        <v>7.1922262145219157E-2</v>
      </c>
      <c r="BO279" s="144" t="s">
        <v>138</v>
      </c>
      <c r="BP279" s="144">
        <v>145</v>
      </c>
      <c r="BQ279" s="144" t="s">
        <v>138</v>
      </c>
      <c r="BR279" s="23">
        <v>0.17053528083551167</v>
      </c>
      <c r="BS279" s="144" t="s">
        <v>138</v>
      </c>
      <c r="BT279" s="144">
        <v>18</v>
      </c>
      <c r="BU279" s="144" t="s">
        <v>138</v>
      </c>
      <c r="BV279" s="23">
        <v>0.21088369362081566</v>
      </c>
      <c r="BW279" s="144" t="s">
        <v>138</v>
      </c>
      <c r="BX279" s="144">
        <v>55</v>
      </c>
      <c r="BY279" s="144" t="s">
        <v>138</v>
      </c>
      <c r="BZ279" s="23">
        <v>0.12236259786718649</v>
      </c>
      <c r="CA279" s="144" t="s">
        <v>138</v>
      </c>
      <c r="CB279" s="144">
        <v>218</v>
      </c>
      <c r="CC279" s="144" t="s">
        <v>138</v>
      </c>
      <c r="CD279" s="144" t="s">
        <v>138</v>
      </c>
      <c r="CE279" s="23">
        <v>0.22401003614322879</v>
      </c>
      <c r="CF279" s="144" t="s">
        <v>138</v>
      </c>
      <c r="CG279" s="144">
        <v>42</v>
      </c>
    </row>
    <row r="280" spans="1:85" x14ac:dyDescent="0.25">
      <c r="A280" s="144" t="s">
        <v>238</v>
      </c>
      <c r="B280" s="23">
        <v>0.19097371027687193</v>
      </c>
      <c r="C280" s="144" t="s">
        <v>238</v>
      </c>
      <c r="D280" s="144">
        <v>200</v>
      </c>
      <c r="E280" s="144" t="s">
        <v>238</v>
      </c>
      <c r="F280" s="23">
        <v>7.9253552342728781E-2</v>
      </c>
      <c r="G280" s="144" t="s">
        <v>238</v>
      </c>
      <c r="H280" s="144">
        <v>200</v>
      </c>
      <c r="I280" s="144" t="s">
        <v>238</v>
      </c>
      <c r="J280" s="23">
        <v>0.22335099998120062</v>
      </c>
      <c r="K280" s="144" t="s">
        <v>238</v>
      </c>
      <c r="L280" s="144">
        <v>218</v>
      </c>
      <c r="M280" s="144" t="s">
        <v>238</v>
      </c>
      <c r="N280" s="23">
        <v>18</v>
      </c>
      <c r="O280" s="144" t="s">
        <v>238</v>
      </c>
      <c r="P280" s="23">
        <v>197</v>
      </c>
      <c r="Q280" s="144" t="s">
        <v>238</v>
      </c>
      <c r="R280" s="23">
        <v>2.320491978477578E-4</v>
      </c>
      <c r="S280" s="144" t="s">
        <v>238</v>
      </c>
      <c r="T280" s="144">
        <v>288</v>
      </c>
      <c r="U280" s="144" t="s">
        <v>238</v>
      </c>
      <c r="V280" s="23">
        <v>0.15103630650024813</v>
      </c>
      <c r="W280" s="144" t="s">
        <v>238</v>
      </c>
      <c r="X280" s="144">
        <v>146</v>
      </c>
      <c r="Y280" s="144" t="s">
        <v>238</v>
      </c>
      <c r="Z280" s="23">
        <v>1.627713010665201E-3</v>
      </c>
      <c r="AA280" s="144" t="s">
        <v>238</v>
      </c>
      <c r="AB280" s="144">
        <v>256</v>
      </c>
      <c r="AC280" s="144" t="s">
        <v>238</v>
      </c>
      <c r="AD280" s="23">
        <v>1.2676086194657682E-2</v>
      </c>
      <c r="AE280" s="144" t="s">
        <v>238</v>
      </c>
      <c r="AF280" s="144">
        <v>139</v>
      </c>
      <c r="AG280" s="144" t="s">
        <v>238</v>
      </c>
      <c r="AH280" s="23">
        <v>5.610697392651922E-2</v>
      </c>
      <c r="AI280" s="144" t="s">
        <v>238</v>
      </c>
      <c r="AJ280" s="144">
        <v>277</v>
      </c>
      <c r="AK280" s="144" t="s">
        <v>238</v>
      </c>
      <c r="AL280" s="23">
        <v>1.9423010736490321E-2</v>
      </c>
      <c r="AM280" s="144" t="s">
        <v>238</v>
      </c>
      <c r="AN280" s="144">
        <v>198</v>
      </c>
      <c r="AO280" s="144" t="s">
        <v>238</v>
      </c>
      <c r="AP280" s="23">
        <v>0.13354416139096131</v>
      </c>
      <c r="AQ280" s="144" t="s">
        <v>238</v>
      </c>
      <c r="AR280" s="144">
        <v>39</v>
      </c>
      <c r="AS280" s="144" t="s">
        <v>238</v>
      </c>
      <c r="AT280" s="23">
        <v>9.2721604672285823E-2</v>
      </c>
      <c r="AU280" s="144" t="s">
        <v>238</v>
      </c>
      <c r="AV280" s="144">
        <v>160</v>
      </c>
      <c r="AW280" s="144" t="s">
        <v>238</v>
      </c>
      <c r="AX280" s="23">
        <v>0.1627652972216343</v>
      </c>
      <c r="AY280" s="144" t="s">
        <v>238</v>
      </c>
      <c r="AZ280" s="144">
        <v>42</v>
      </c>
      <c r="BA280" s="144" t="s">
        <v>238</v>
      </c>
      <c r="BB280" s="23">
        <v>7.6919388759084713E-3</v>
      </c>
      <c r="BC280" s="144" t="s">
        <v>238</v>
      </c>
      <c r="BD280" s="144">
        <v>303</v>
      </c>
      <c r="BE280" s="144" t="s">
        <v>238</v>
      </c>
      <c r="BF280" s="23">
        <v>0.19140630943792805</v>
      </c>
      <c r="BG280" s="144" t="s">
        <v>238</v>
      </c>
      <c r="BH280" s="144">
        <v>200</v>
      </c>
      <c r="BI280" s="144" t="s">
        <v>238</v>
      </c>
      <c r="BJ280" s="23">
        <v>4.7021622416921496E-2</v>
      </c>
      <c r="BK280" s="144" t="s">
        <v>238</v>
      </c>
      <c r="BL280" s="144">
        <v>298</v>
      </c>
      <c r="BM280" s="144" t="s">
        <v>238</v>
      </c>
      <c r="BN280" s="23">
        <v>2.1220706101549941E-2</v>
      </c>
      <c r="BO280" s="144" t="s">
        <v>238</v>
      </c>
      <c r="BP280" s="144">
        <v>283</v>
      </c>
      <c r="BQ280" s="144" t="s">
        <v>238</v>
      </c>
      <c r="BR280" s="23">
        <v>0.10822831875600497</v>
      </c>
      <c r="BS280" s="144" t="s">
        <v>238</v>
      </c>
      <c r="BT280" s="144">
        <v>57</v>
      </c>
      <c r="BU280" s="144" t="s">
        <v>238</v>
      </c>
      <c r="BV280" s="23">
        <v>0.11265573524405745</v>
      </c>
      <c r="BW280" s="144" t="s">
        <v>238</v>
      </c>
      <c r="BX280" s="144">
        <v>171</v>
      </c>
      <c r="BY280" s="144" t="s">
        <v>238</v>
      </c>
      <c r="BZ280" s="23">
        <v>0.13211371798270052</v>
      </c>
      <c r="CA280" s="144" t="s">
        <v>238</v>
      </c>
      <c r="CB280" s="144">
        <v>199</v>
      </c>
      <c r="CC280" s="144" t="s">
        <v>238</v>
      </c>
      <c r="CD280" s="144" t="s">
        <v>238</v>
      </c>
      <c r="CE280" s="23">
        <v>6.5926905485726134E-2</v>
      </c>
      <c r="CF280" s="144" t="s">
        <v>238</v>
      </c>
      <c r="CG280" s="144">
        <v>173</v>
      </c>
    </row>
    <row r="281" spans="1:85" x14ac:dyDescent="0.25">
      <c r="A281" s="144" t="s">
        <v>172</v>
      </c>
      <c r="B281" s="23">
        <v>0.22547979035537583</v>
      </c>
      <c r="C281" s="144" t="s">
        <v>172</v>
      </c>
      <c r="D281" s="144">
        <v>149</v>
      </c>
      <c r="E281" s="144" t="s">
        <v>172</v>
      </c>
      <c r="F281" s="23">
        <v>0.12627630360532047</v>
      </c>
      <c r="G281" s="144" t="s">
        <v>172</v>
      </c>
      <c r="H281" s="144">
        <v>106</v>
      </c>
      <c r="I281" s="144" t="s">
        <v>172</v>
      </c>
      <c r="J281" s="23">
        <v>0.23922954411207309</v>
      </c>
      <c r="K281" s="144" t="s">
        <v>172</v>
      </c>
      <c r="L281" s="144">
        <v>195</v>
      </c>
      <c r="M281" s="144" t="s">
        <v>172</v>
      </c>
      <c r="N281" s="23">
        <v>89</v>
      </c>
      <c r="O281" s="144" t="s">
        <v>172</v>
      </c>
      <c r="P281" s="23">
        <v>253</v>
      </c>
      <c r="Q281" s="144" t="s">
        <v>172</v>
      </c>
      <c r="R281" s="23">
        <v>6.7755259321842045E-4</v>
      </c>
      <c r="S281" s="144" t="s">
        <v>172</v>
      </c>
      <c r="T281" s="144">
        <v>232</v>
      </c>
      <c r="U281" s="144" t="s">
        <v>172</v>
      </c>
      <c r="V281" s="23">
        <v>5.0801134736141312E-2</v>
      </c>
      <c r="W281" s="144" t="s">
        <v>172</v>
      </c>
      <c r="X281" s="144">
        <v>289</v>
      </c>
      <c r="Y281" s="144" t="s">
        <v>172</v>
      </c>
      <c r="Z281" s="23">
        <v>1.1468048219029773E-3</v>
      </c>
      <c r="AA281" s="144" t="s">
        <v>172</v>
      </c>
      <c r="AB281" s="144">
        <v>284</v>
      </c>
      <c r="AC281" s="144" t="s">
        <v>172</v>
      </c>
      <c r="AD281" s="23">
        <v>3.2154945272132242E-3</v>
      </c>
      <c r="AE281" s="144" t="s">
        <v>172</v>
      </c>
      <c r="AF281" s="144">
        <v>284</v>
      </c>
      <c r="AG281" s="144" t="s">
        <v>172</v>
      </c>
      <c r="AH281" s="23">
        <v>7.8109788852771034E-2</v>
      </c>
      <c r="AI281" s="144" t="s">
        <v>172</v>
      </c>
      <c r="AJ281" s="144">
        <v>181</v>
      </c>
      <c r="AK281" s="144" t="s">
        <v>172</v>
      </c>
      <c r="AL281" s="23">
        <v>1.2977527336679577E-2</v>
      </c>
      <c r="AM281" s="144" t="s">
        <v>172</v>
      </c>
      <c r="AN281" s="144">
        <v>291</v>
      </c>
      <c r="AO281" s="144" t="s">
        <v>172</v>
      </c>
      <c r="AP281" s="23">
        <v>2.5241095781699804E-2</v>
      </c>
      <c r="AQ281" s="144" t="s">
        <v>172</v>
      </c>
      <c r="AR281" s="144">
        <v>190</v>
      </c>
      <c r="AS281" s="144" t="s">
        <v>172</v>
      </c>
      <c r="AT281" s="23">
        <v>0.11921435104082323</v>
      </c>
      <c r="AU281" s="144" t="s">
        <v>172</v>
      </c>
      <c r="AV281" s="144">
        <v>87</v>
      </c>
      <c r="AW281" s="144" t="s">
        <v>172</v>
      </c>
      <c r="AX281" s="23">
        <v>6.6615306673911148E-2</v>
      </c>
      <c r="AY281" s="144" t="s">
        <v>172</v>
      </c>
      <c r="AZ281" s="144">
        <v>174</v>
      </c>
      <c r="BA281" s="144" t="s">
        <v>172</v>
      </c>
      <c r="BB281" s="23">
        <v>1.9881422773684345E-2</v>
      </c>
      <c r="BC281" s="144" t="s">
        <v>172</v>
      </c>
      <c r="BD281" s="144">
        <v>260</v>
      </c>
      <c r="BE281" s="144" t="s">
        <v>172</v>
      </c>
      <c r="BF281" s="23">
        <v>0.30923224212034367</v>
      </c>
      <c r="BG281" s="144" t="s">
        <v>172</v>
      </c>
      <c r="BH281" s="144">
        <v>77</v>
      </c>
      <c r="BI281" s="144" t="s">
        <v>172</v>
      </c>
      <c r="BJ281" s="23">
        <v>8.2767373352657048E-2</v>
      </c>
      <c r="BK281" s="144" t="s">
        <v>172</v>
      </c>
      <c r="BL281" s="144">
        <v>210</v>
      </c>
      <c r="BM281" s="144" t="s">
        <v>172</v>
      </c>
      <c r="BN281" s="23">
        <v>0.23039697764803682</v>
      </c>
      <c r="BO281" s="144" t="s">
        <v>172</v>
      </c>
      <c r="BP281" s="144">
        <v>24</v>
      </c>
      <c r="BQ281" s="144" t="s">
        <v>172</v>
      </c>
      <c r="BR281" s="23">
        <v>6.8017745728577647E-2</v>
      </c>
      <c r="BS281" s="144" t="s">
        <v>172</v>
      </c>
      <c r="BT281" s="144">
        <v>141</v>
      </c>
      <c r="BU281" s="144" t="s">
        <v>172</v>
      </c>
      <c r="BV281" s="23">
        <v>0.25902441459808773</v>
      </c>
      <c r="BW281" s="144" t="s">
        <v>172</v>
      </c>
      <c r="BX281" s="144">
        <v>35</v>
      </c>
      <c r="BY281" s="144" t="s">
        <v>172</v>
      </c>
      <c r="BZ281" s="23">
        <v>0.11498226232698031</v>
      </c>
      <c r="CA281" s="144" t="s">
        <v>172</v>
      </c>
      <c r="CB281" s="144">
        <v>231</v>
      </c>
      <c r="CC281" s="144" t="s">
        <v>172</v>
      </c>
      <c r="CD281" s="144" t="s">
        <v>172</v>
      </c>
      <c r="CE281" s="23">
        <v>0.11388160259729527</v>
      </c>
      <c r="CF281" s="144" t="s">
        <v>172</v>
      </c>
      <c r="CG281" s="144">
        <v>107</v>
      </c>
    </row>
    <row r="282" spans="1:85" x14ac:dyDescent="0.25">
      <c r="A282" s="144" t="s">
        <v>101</v>
      </c>
      <c r="B282" s="23">
        <v>0.18671654402671614</v>
      </c>
      <c r="C282" s="144" t="s">
        <v>101</v>
      </c>
      <c r="D282" s="144">
        <v>208</v>
      </c>
      <c r="E282" s="144" t="s">
        <v>101</v>
      </c>
      <c r="F282" s="23">
        <v>3.0475339494067888E-2</v>
      </c>
      <c r="G282" s="144" t="s">
        <v>101</v>
      </c>
      <c r="H282" s="144">
        <v>314</v>
      </c>
      <c r="I282" s="144" t="s">
        <v>101</v>
      </c>
      <c r="J282" s="23">
        <v>0.24802947888527091</v>
      </c>
      <c r="K282" s="144" t="s">
        <v>101</v>
      </c>
      <c r="L282" s="144">
        <v>179</v>
      </c>
      <c r="M282" s="144" t="s">
        <v>101</v>
      </c>
      <c r="N282" s="23">
        <v>-135</v>
      </c>
      <c r="O282" s="144" t="s">
        <v>101</v>
      </c>
      <c r="P282" s="23">
        <v>46</v>
      </c>
      <c r="Q282" s="144" t="s">
        <v>101</v>
      </c>
      <c r="R282" s="23">
        <v>1.3560604940480339E-3</v>
      </c>
      <c r="S282" s="144" t="s">
        <v>101</v>
      </c>
      <c r="T282" s="144">
        <v>152</v>
      </c>
      <c r="U282" s="144" t="s">
        <v>101</v>
      </c>
      <c r="V282" s="23">
        <v>9.7847011892508912E-2</v>
      </c>
      <c r="W282" s="144" t="s">
        <v>101</v>
      </c>
      <c r="X282" s="144">
        <v>213</v>
      </c>
      <c r="Y282" s="144" t="s">
        <v>101</v>
      </c>
      <c r="Z282" s="23">
        <v>2.2598621561621015E-3</v>
      </c>
      <c r="AA282" s="144" t="s">
        <v>101</v>
      </c>
      <c r="AB282" s="144">
        <v>206</v>
      </c>
      <c r="AC282" s="144" t="s">
        <v>101</v>
      </c>
      <c r="AD282" s="23">
        <v>8.4580621638796344E-3</v>
      </c>
      <c r="AE282" s="144" t="s">
        <v>101</v>
      </c>
      <c r="AF282" s="144">
        <v>191</v>
      </c>
      <c r="AG282" s="144" t="s">
        <v>101</v>
      </c>
      <c r="AH282" s="23">
        <v>7.4302164349887526E-2</v>
      </c>
      <c r="AI282" s="144" t="s">
        <v>101</v>
      </c>
      <c r="AJ282" s="144">
        <v>197</v>
      </c>
      <c r="AK282" s="144" t="s">
        <v>101</v>
      </c>
      <c r="AL282" s="23">
        <v>1.7606078111170837E-2</v>
      </c>
      <c r="AM282" s="144" t="s">
        <v>101</v>
      </c>
      <c r="AN282" s="144">
        <v>227</v>
      </c>
      <c r="AO282" s="144" t="s">
        <v>101</v>
      </c>
      <c r="AP282" s="23">
        <v>0</v>
      </c>
      <c r="AQ282" s="144" t="s">
        <v>101</v>
      </c>
      <c r="AR282" s="144">
        <v>253</v>
      </c>
      <c r="AS282" s="144" t="s">
        <v>101</v>
      </c>
      <c r="AT282" s="23">
        <v>0.13910158054363828</v>
      </c>
      <c r="AU282" s="144" t="s">
        <v>101</v>
      </c>
      <c r="AV282" s="144">
        <v>57</v>
      </c>
      <c r="AW282" s="144" t="s">
        <v>101</v>
      </c>
      <c r="AX282" s="23">
        <v>4.9041152085246058E-2</v>
      </c>
      <c r="AY282" s="144" t="s">
        <v>101</v>
      </c>
      <c r="AZ282" s="144">
        <v>230</v>
      </c>
      <c r="BA282" s="144" t="s">
        <v>101</v>
      </c>
      <c r="BB282" s="23">
        <v>1.6877404171320051E-2</v>
      </c>
      <c r="BC282" s="144" t="s">
        <v>101</v>
      </c>
      <c r="BD282" s="144">
        <v>269</v>
      </c>
      <c r="BE282" s="144" t="s">
        <v>101</v>
      </c>
      <c r="BF282" s="23">
        <v>0.1720334410470068</v>
      </c>
      <c r="BG282" s="144" t="s">
        <v>101</v>
      </c>
      <c r="BH282" s="144">
        <v>223</v>
      </c>
      <c r="BI282" s="144" t="s">
        <v>101</v>
      </c>
      <c r="BJ282" s="23">
        <v>5.1351823453395007E-2</v>
      </c>
      <c r="BK282" s="144" t="s">
        <v>101</v>
      </c>
      <c r="BL282" s="144">
        <v>292</v>
      </c>
      <c r="BM282" s="144" t="s">
        <v>101</v>
      </c>
      <c r="BN282" s="23">
        <v>4.0741490083488277E-2</v>
      </c>
      <c r="BO282" s="144" t="s">
        <v>101</v>
      </c>
      <c r="BP282" s="144">
        <v>222</v>
      </c>
      <c r="BQ282" s="144" t="s">
        <v>101</v>
      </c>
      <c r="BR282" s="23">
        <v>0.21104638965410774</v>
      </c>
      <c r="BS282" s="144" t="s">
        <v>101</v>
      </c>
      <c r="BT282" s="144">
        <v>11</v>
      </c>
      <c r="BU282" s="144" t="s">
        <v>101</v>
      </c>
      <c r="BV282" s="23">
        <v>0.21912568975898303</v>
      </c>
      <c r="BW282" s="144" t="s">
        <v>101</v>
      </c>
      <c r="BX282" s="144">
        <v>53</v>
      </c>
      <c r="BY282" s="144" t="s">
        <v>101</v>
      </c>
      <c r="BZ282" s="23">
        <v>0.12311289271909027</v>
      </c>
      <c r="CA282" s="144" t="s">
        <v>101</v>
      </c>
      <c r="CB282" s="144">
        <v>214</v>
      </c>
      <c r="CC282" s="144" t="s">
        <v>101</v>
      </c>
      <c r="CD282" s="144" t="s">
        <v>101</v>
      </c>
      <c r="CE282" s="23">
        <v>6.8218390695036046E-2</v>
      </c>
      <c r="CF282" s="144" t="s">
        <v>101</v>
      </c>
      <c r="CG282" s="144">
        <v>169</v>
      </c>
    </row>
    <row r="283" spans="1:85" x14ac:dyDescent="0.25">
      <c r="A283" s="144" t="s">
        <v>130</v>
      </c>
      <c r="B283" s="23">
        <v>0.32998549856799758</v>
      </c>
      <c r="C283" s="144" t="s">
        <v>130</v>
      </c>
      <c r="D283" s="144">
        <v>70</v>
      </c>
      <c r="E283" s="144" t="s">
        <v>130</v>
      </c>
      <c r="F283" s="23">
        <v>0.23739822277860487</v>
      </c>
      <c r="G283" s="144" t="s">
        <v>130</v>
      </c>
      <c r="H283" s="144">
        <v>39</v>
      </c>
      <c r="I283" s="144" t="s">
        <v>130</v>
      </c>
      <c r="J283" s="23">
        <v>0.28124308431485551</v>
      </c>
      <c r="K283" s="144" t="s">
        <v>130</v>
      </c>
      <c r="L283" s="144">
        <v>138</v>
      </c>
      <c r="M283" s="144" t="s">
        <v>130</v>
      </c>
      <c r="N283" s="23">
        <v>99</v>
      </c>
      <c r="O283" s="144" t="s">
        <v>130</v>
      </c>
      <c r="P283" s="23">
        <v>260</v>
      </c>
      <c r="Q283" s="144" t="s">
        <v>130</v>
      </c>
      <c r="R283" s="23">
        <v>1.2422005381475052E-3</v>
      </c>
      <c r="S283" s="144" t="s">
        <v>130</v>
      </c>
      <c r="T283" s="144">
        <v>165</v>
      </c>
      <c r="U283" s="144" t="s">
        <v>130</v>
      </c>
      <c r="V283" s="23">
        <v>0.32823583898439135</v>
      </c>
      <c r="W283" s="144" t="s">
        <v>130</v>
      </c>
      <c r="X283" s="144">
        <v>49</v>
      </c>
      <c r="Y283" s="144" t="s">
        <v>130</v>
      </c>
      <c r="Z283" s="23">
        <v>4.27507015666918E-3</v>
      </c>
      <c r="AA283" s="144" t="s">
        <v>130</v>
      </c>
      <c r="AB283" s="144">
        <v>109</v>
      </c>
      <c r="AC283" s="144" t="s">
        <v>130</v>
      </c>
      <c r="AD283" s="23">
        <v>1.4402026852042683E-2</v>
      </c>
      <c r="AE283" s="144" t="s">
        <v>130</v>
      </c>
      <c r="AF283" s="144">
        <v>121</v>
      </c>
      <c r="AG283" s="144" t="s">
        <v>130</v>
      </c>
      <c r="AH283" s="23">
        <v>8.1902981644046954E-2</v>
      </c>
      <c r="AI283" s="144" t="s">
        <v>130</v>
      </c>
      <c r="AJ283" s="144">
        <v>165</v>
      </c>
      <c r="AK283" s="144" t="s">
        <v>130</v>
      </c>
      <c r="AL283" s="23">
        <v>2.4355904599051133E-2</v>
      </c>
      <c r="AM283" s="144" t="s">
        <v>130</v>
      </c>
      <c r="AN283" s="144">
        <v>147</v>
      </c>
      <c r="AO283" s="144" t="s">
        <v>130</v>
      </c>
      <c r="AP283" s="23">
        <v>0.16014785667982973</v>
      </c>
      <c r="AQ283" s="144" t="s">
        <v>130</v>
      </c>
      <c r="AR283" s="144">
        <v>28</v>
      </c>
      <c r="AS283" s="144" t="s">
        <v>130</v>
      </c>
      <c r="AT283" s="23">
        <v>5.0181083416346708E-2</v>
      </c>
      <c r="AU283" s="144" t="s">
        <v>130</v>
      </c>
      <c r="AV283" s="144">
        <v>301</v>
      </c>
      <c r="AW283" s="144" t="s">
        <v>130</v>
      </c>
      <c r="AX283" s="23">
        <v>0.17368009844605187</v>
      </c>
      <c r="AY283" s="144" t="s">
        <v>130</v>
      </c>
      <c r="AZ283" s="144">
        <v>31</v>
      </c>
      <c r="BA283" s="144" t="s">
        <v>130</v>
      </c>
      <c r="BB283" s="23">
        <v>0.31075212788011625</v>
      </c>
      <c r="BC283" s="144" t="s">
        <v>130</v>
      </c>
      <c r="BD283" s="144">
        <v>17</v>
      </c>
      <c r="BE283" s="144" t="s">
        <v>130</v>
      </c>
      <c r="BF283" s="23">
        <v>0.13285614643913185</v>
      </c>
      <c r="BG283" s="144" t="s">
        <v>130</v>
      </c>
      <c r="BH283" s="144">
        <v>293</v>
      </c>
      <c r="BI283" s="144" t="s">
        <v>130</v>
      </c>
      <c r="BJ283" s="23">
        <v>0.31124383648343695</v>
      </c>
      <c r="BK283" s="144" t="s">
        <v>130</v>
      </c>
      <c r="BL283" s="144">
        <v>20</v>
      </c>
      <c r="BM283" s="144" t="s">
        <v>130</v>
      </c>
      <c r="BN283" s="23">
        <v>3.8748652295042298E-2</v>
      </c>
      <c r="BO283" s="144" t="s">
        <v>130</v>
      </c>
      <c r="BP283" s="144">
        <v>230</v>
      </c>
      <c r="BQ283" s="144" t="s">
        <v>130</v>
      </c>
      <c r="BR283" s="23">
        <v>4.2137743338399168E-2</v>
      </c>
      <c r="BS283" s="144" t="s">
        <v>130</v>
      </c>
      <c r="BT283" s="144">
        <v>237</v>
      </c>
      <c r="BU283" s="144" t="s">
        <v>130</v>
      </c>
      <c r="BV283" s="23">
        <v>7.0297962130494579E-2</v>
      </c>
      <c r="BW283" s="144" t="s">
        <v>130</v>
      </c>
      <c r="BX283" s="144">
        <v>273</v>
      </c>
      <c r="BY283" s="144" t="s">
        <v>130</v>
      </c>
      <c r="BZ283" s="23">
        <v>0.20379865663283755</v>
      </c>
      <c r="CA283" s="144" t="s">
        <v>130</v>
      </c>
      <c r="CB283" s="144">
        <v>88</v>
      </c>
      <c r="CC283" s="144" t="s">
        <v>130</v>
      </c>
      <c r="CD283" s="144" t="s">
        <v>130</v>
      </c>
      <c r="CE283" s="23">
        <v>0.16514832270704802</v>
      </c>
      <c r="CF283" s="144" t="s">
        <v>130</v>
      </c>
      <c r="CG283" s="144">
        <v>69</v>
      </c>
    </row>
    <row r="284" spans="1:85" x14ac:dyDescent="0.25">
      <c r="A284" s="144" t="s">
        <v>185</v>
      </c>
      <c r="B284" s="23">
        <v>0.22654692535027823</v>
      </c>
      <c r="C284" s="144" t="s">
        <v>185</v>
      </c>
      <c r="D284" s="144">
        <v>145</v>
      </c>
      <c r="E284" s="144" t="s">
        <v>185</v>
      </c>
      <c r="F284" s="23">
        <v>7.8298867771122327E-2</v>
      </c>
      <c r="G284" s="144" t="s">
        <v>185</v>
      </c>
      <c r="H284" s="144">
        <v>202</v>
      </c>
      <c r="I284" s="144" t="s">
        <v>185</v>
      </c>
      <c r="J284" s="23">
        <v>0.33437921935922538</v>
      </c>
      <c r="K284" s="144" t="s">
        <v>185</v>
      </c>
      <c r="L284" s="144">
        <v>89</v>
      </c>
      <c r="M284" s="144" t="s">
        <v>185</v>
      </c>
      <c r="N284" s="23">
        <v>-113</v>
      </c>
      <c r="O284" s="144" t="s">
        <v>185</v>
      </c>
      <c r="P284" s="23">
        <v>56</v>
      </c>
      <c r="Q284" s="144" t="s">
        <v>185</v>
      </c>
      <c r="R284" s="23">
        <v>2.3475681085881597E-3</v>
      </c>
      <c r="S284" s="144" t="s">
        <v>185</v>
      </c>
      <c r="T284" s="144">
        <v>98</v>
      </c>
      <c r="U284" s="144" t="s">
        <v>185</v>
      </c>
      <c r="V284" s="23">
        <v>0.18022367537200876</v>
      </c>
      <c r="W284" s="144" t="s">
        <v>185</v>
      </c>
      <c r="X284" s="144">
        <v>128</v>
      </c>
      <c r="Y284" s="144" t="s">
        <v>185</v>
      </c>
      <c r="Z284" s="23">
        <v>4.0123186678704291E-3</v>
      </c>
      <c r="AA284" s="144" t="s">
        <v>185</v>
      </c>
      <c r="AB284" s="144">
        <v>120</v>
      </c>
      <c r="AC284" s="144" t="s">
        <v>185</v>
      </c>
      <c r="AD284" s="23">
        <v>9.106851364802734E-3</v>
      </c>
      <c r="AE284" s="144" t="s">
        <v>185</v>
      </c>
      <c r="AF284" s="144">
        <v>180</v>
      </c>
      <c r="AG284" s="144" t="s">
        <v>185</v>
      </c>
      <c r="AH284" s="23">
        <v>6.9804941769658568E-2</v>
      </c>
      <c r="AI284" s="144" t="s">
        <v>185</v>
      </c>
      <c r="AJ284" s="144">
        <v>214</v>
      </c>
      <c r="AK284" s="144" t="s">
        <v>185</v>
      </c>
      <c r="AL284" s="23">
        <v>1.7671475169138008E-2</v>
      </c>
      <c r="AM284" s="144" t="s">
        <v>185</v>
      </c>
      <c r="AN284" s="144">
        <v>226</v>
      </c>
      <c r="AO284" s="144" t="s">
        <v>185</v>
      </c>
      <c r="AP284" s="23">
        <v>0</v>
      </c>
      <c r="AQ284" s="144" t="s">
        <v>185</v>
      </c>
      <c r="AR284" s="144">
        <v>253</v>
      </c>
      <c r="AS284" s="144" t="s">
        <v>185</v>
      </c>
      <c r="AT284" s="23">
        <v>9.9266410790306014E-2</v>
      </c>
      <c r="AU284" s="144" t="s">
        <v>185</v>
      </c>
      <c r="AV284" s="144">
        <v>136</v>
      </c>
      <c r="AW284" s="144" t="s">
        <v>185</v>
      </c>
      <c r="AX284" s="23">
        <v>3.4997008154028127E-2</v>
      </c>
      <c r="AY284" s="144" t="s">
        <v>185</v>
      </c>
      <c r="AZ284" s="144">
        <v>274</v>
      </c>
      <c r="BA284" s="144" t="s">
        <v>185</v>
      </c>
      <c r="BB284" s="23">
        <v>2.251947003321705E-2</v>
      </c>
      <c r="BC284" s="144" t="s">
        <v>185</v>
      </c>
      <c r="BD284" s="144">
        <v>252</v>
      </c>
      <c r="BE284" s="144" t="s">
        <v>185</v>
      </c>
      <c r="BF284" s="23">
        <v>0.480227263887612</v>
      </c>
      <c r="BG284" s="144" t="s">
        <v>185</v>
      </c>
      <c r="BH284" s="144">
        <v>26</v>
      </c>
      <c r="BI284" s="144" t="s">
        <v>185</v>
      </c>
      <c r="BJ284" s="23">
        <v>0.12091264620065501</v>
      </c>
      <c r="BK284" s="144" t="s">
        <v>185</v>
      </c>
      <c r="BL284" s="144">
        <v>129</v>
      </c>
      <c r="BM284" s="144" t="s">
        <v>185</v>
      </c>
      <c r="BN284" s="23">
        <v>0.13927861439694741</v>
      </c>
      <c r="BO284" s="144" t="s">
        <v>185</v>
      </c>
      <c r="BP284" s="144">
        <v>57</v>
      </c>
      <c r="BQ284" s="144" t="s">
        <v>185</v>
      </c>
      <c r="BR284" s="23">
        <v>4.4022221324668015E-2</v>
      </c>
      <c r="BS284" s="144" t="s">
        <v>185</v>
      </c>
      <c r="BT284" s="144">
        <v>233</v>
      </c>
      <c r="BU284" s="144" t="s">
        <v>185</v>
      </c>
      <c r="BV284" s="23">
        <v>0.15911376108468731</v>
      </c>
      <c r="BW284" s="144" t="s">
        <v>185</v>
      </c>
      <c r="BX284" s="144">
        <v>97</v>
      </c>
      <c r="BY284" s="144" t="s">
        <v>185</v>
      </c>
      <c r="BZ284" s="23">
        <v>0.19798353402600963</v>
      </c>
      <c r="CA284" s="144" t="s">
        <v>185</v>
      </c>
      <c r="CB284" s="144">
        <v>97</v>
      </c>
      <c r="CC284" s="144" t="s">
        <v>185</v>
      </c>
      <c r="CD284" s="144" t="s">
        <v>185</v>
      </c>
      <c r="CE284" s="23">
        <v>0.12247085303782862</v>
      </c>
      <c r="CF284" s="144" t="s">
        <v>185</v>
      </c>
      <c r="CG284" s="144">
        <v>99</v>
      </c>
    </row>
    <row r="285" spans="1:85" x14ac:dyDescent="0.25">
      <c r="A285" s="144" t="s">
        <v>108</v>
      </c>
      <c r="B285" s="23">
        <v>0.2085794980698116</v>
      </c>
      <c r="C285" s="144" t="s">
        <v>108</v>
      </c>
      <c r="D285" s="144">
        <v>175</v>
      </c>
      <c r="E285" s="144" t="s">
        <v>108</v>
      </c>
      <c r="F285" s="23">
        <v>0.16062500539736274</v>
      </c>
      <c r="G285" s="144" t="s">
        <v>108</v>
      </c>
      <c r="H285" s="144">
        <v>66</v>
      </c>
      <c r="I285" s="144" t="s">
        <v>108</v>
      </c>
      <c r="J285" s="23">
        <v>0.16250971346775767</v>
      </c>
      <c r="K285" s="144" t="s">
        <v>108</v>
      </c>
      <c r="L285" s="144">
        <v>291</v>
      </c>
      <c r="M285" s="144" t="s">
        <v>108</v>
      </c>
      <c r="N285" s="23">
        <v>225</v>
      </c>
      <c r="O285" s="144" t="s">
        <v>108</v>
      </c>
      <c r="P285" s="23">
        <v>313</v>
      </c>
      <c r="Q285" s="144" t="s">
        <v>108</v>
      </c>
      <c r="R285" s="23">
        <v>1.2275680478832512E-3</v>
      </c>
      <c r="S285" s="144" t="s">
        <v>108</v>
      </c>
      <c r="T285" s="144">
        <v>167</v>
      </c>
      <c r="U285" s="144" t="s">
        <v>108</v>
      </c>
      <c r="V285" s="23">
        <v>0.10291621230049201</v>
      </c>
      <c r="W285" s="144" t="s">
        <v>108</v>
      </c>
      <c r="X285" s="144">
        <v>205</v>
      </c>
      <c r="Y285" s="144" t="s">
        <v>108</v>
      </c>
      <c r="Z285" s="23">
        <v>2.1782529979609594E-3</v>
      </c>
      <c r="AA285" s="144" t="s">
        <v>108</v>
      </c>
      <c r="AB285" s="144">
        <v>211</v>
      </c>
      <c r="AC285" s="144" t="s">
        <v>108</v>
      </c>
      <c r="AD285" s="23">
        <v>3.7680629034487975E-3</v>
      </c>
      <c r="AE285" s="144" t="s">
        <v>108</v>
      </c>
      <c r="AF285" s="144">
        <v>278</v>
      </c>
      <c r="AG285" s="144" t="s">
        <v>108</v>
      </c>
      <c r="AH285" s="23">
        <v>5.2160557435558794E-2</v>
      </c>
      <c r="AI285" s="144" t="s">
        <v>108</v>
      </c>
      <c r="AJ285" s="144">
        <v>298</v>
      </c>
      <c r="AK285" s="144" t="s">
        <v>108</v>
      </c>
      <c r="AL285" s="23">
        <v>1.0245533803441153E-2</v>
      </c>
      <c r="AM285" s="144" t="s">
        <v>108</v>
      </c>
      <c r="AN285" s="144">
        <v>314</v>
      </c>
      <c r="AO285" s="144" t="s">
        <v>108</v>
      </c>
      <c r="AP285" s="23">
        <v>9.756014336321174E-2</v>
      </c>
      <c r="AQ285" s="144" t="s">
        <v>108</v>
      </c>
      <c r="AR285" s="144">
        <v>65</v>
      </c>
      <c r="AS285" s="144" t="s">
        <v>108</v>
      </c>
      <c r="AT285" s="23">
        <v>7.756592715263487E-2</v>
      </c>
      <c r="AU285" s="144" t="s">
        <v>108</v>
      </c>
      <c r="AV285" s="144">
        <v>203</v>
      </c>
      <c r="AW285" s="144" t="s">
        <v>108</v>
      </c>
      <c r="AX285" s="23">
        <v>0.12237263854537625</v>
      </c>
      <c r="AY285" s="144" t="s">
        <v>108</v>
      </c>
      <c r="AZ285" s="144">
        <v>78</v>
      </c>
      <c r="BA285" s="144" t="s">
        <v>108</v>
      </c>
      <c r="BB285" s="23">
        <v>0.16245056775537053</v>
      </c>
      <c r="BC285" s="144" t="s">
        <v>108</v>
      </c>
      <c r="BD285" s="144">
        <v>45</v>
      </c>
      <c r="BE285" s="144" t="s">
        <v>108</v>
      </c>
      <c r="BF285" s="23">
        <v>0.15930904615626923</v>
      </c>
      <c r="BG285" s="144" t="s">
        <v>108</v>
      </c>
      <c r="BH285" s="144">
        <v>241</v>
      </c>
      <c r="BI285" s="144" t="s">
        <v>108</v>
      </c>
      <c r="BJ285" s="23">
        <v>0.18148803397252261</v>
      </c>
      <c r="BK285" s="144" t="s">
        <v>108</v>
      </c>
      <c r="BL285" s="144">
        <v>65</v>
      </c>
      <c r="BM285" s="144" t="s">
        <v>108</v>
      </c>
      <c r="BN285" s="23">
        <v>9.0409836564520243E-2</v>
      </c>
      <c r="BO285" s="144" t="s">
        <v>108</v>
      </c>
      <c r="BP285" s="144">
        <v>108</v>
      </c>
      <c r="BQ285" s="144" t="s">
        <v>108</v>
      </c>
      <c r="BR285" s="23">
        <v>6.9129933151319892E-2</v>
      </c>
      <c r="BS285" s="144" t="s">
        <v>108</v>
      </c>
      <c r="BT285" s="144">
        <v>137</v>
      </c>
      <c r="BU285" s="144" t="s">
        <v>108</v>
      </c>
      <c r="BV285" s="23">
        <v>0.13860303477414435</v>
      </c>
      <c r="BW285" s="144" t="s">
        <v>108</v>
      </c>
      <c r="BX285" s="144">
        <v>124</v>
      </c>
      <c r="BY285" s="144" t="s">
        <v>108</v>
      </c>
      <c r="BZ285" s="23">
        <v>9.9292566243048011E-2</v>
      </c>
      <c r="CA285" s="144" t="s">
        <v>108</v>
      </c>
      <c r="CB285" s="144">
        <v>270</v>
      </c>
      <c r="CC285" s="144" t="s">
        <v>108</v>
      </c>
      <c r="CD285" s="144" t="s">
        <v>108</v>
      </c>
      <c r="CE285" s="23">
        <v>1.991426808913916E-2</v>
      </c>
      <c r="CF285" s="144" t="s">
        <v>108</v>
      </c>
      <c r="CG285" s="144">
        <v>303</v>
      </c>
    </row>
    <row r="286" spans="1:85" x14ac:dyDescent="0.25">
      <c r="A286" s="144" t="s">
        <v>322</v>
      </c>
      <c r="B286" s="23">
        <v>0.14705992521069605</v>
      </c>
      <c r="C286" s="144" t="s">
        <v>322</v>
      </c>
      <c r="D286" s="144">
        <v>286</v>
      </c>
      <c r="E286" s="144" t="s">
        <v>322</v>
      </c>
      <c r="F286" s="23">
        <v>7.1988498096584627E-2</v>
      </c>
      <c r="G286" s="144" t="s">
        <v>322</v>
      </c>
      <c r="H286" s="144">
        <v>219</v>
      </c>
      <c r="I286" s="144" t="s">
        <v>322</v>
      </c>
      <c r="J286" s="23">
        <v>0.18136693906693352</v>
      </c>
      <c r="K286" s="144" t="s">
        <v>322</v>
      </c>
      <c r="L286" s="144">
        <v>276</v>
      </c>
      <c r="M286" s="144" t="s">
        <v>322</v>
      </c>
      <c r="N286" s="23">
        <v>57</v>
      </c>
      <c r="O286" s="144" t="s">
        <v>322</v>
      </c>
      <c r="P286" s="23">
        <v>228</v>
      </c>
      <c r="Q286" s="144" t="s">
        <v>322</v>
      </c>
      <c r="R286" s="23">
        <v>3.304993384652537E-4</v>
      </c>
      <c r="S286" s="144" t="s">
        <v>322</v>
      </c>
      <c r="T286" s="144">
        <v>274</v>
      </c>
      <c r="U286" s="144" t="s">
        <v>322</v>
      </c>
      <c r="V286" s="23">
        <v>4.7543586387234209E-2</v>
      </c>
      <c r="W286" s="144" t="s">
        <v>322</v>
      </c>
      <c r="X286" s="144">
        <v>297</v>
      </c>
      <c r="Y286" s="144" t="s">
        <v>322</v>
      </c>
      <c r="Z286" s="23">
        <v>7.697525974469352E-4</v>
      </c>
      <c r="AA286" s="144" t="s">
        <v>322</v>
      </c>
      <c r="AB286" s="144">
        <v>319</v>
      </c>
      <c r="AC286" s="144" t="s">
        <v>322</v>
      </c>
      <c r="AD286" s="23">
        <v>4.0621102356710225E-3</v>
      </c>
      <c r="AE286" s="144" t="s">
        <v>322</v>
      </c>
      <c r="AF286" s="144">
        <v>273</v>
      </c>
      <c r="AG286" s="144" t="s">
        <v>322</v>
      </c>
      <c r="AH286" s="23">
        <v>6.9685439435942922E-2</v>
      </c>
      <c r="AI286" s="144" t="s">
        <v>322</v>
      </c>
      <c r="AJ286" s="144">
        <v>217</v>
      </c>
      <c r="AK286" s="144" t="s">
        <v>322</v>
      </c>
      <c r="AL286" s="23">
        <v>1.2740747135502883E-2</v>
      </c>
      <c r="AM286" s="144" t="s">
        <v>322</v>
      </c>
      <c r="AN286" s="144">
        <v>293</v>
      </c>
      <c r="AO286" s="144" t="s">
        <v>322</v>
      </c>
      <c r="AP286" s="23">
        <v>4.4961870071295124E-2</v>
      </c>
      <c r="AQ286" s="144" t="s">
        <v>322</v>
      </c>
      <c r="AR286" s="144">
        <v>136</v>
      </c>
      <c r="AS286" s="144" t="s">
        <v>322</v>
      </c>
      <c r="AT286" s="23">
        <v>0.10173838835861557</v>
      </c>
      <c r="AU286" s="144" t="s">
        <v>322</v>
      </c>
      <c r="AV286" s="144">
        <v>126</v>
      </c>
      <c r="AW286" s="144" t="s">
        <v>322</v>
      </c>
      <c r="AX286" s="23">
        <v>7.9662623174205416E-2</v>
      </c>
      <c r="AY286" s="144" t="s">
        <v>322</v>
      </c>
      <c r="AZ286" s="144">
        <v>144</v>
      </c>
      <c r="BA286" s="144" t="s">
        <v>322</v>
      </c>
      <c r="BB286" s="23">
        <v>7.0948041632870343E-2</v>
      </c>
      <c r="BC286" s="144" t="s">
        <v>322</v>
      </c>
      <c r="BD286" s="144">
        <v>125</v>
      </c>
      <c r="BE286" s="144" t="s">
        <v>322</v>
      </c>
      <c r="BF286" s="23">
        <v>0.26028222454132671</v>
      </c>
      <c r="BG286" s="144" t="s">
        <v>322</v>
      </c>
      <c r="BH286" s="144">
        <v>121</v>
      </c>
      <c r="BI286" s="144" t="s">
        <v>322</v>
      </c>
      <c r="BJ286" s="23">
        <v>0.11912089903708055</v>
      </c>
      <c r="BK286" s="144" t="s">
        <v>322</v>
      </c>
      <c r="BL286" s="144">
        <v>131</v>
      </c>
      <c r="BM286" s="144" t="s">
        <v>322</v>
      </c>
      <c r="BN286" s="23">
        <v>3.8986979355952966E-2</v>
      </c>
      <c r="BO286" s="144" t="s">
        <v>322</v>
      </c>
      <c r="BP286" s="144">
        <v>227</v>
      </c>
      <c r="BQ286" s="144" t="s">
        <v>322</v>
      </c>
      <c r="BR286" s="23">
        <v>4.6488220471082788E-2</v>
      </c>
      <c r="BS286" s="144" t="s">
        <v>322</v>
      </c>
      <c r="BT286" s="144">
        <v>223</v>
      </c>
      <c r="BU286" s="144" t="s">
        <v>322</v>
      </c>
      <c r="BV286" s="23">
        <v>7.4293383392045234E-2</v>
      </c>
      <c r="BW286" s="144" t="s">
        <v>322</v>
      </c>
      <c r="BX286" s="144">
        <v>260</v>
      </c>
      <c r="BY286" s="144" t="s">
        <v>322</v>
      </c>
      <c r="BZ286" s="23">
        <v>9.6728809995629619E-2</v>
      </c>
      <c r="CA286" s="144" t="s">
        <v>322</v>
      </c>
      <c r="CB286" s="144">
        <v>276</v>
      </c>
      <c r="CC286" s="144" t="s">
        <v>322</v>
      </c>
      <c r="CD286" s="144" t="s">
        <v>322</v>
      </c>
      <c r="CE286" s="23">
        <v>2.5157086242720065E-2</v>
      </c>
      <c r="CF286" s="144" t="s">
        <v>322</v>
      </c>
      <c r="CG286" s="144">
        <v>291</v>
      </c>
    </row>
    <row r="287" spans="1:85" x14ac:dyDescent="0.25">
      <c r="A287" s="144" t="s">
        <v>158</v>
      </c>
      <c r="B287" s="23">
        <v>0.2367176839782914</v>
      </c>
      <c r="C287" s="144" t="s">
        <v>158</v>
      </c>
      <c r="D287" s="144">
        <v>132</v>
      </c>
      <c r="E287" s="144" t="s">
        <v>158</v>
      </c>
      <c r="F287" s="23">
        <v>0.14896307494781053</v>
      </c>
      <c r="G287" s="144" t="s">
        <v>158</v>
      </c>
      <c r="H287" s="144">
        <v>76</v>
      </c>
      <c r="I287" s="144" t="s">
        <v>158</v>
      </c>
      <c r="J287" s="23">
        <v>0.25968672932480585</v>
      </c>
      <c r="K287" s="144" t="s">
        <v>158</v>
      </c>
      <c r="L287" s="144">
        <v>164</v>
      </c>
      <c r="M287" s="144" t="s">
        <v>158</v>
      </c>
      <c r="N287" s="23">
        <v>88</v>
      </c>
      <c r="O287" s="144" t="s">
        <v>158</v>
      </c>
      <c r="P287" s="23">
        <v>251</v>
      </c>
      <c r="Q287" s="144" t="s">
        <v>158</v>
      </c>
      <c r="R287" s="23">
        <v>2.3460713275491912E-3</v>
      </c>
      <c r="S287" s="144" t="s">
        <v>158</v>
      </c>
      <c r="T287" s="144">
        <v>99</v>
      </c>
      <c r="U287" s="144" t="s">
        <v>158</v>
      </c>
      <c r="V287" s="23">
        <v>0.2909777801789708</v>
      </c>
      <c r="W287" s="144" t="s">
        <v>158</v>
      </c>
      <c r="X287" s="144">
        <v>62</v>
      </c>
      <c r="Y287" s="144" t="s">
        <v>158</v>
      </c>
      <c r="Z287" s="23">
        <v>5.0343061262533365E-3</v>
      </c>
      <c r="AA287" s="144" t="s">
        <v>158</v>
      </c>
      <c r="AB287" s="144">
        <v>96</v>
      </c>
      <c r="AC287" s="144" t="s">
        <v>158</v>
      </c>
      <c r="AD287" s="23">
        <v>1.7668818630710553E-2</v>
      </c>
      <c r="AE287" s="144" t="s">
        <v>158</v>
      </c>
      <c r="AF287" s="144">
        <v>103</v>
      </c>
      <c r="AG287" s="144" t="s">
        <v>158</v>
      </c>
      <c r="AH287" s="23">
        <v>4.8286818482626524E-2</v>
      </c>
      <c r="AI287" s="144" t="s">
        <v>158</v>
      </c>
      <c r="AJ287" s="144">
        <v>308</v>
      </c>
      <c r="AK287" s="144" t="s">
        <v>158</v>
      </c>
      <c r="AL287" s="23">
        <v>2.3302412746380122E-2</v>
      </c>
      <c r="AM287" s="144" t="s">
        <v>158</v>
      </c>
      <c r="AN287" s="144">
        <v>152</v>
      </c>
      <c r="AO287" s="144" t="s">
        <v>158</v>
      </c>
      <c r="AP287" s="23">
        <v>0</v>
      </c>
      <c r="AQ287" s="144" t="s">
        <v>158</v>
      </c>
      <c r="AR287" s="144">
        <v>253</v>
      </c>
      <c r="AS287" s="144" t="s">
        <v>158</v>
      </c>
      <c r="AT287" s="23">
        <v>9.4986895301612306E-2</v>
      </c>
      <c r="AU287" s="144" t="s">
        <v>158</v>
      </c>
      <c r="AV287" s="144">
        <v>148</v>
      </c>
      <c r="AW287" s="144" t="s">
        <v>158</v>
      </c>
      <c r="AX287" s="23">
        <v>3.3488237591450982E-2</v>
      </c>
      <c r="AY287" s="144" t="s">
        <v>158</v>
      </c>
      <c r="AZ287" s="144">
        <v>279</v>
      </c>
      <c r="BA287" s="144" t="s">
        <v>158</v>
      </c>
      <c r="BB287" s="23">
        <v>0.2531672072923431</v>
      </c>
      <c r="BC287" s="144" t="s">
        <v>158</v>
      </c>
      <c r="BD287" s="144">
        <v>22</v>
      </c>
      <c r="BE287" s="144" t="s">
        <v>158</v>
      </c>
      <c r="BF287" s="23">
        <v>0.20901539905518524</v>
      </c>
      <c r="BG287" s="144" t="s">
        <v>158</v>
      </c>
      <c r="BH287" s="144">
        <v>176</v>
      </c>
      <c r="BI287" s="144" t="s">
        <v>158</v>
      </c>
      <c r="BJ287" s="23">
        <v>0.27463100462030104</v>
      </c>
      <c r="BK287" s="144" t="s">
        <v>158</v>
      </c>
      <c r="BL287" s="144">
        <v>24</v>
      </c>
      <c r="BM287" s="144" t="s">
        <v>158</v>
      </c>
      <c r="BN287" s="23">
        <v>5.6429638634543325E-2</v>
      </c>
      <c r="BO287" s="144" t="s">
        <v>158</v>
      </c>
      <c r="BP287" s="144">
        <v>178</v>
      </c>
      <c r="BQ287" s="144" t="s">
        <v>158</v>
      </c>
      <c r="BR287" s="23">
        <v>6.1264454523797036E-2</v>
      </c>
      <c r="BS287" s="144" t="s">
        <v>158</v>
      </c>
      <c r="BT287" s="144">
        <v>165</v>
      </c>
      <c r="BU287" s="144" t="s">
        <v>158</v>
      </c>
      <c r="BV287" s="23">
        <v>0.10228716800452857</v>
      </c>
      <c r="BW287" s="144" t="s">
        <v>158</v>
      </c>
      <c r="BX287" s="144">
        <v>191</v>
      </c>
      <c r="BY287" s="144" t="s">
        <v>158</v>
      </c>
      <c r="BZ287" s="23">
        <v>0.17028319609774195</v>
      </c>
      <c r="CA287" s="144" t="s">
        <v>158</v>
      </c>
      <c r="CB287" s="144">
        <v>137</v>
      </c>
      <c r="CC287" s="144" t="s">
        <v>158</v>
      </c>
      <c r="CD287" s="144" t="s">
        <v>158</v>
      </c>
      <c r="CE287" s="23">
        <v>5.2472952893603209E-2</v>
      </c>
      <c r="CF287" s="144" t="s">
        <v>158</v>
      </c>
      <c r="CG287" s="144">
        <v>209</v>
      </c>
    </row>
    <row r="288" spans="1:85" x14ac:dyDescent="0.25">
      <c r="A288" s="144" t="s">
        <v>40</v>
      </c>
      <c r="B288" s="23">
        <v>0.5922243847045906</v>
      </c>
      <c r="C288" s="144" t="s">
        <v>40</v>
      </c>
      <c r="D288" s="144">
        <v>14</v>
      </c>
      <c r="E288" s="144" t="s">
        <v>40</v>
      </c>
      <c r="F288" s="23">
        <v>0.41439468367802768</v>
      </c>
      <c r="G288" s="144" t="s">
        <v>40</v>
      </c>
      <c r="H288" s="144">
        <v>10</v>
      </c>
      <c r="I288" s="144" t="s">
        <v>40</v>
      </c>
      <c r="J288" s="23">
        <v>0.41028088095289594</v>
      </c>
      <c r="K288" s="144" t="s">
        <v>40</v>
      </c>
      <c r="L288" s="144">
        <v>51</v>
      </c>
      <c r="M288" s="144" t="s">
        <v>40</v>
      </c>
      <c r="N288" s="23">
        <v>41</v>
      </c>
      <c r="O288" s="144" t="s">
        <v>40</v>
      </c>
      <c r="P288" s="23">
        <v>219</v>
      </c>
      <c r="Q288" s="144" t="s">
        <v>40</v>
      </c>
      <c r="R288" s="23">
        <v>1.9479525276564797E-3</v>
      </c>
      <c r="S288" s="144" t="s">
        <v>40</v>
      </c>
      <c r="T288" s="144">
        <v>114</v>
      </c>
      <c r="U288" s="144" t="s">
        <v>40</v>
      </c>
      <c r="V288" s="23">
        <v>8.6168018801838456E-2</v>
      </c>
      <c r="W288" s="144" t="s">
        <v>40</v>
      </c>
      <c r="X288" s="144">
        <v>233</v>
      </c>
      <c r="Y288" s="144" t="s">
        <v>40</v>
      </c>
      <c r="Z288" s="23">
        <v>2.743650391014115E-3</v>
      </c>
      <c r="AA288" s="144" t="s">
        <v>40</v>
      </c>
      <c r="AB288" s="144">
        <v>177</v>
      </c>
      <c r="AC288" s="144" t="s">
        <v>40</v>
      </c>
      <c r="AD288" s="23">
        <v>3.2874645588164879E-2</v>
      </c>
      <c r="AE288" s="144" t="s">
        <v>40</v>
      </c>
      <c r="AF288" s="144">
        <v>59</v>
      </c>
      <c r="AG288" s="144" t="s">
        <v>40</v>
      </c>
      <c r="AH288" s="23">
        <v>8.11895850390561E-2</v>
      </c>
      <c r="AI288" s="144" t="s">
        <v>40</v>
      </c>
      <c r="AJ288" s="144">
        <v>167</v>
      </c>
      <c r="AK288" s="144" t="s">
        <v>40</v>
      </c>
      <c r="AL288" s="23">
        <v>4.2265974487395816E-2</v>
      </c>
      <c r="AM288" s="144" t="s">
        <v>40</v>
      </c>
      <c r="AN288" s="144">
        <v>69</v>
      </c>
      <c r="AO288" s="144" t="s">
        <v>40</v>
      </c>
      <c r="AP288" s="23">
        <v>0.5693988568307109</v>
      </c>
      <c r="AQ288" s="144" t="s">
        <v>40</v>
      </c>
      <c r="AR288" s="144">
        <v>3</v>
      </c>
      <c r="AS288" s="144" t="s">
        <v>40</v>
      </c>
      <c r="AT288" s="23">
        <v>0.11549893882877708</v>
      </c>
      <c r="AU288" s="144" t="s">
        <v>40</v>
      </c>
      <c r="AV288" s="144">
        <v>96</v>
      </c>
      <c r="AW288" s="144" t="s">
        <v>40</v>
      </c>
      <c r="AX288" s="23">
        <v>0.59533010587218727</v>
      </c>
      <c r="AY288" s="144" t="s">
        <v>40</v>
      </c>
      <c r="AZ288" s="144">
        <v>4</v>
      </c>
      <c r="BA288" s="144" t="s">
        <v>40</v>
      </c>
      <c r="BB288" s="23">
        <v>0.18427173723013807</v>
      </c>
      <c r="BC288" s="144" t="s">
        <v>40</v>
      </c>
      <c r="BD288" s="144">
        <v>38</v>
      </c>
      <c r="BE288" s="144" t="s">
        <v>40</v>
      </c>
      <c r="BF288" s="23">
        <v>0.40223295551500821</v>
      </c>
      <c r="BG288" s="144" t="s">
        <v>40</v>
      </c>
      <c r="BH288" s="144">
        <v>45</v>
      </c>
      <c r="BI288" s="144" t="s">
        <v>40</v>
      </c>
      <c r="BJ288" s="23">
        <v>0.25216613686759076</v>
      </c>
      <c r="BK288" s="144" t="s">
        <v>40</v>
      </c>
      <c r="BL288" s="144">
        <v>28</v>
      </c>
      <c r="BM288" s="144" t="s">
        <v>40</v>
      </c>
      <c r="BN288" s="23">
        <v>0.12844109557581512</v>
      </c>
      <c r="BO288" s="144" t="s">
        <v>40</v>
      </c>
      <c r="BP288" s="144">
        <v>71</v>
      </c>
      <c r="BQ288" s="144" t="s">
        <v>40</v>
      </c>
      <c r="BR288" s="23">
        <v>9.9784292162370822E-2</v>
      </c>
      <c r="BS288" s="144" t="s">
        <v>40</v>
      </c>
      <c r="BT288" s="144">
        <v>65</v>
      </c>
      <c r="BU288" s="144" t="s">
        <v>40</v>
      </c>
      <c r="BV288" s="23">
        <v>0.19827822670524922</v>
      </c>
      <c r="BW288" s="144" t="s">
        <v>40</v>
      </c>
      <c r="BX288" s="144">
        <v>67</v>
      </c>
      <c r="BY288" s="144" t="s">
        <v>40</v>
      </c>
      <c r="BZ288" s="23">
        <v>0.2009124597179287</v>
      </c>
      <c r="CA288" s="144" t="s">
        <v>40</v>
      </c>
      <c r="CB288" s="144">
        <v>91</v>
      </c>
      <c r="CC288" s="144" t="s">
        <v>40</v>
      </c>
      <c r="CD288" s="144" t="s">
        <v>40</v>
      </c>
      <c r="CE288" s="23">
        <v>0.4792417548837658</v>
      </c>
      <c r="CF288" s="144" t="s">
        <v>40</v>
      </c>
      <c r="CG288" s="144">
        <v>20</v>
      </c>
    </row>
    <row r="289" spans="1:85" x14ac:dyDescent="0.25">
      <c r="A289" s="144" t="s">
        <v>116</v>
      </c>
      <c r="B289" s="23">
        <v>0.23960579374421415</v>
      </c>
      <c r="C289" s="144" t="s">
        <v>116</v>
      </c>
      <c r="D289" s="144">
        <v>131</v>
      </c>
      <c r="E289" s="144" t="s">
        <v>116</v>
      </c>
      <c r="F289" s="23">
        <v>5.4415356532917833E-2</v>
      </c>
      <c r="G289" s="144" t="s">
        <v>116</v>
      </c>
      <c r="H289" s="144">
        <v>270</v>
      </c>
      <c r="I289" s="144" t="s">
        <v>116</v>
      </c>
      <c r="J289" s="23">
        <v>0.30033190588367487</v>
      </c>
      <c r="K289" s="144" t="s">
        <v>116</v>
      </c>
      <c r="L289" s="144">
        <v>114</v>
      </c>
      <c r="M289" s="144" t="s">
        <v>116</v>
      </c>
      <c r="N289" s="23">
        <v>-156</v>
      </c>
      <c r="O289" s="144" t="s">
        <v>116</v>
      </c>
      <c r="P289" s="23">
        <v>36</v>
      </c>
      <c r="Q289" s="144" t="s">
        <v>116</v>
      </c>
      <c r="R289" s="23">
        <v>2.4816013528494016E-3</v>
      </c>
      <c r="S289" s="144" t="s">
        <v>116</v>
      </c>
      <c r="T289" s="144">
        <v>94</v>
      </c>
      <c r="U289" s="144" t="s">
        <v>116</v>
      </c>
      <c r="V289" s="23">
        <v>0.11565081297885411</v>
      </c>
      <c r="W289" s="144" t="s">
        <v>116</v>
      </c>
      <c r="X289" s="144">
        <v>191</v>
      </c>
      <c r="Y289" s="144" t="s">
        <v>116</v>
      </c>
      <c r="Z289" s="23">
        <v>3.5495908763358624E-3</v>
      </c>
      <c r="AA289" s="144" t="s">
        <v>116</v>
      </c>
      <c r="AB289" s="144">
        <v>140</v>
      </c>
      <c r="AC289" s="144" t="s">
        <v>116</v>
      </c>
      <c r="AD289" s="23">
        <v>2.8126286032801435E-3</v>
      </c>
      <c r="AE289" s="144" t="s">
        <v>116</v>
      </c>
      <c r="AF289" s="144">
        <v>297</v>
      </c>
      <c r="AG289" s="144" t="s">
        <v>116</v>
      </c>
      <c r="AH289" s="23">
        <v>6.2204264069775868E-2</v>
      </c>
      <c r="AI289" s="144" t="s">
        <v>116</v>
      </c>
      <c r="AJ289" s="144">
        <v>250</v>
      </c>
      <c r="AK289" s="144" t="s">
        <v>116</v>
      </c>
      <c r="AL289" s="23">
        <v>1.0580369864195579E-2</v>
      </c>
      <c r="AM289" s="144" t="s">
        <v>116</v>
      </c>
      <c r="AN289" s="144">
        <v>312</v>
      </c>
      <c r="AO289" s="144" t="s">
        <v>116</v>
      </c>
      <c r="AP289" s="23">
        <v>1.8436021964468793E-2</v>
      </c>
      <c r="AQ289" s="144" t="s">
        <v>116</v>
      </c>
      <c r="AR289" s="144">
        <v>214</v>
      </c>
      <c r="AS289" s="144" t="s">
        <v>116</v>
      </c>
      <c r="AT289" s="23">
        <v>5.311597059761955E-2</v>
      </c>
      <c r="AU289" s="144" t="s">
        <v>116</v>
      </c>
      <c r="AV289" s="144">
        <v>294</v>
      </c>
      <c r="AW289" s="144" t="s">
        <v>116</v>
      </c>
      <c r="AX289" s="23">
        <v>3.6683569915047946E-2</v>
      </c>
      <c r="AY289" s="144" t="s">
        <v>116</v>
      </c>
      <c r="AZ289" s="144">
        <v>267</v>
      </c>
      <c r="BA289" s="144" t="s">
        <v>116</v>
      </c>
      <c r="BB289" s="23">
        <v>6.255019458338297E-2</v>
      </c>
      <c r="BC289" s="144" t="s">
        <v>116</v>
      </c>
      <c r="BD289" s="144">
        <v>137</v>
      </c>
      <c r="BE289" s="144" t="s">
        <v>116</v>
      </c>
      <c r="BF289" s="23">
        <v>0.2750386742962504</v>
      </c>
      <c r="BG289" s="144" t="s">
        <v>116</v>
      </c>
      <c r="BH289" s="144">
        <v>107</v>
      </c>
      <c r="BI289" s="144" t="s">
        <v>116</v>
      </c>
      <c r="BJ289" s="23">
        <v>0.11454433053014447</v>
      </c>
      <c r="BK289" s="144" t="s">
        <v>116</v>
      </c>
      <c r="BL289" s="144">
        <v>140</v>
      </c>
      <c r="BM289" s="144" t="s">
        <v>116</v>
      </c>
      <c r="BN289" s="23">
        <v>3.4124829312915335E-2</v>
      </c>
      <c r="BO289" s="144" t="s">
        <v>116</v>
      </c>
      <c r="BP289" s="144">
        <v>245</v>
      </c>
      <c r="BQ289" s="144" t="s">
        <v>116</v>
      </c>
      <c r="BR289" s="23">
        <v>0.18860332414866018</v>
      </c>
      <c r="BS289" s="144" t="s">
        <v>116</v>
      </c>
      <c r="BT289" s="144">
        <v>14</v>
      </c>
      <c r="BU289" s="144" t="s">
        <v>116</v>
      </c>
      <c r="BV289" s="23">
        <v>0.19384276694612393</v>
      </c>
      <c r="BW289" s="144" t="s">
        <v>116</v>
      </c>
      <c r="BX289" s="144">
        <v>68</v>
      </c>
      <c r="BY289" s="144" t="s">
        <v>116</v>
      </c>
      <c r="BZ289" s="23">
        <v>0.12237505120446725</v>
      </c>
      <c r="CA289" s="144" t="s">
        <v>116</v>
      </c>
      <c r="CB289" s="144">
        <v>217</v>
      </c>
      <c r="CC289" s="144" t="s">
        <v>116</v>
      </c>
      <c r="CD289" s="144" t="s">
        <v>116</v>
      </c>
      <c r="CE289" s="23">
        <v>0.25543490198551616</v>
      </c>
      <c r="CF289" s="144" t="s">
        <v>116</v>
      </c>
      <c r="CG289" s="144">
        <v>36</v>
      </c>
    </row>
    <row r="290" spans="1:85" x14ac:dyDescent="0.25">
      <c r="A290" s="144" t="s">
        <v>61</v>
      </c>
      <c r="B290" s="23">
        <v>0.33777841424701505</v>
      </c>
      <c r="C290" s="144" t="s">
        <v>61</v>
      </c>
      <c r="D290" s="144">
        <v>66</v>
      </c>
      <c r="E290" s="144" t="s">
        <v>61</v>
      </c>
      <c r="F290" s="23">
        <v>0.30310214233593885</v>
      </c>
      <c r="G290" s="144" t="s">
        <v>61</v>
      </c>
      <c r="H290" s="144">
        <v>22</v>
      </c>
      <c r="I290" s="144" t="s">
        <v>61</v>
      </c>
      <c r="J290" s="23">
        <v>0.1555702454893515</v>
      </c>
      <c r="K290" s="144" t="s">
        <v>61</v>
      </c>
      <c r="L290" s="144">
        <v>296</v>
      </c>
      <c r="M290" s="144" t="s">
        <v>61</v>
      </c>
      <c r="N290" s="23">
        <v>274</v>
      </c>
      <c r="O290" s="144" t="s">
        <v>61</v>
      </c>
      <c r="P290" s="23">
        <v>320</v>
      </c>
      <c r="Q290" s="144" t="s">
        <v>61</v>
      </c>
      <c r="R290" s="23">
        <v>1.4555744039810336E-2</v>
      </c>
      <c r="S290" s="144" t="s">
        <v>61</v>
      </c>
      <c r="T290" s="144">
        <v>14</v>
      </c>
      <c r="U290" s="144" t="s">
        <v>61</v>
      </c>
      <c r="V290" s="23">
        <v>8.3252648025889067E-2</v>
      </c>
      <c r="W290" s="144" t="s">
        <v>61</v>
      </c>
      <c r="X290" s="144">
        <v>238</v>
      </c>
      <c r="Y290" s="144" t="s">
        <v>61</v>
      </c>
      <c r="Z290" s="23">
        <v>1.5320715989135394E-2</v>
      </c>
      <c r="AA290" s="144" t="s">
        <v>61</v>
      </c>
      <c r="AB290" s="144">
        <v>17</v>
      </c>
      <c r="AC290" s="144" t="s">
        <v>61</v>
      </c>
      <c r="AD290" s="23">
        <v>0.18870696791561431</v>
      </c>
      <c r="AE290" s="144" t="s">
        <v>61</v>
      </c>
      <c r="AF290" s="144">
        <v>10</v>
      </c>
      <c r="AG290" s="144" t="s">
        <v>61</v>
      </c>
      <c r="AH290" s="23">
        <v>5.7456760879143164E-2</v>
      </c>
      <c r="AI290" s="144" t="s">
        <v>61</v>
      </c>
      <c r="AJ290" s="144">
        <v>270</v>
      </c>
      <c r="AK290" s="144" t="s">
        <v>61</v>
      </c>
      <c r="AL290" s="23">
        <v>0.19112010230297366</v>
      </c>
      <c r="AM290" s="144" t="s">
        <v>61</v>
      </c>
      <c r="AN290" s="144">
        <v>10</v>
      </c>
      <c r="AO290" s="144" t="s">
        <v>61</v>
      </c>
      <c r="AP290" s="23">
        <v>0.10569788933502831</v>
      </c>
      <c r="AQ290" s="144" t="s">
        <v>61</v>
      </c>
      <c r="AR290" s="144">
        <v>55</v>
      </c>
      <c r="AS290" s="144" t="s">
        <v>61</v>
      </c>
      <c r="AT290" s="23">
        <v>4.1592864001839147E-2</v>
      </c>
      <c r="AU290" s="144" t="s">
        <v>61</v>
      </c>
      <c r="AV290" s="144">
        <v>315</v>
      </c>
      <c r="AW290" s="144" t="s">
        <v>61</v>
      </c>
      <c r="AX290" s="23">
        <v>0.11761649438427739</v>
      </c>
      <c r="AY290" s="144" t="s">
        <v>61</v>
      </c>
      <c r="AZ290" s="144">
        <v>84</v>
      </c>
      <c r="BA290" s="144" t="s">
        <v>61</v>
      </c>
      <c r="BB290" s="23">
        <v>3.6673971355969656E-2</v>
      </c>
      <c r="BC290" s="144" t="s">
        <v>61</v>
      </c>
      <c r="BD290" s="144">
        <v>200</v>
      </c>
      <c r="BE290" s="144" t="s">
        <v>61</v>
      </c>
      <c r="BF290" s="23">
        <v>8.5428888402036537E-2</v>
      </c>
      <c r="BG290" s="144" t="s">
        <v>61</v>
      </c>
      <c r="BH290" s="144">
        <v>320</v>
      </c>
      <c r="BI290" s="144" t="s">
        <v>61</v>
      </c>
      <c r="BJ290" s="23">
        <v>5.1310007504243568E-2</v>
      </c>
      <c r="BK290" s="144" t="s">
        <v>61</v>
      </c>
      <c r="BL290" s="144">
        <v>293</v>
      </c>
      <c r="BM290" s="144" t="s">
        <v>61</v>
      </c>
      <c r="BN290" s="23">
        <v>0.3250418572061276</v>
      </c>
      <c r="BO290" s="144" t="s">
        <v>61</v>
      </c>
      <c r="BP290" s="144">
        <v>15</v>
      </c>
      <c r="BQ290" s="144" t="s">
        <v>61</v>
      </c>
      <c r="BR290" s="23">
        <v>1.453395430845506E-2</v>
      </c>
      <c r="BS290" s="144" t="s">
        <v>61</v>
      </c>
      <c r="BT290" s="144">
        <v>322</v>
      </c>
      <c r="BU290" s="144" t="s">
        <v>61</v>
      </c>
      <c r="BV290" s="23">
        <v>0.29451768527697736</v>
      </c>
      <c r="BW290" s="144" t="s">
        <v>61</v>
      </c>
      <c r="BX290" s="144">
        <v>28</v>
      </c>
      <c r="BY290" s="144" t="s">
        <v>61</v>
      </c>
      <c r="BZ290" s="23">
        <v>0.2007118714775448</v>
      </c>
      <c r="CA290" s="144" t="s">
        <v>61</v>
      </c>
      <c r="CB290" s="144">
        <v>92</v>
      </c>
      <c r="CC290" s="144" t="s">
        <v>61</v>
      </c>
      <c r="CD290" s="144" t="s">
        <v>61</v>
      </c>
      <c r="CE290" s="23">
        <v>7.253212132201077E-2</v>
      </c>
      <c r="CF290" s="144" t="s">
        <v>61</v>
      </c>
      <c r="CG290" s="144">
        <v>159</v>
      </c>
    </row>
    <row r="291" spans="1:85" x14ac:dyDescent="0.25">
      <c r="A291" s="144" t="s">
        <v>295</v>
      </c>
      <c r="B291" s="23">
        <v>0.16919177487672546</v>
      </c>
      <c r="C291" s="144" t="s">
        <v>295</v>
      </c>
      <c r="D291" s="144">
        <v>242</v>
      </c>
      <c r="E291" s="144" t="s">
        <v>295</v>
      </c>
      <c r="F291" s="23">
        <v>7.1467614556012415E-2</v>
      </c>
      <c r="G291" s="144" t="s">
        <v>295</v>
      </c>
      <c r="H291" s="144">
        <v>222</v>
      </c>
      <c r="I291" s="144" t="s">
        <v>295</v>
      </c>
      <c r="J291" s="23">
        <v>0.2131263352760375</v>
      </c>
      <c r="K291" s="144" t="s">
        <v>295</v>
      </c>
      <c r="L291" s="144">
        <v>228</v>
      </c>
      <c r="M291" s="144" t="s">
        <v>295</v>
      </c>
      <c r="N291" s="23">
        <v>6</v>
      </c>
      <c r="O291" s="144" t="s">
        <v>295</v>
      </c>
      <c r="P291" s="23">
        <v>178</v>
      </c>
      <c r="Q291" s="144" t="s">
        <v>295</v>
      </c>
      <c r="R291" s="23">
        <v>2.3698958324927486E-4</v>
      </c>
      <c r="S291" s="144" t="s">
        <v>295</v>
      </c>
      <c r="T291" s="144">
        <v>287</v>
      </c>
      <c r="U291" s="144" t="s">
        <v>295</v>
      </c>
      <c r="V291" s="23">
        <v>0.12308985528120514</v>
      </c>
      <c r="W291" s="144" t="s">
        <v>295</v>
      </c>
      <c r="X291" s="144">
        <v>181</v>
      </c>
      <c r="Y291" s="144" t="s">
        <v>295</v>
      </c>
      <c r="Z291" s="23">
        <v>1.3743974684690494E-3</v>
      </c>
      <c r="AA291" s="144" t="s">
        <v>295</v>
      </c>
      <c r="AB291" s="144">
        <v>268</v>
      </c>
      <c r="AC291" s="144" t="s">
        <v>295</v>
      </c>
      <c r="AD291" s="23">
        <v>1.2789279091957649E-2</v>
      </c>
      <c r="AE291" s="144" t="s">
        <v>295</v>
      </c>
      <c r="AF291" s="144">
        <v>136</v>
      </c>
      <c r="AG291" s="144" t="s">
        <v>295</v>
      </c>
      <c r="AH291" s="23">
        <v>5.0276407364087797E-2</v>
      </c>
      <c r="AI291" s="144" t="s">
        <v>295</v>
      </c>
      <c r="AJ291" s="144">
        <v>302</v>
      </c>
      <c r="AK291" s="144" t="s">
        <v>295</v>
      </c>
      <c r="AL291" s="23">
        <v>1.8798471679863236E-2</v>
      </c>
      <c r="AM291" s="144" t="s">
        <v>295</v>
      </c>
      <c r="AN291" s="144">
        <v>206</v>
      </c>
      <c r="AO291" s="144" t="s">
        <v>295</v>
      </c>
      <c r="AP291" s="23">
        <v>4.8444712068545143E-2</v>
      </c>
      <c r="AQ291" s="144" t="s">
        <v>295</v>
      </c>
      <c r="AR291" s="144">
        <v>128</v>
      </c>
      <c r="AS291" s="144" t="s">
        <v>295</v>
      </c>
      <c r="AT291" s="23">
        <v>0.1354890783662068</v>
      </c>
      <c r="AU291" s="144" t="s">
        <v>295</v>
      </c>
      <c r="AV291" s="144">
        <v>67</v>
      </c>
      <c r="AW291" s="144" t="s">
        <v>295</v>
      </c>
      <c r="AX291" s="23">
        <v>9.4954029165588538E-2</v>
      </c>
      <c r="AY291" s="144" t="s">
        <v>295</v>
      </c>
      <c r="AZ291" s="144">
        <v>115</v>
      </c>
      <c r="BA291" s="144" t="s">
        <v>295</v>
      </c>
      <c r="BB291" s="23">
        <v>1.7096208124348356E-2</v>
      </c>
      <c r="BC291" s="144" t="s">
        <v>295</v>
      </c>
      <c r="BD291" s="144">
        <v>268</v>
      </c>
      <c r="BE291" s="144" t="s">
        <v>295</v>
      </c>
      <c r="BF291" s="23">
        <v>0.22202526672636866</v>
      </c>
      <c r="BG291" s="144" t="s">
        <v>295</v>
      </c>
      <c r="BH291" s="144">
        <v>162</v>
      </c>
      <c r="BI291" s="144" t="s">
        <v>295</v>
      </c>
      <c r="BJ291" s="23">
        <v>6.1999952652871421E-2</v>
      </c>
      <c r="BK291" s="144" t="s">
        <v>295</v>
      </c>
      <c r="BL291" s="144">
        <v>259</v>
      </c>
      <c r="BM291" s="144" t="s">
        <v>295</v>
      </c>
      <c r="BN291" s="23">
        <v>7.9569748769840215E-2</v>
      </c>
      <c r="BO291" s="144" t="s">
        <v>295</v>
      </c>
      <c r="BP291" s="144">
        <v>126</v>
      </c>
      <c r="BQ291" s="144" t="s">
        <v>295</v>
      </c>
      <c r="BR291" s="23">
        <v>2.6518419008928151E-2</v>
      </c>
      <c r="BS291" s="144" t="s">
        <v>295</v>
      </c>
      <c r="BT291" s="144">
        <v>302</v>
      </c>
      <c r="BU291" s="144" t="s">
        <v>295</v>
      </c>
      <c r="BV291" s="23">
        <v>9.2093408495869569E-2</v>
      </c>
      <c r="BW291" s="144" t="s">
        <v>295</v>
      </c>
      <c r="BX291" s="144">
        <v>214</v>
      </c>
      <c r="BY291" s="144" t="s">
        <v>295</v>
      </c>
      <c r="BZ291" s="23">
        <v>0.1659742311007138</v>
      </c>
      <c r="CA291" s="144" t="s">
        <v>295</v>
      </c>
      <c r="CB291" s="144">
        <v>145</v>
      </c>
      <c r="CC291" s="144" t="s">
        <v>295</v>
      </c>
      <c r="CD291" s="144" t="s">
        <v>295</v>
      </c>
      <c r="CE291" s="23">
        <v>3.7656720069833102E-2</v>
      </c>
      <c r="CF291" s="144" t="s">
        <v>295</v>
      </c>
      <c r="CG291" s="144">
        <v>258</v>
      </c>
    </row>
    <row r="292" spans="1:85" x14ac:dyDescent="0.25">
      <c r="A292" s="144" t="s">
        <v>34</v>
      </c>
      <c r="B292" s="23">
        <v>0.42912302603426133</v>
      </c>
      <c r="C292" s="144" t="s">
        <v>34</v>
      </c>
      <c r="D292" s="144">
        <v>36</v>
      </c>
      <c r="E292" s="144" t="s">
        <v>34</v>
      </c>
      <c r="F292" s="23">
        <v>0.18730141892673194</v>
      </c>
      <c r="G292" s="144" t="s">
        <v>34</v>
      </c>
      <c r="H292" s="144">
        <v>57</v>
      </c>
      <c r="I292" s="144" t="s">
        <v>34</v>
      </c>
      <c r="J292" s="23">
        <v>0.62098455546718601</v>
      </c>
      <c r="K292" s="144" t="s">
        <v>34</v>
      </c>
      <c r="L292" s="144">
        <v>12</v>
      </c>
      <c r="M292" s="144" t="s">
        <v>34</v>
      </c>
      <c r="N292" s="23">
        <v>-45</v>
      </c>
      <c r="O292" s="144" t="s">
        <v>34</v>
      </c>
      <c r="P292" s="23">
        <v>109</v>
      </c>
      <c r="Q292" s="144" t="s">
        <v>34</v>
      </c>
      <c r="R292" s="23">
        <v>3.033409205343434E-3</v>
      </c>
      <c r="S292" s="144" t="s">
        <v>34</v>
      </c>
      <c r="T292" s="144">
        <v>82</v>
      </c>
      <c r="U292" s="144" t="s">
        <v>34</v>
      </c>
      <c r="V292" s="23">
        <v>0.49577142596136703</v>
      </c>
      <c r="W292" s="144" t="s">
        <v>34</v>
      </c>
      <c r="X292" s="144">
        <v>20</v>
      </c>
      <c r="Y292" s="144" t="s">
        <v>34</v>
      </c>
      <c r="Z292" s="23">
        <v>7.613945191349121E-3</v>
      </c>
      <c r="AA292" s="144" t="s">
        <v>34</v>
      </c>
      <c r="AB292" s="144">
        <v>52</v>
      </c>
      <c r="AC292" s="144" t="s">
        <v>34</v>
      </c>
      <c r="AD292" s="23">
        <v>8.6589955267756084E-3</v>
      </c>
      <c r="AE292" s="144" t="s">
        <v>34</v>
      </c>
      <c r="AF292" s="144">
        <v>187</v>
      </c>
      <c r="AG292" s="144" t="s">
        <v>34</v>
      </c>
      <c r="AH292" s="23">
        <v>0.10222938891188123</v>
      </c>
      <c r="AI292" s="144" t="s">
        <v>34</v>
      </c>
      <c r="AJ292" s="144">
        <v>119</v>
      </c>
      <c r="AK292" s="144" t="s">
        <v>34</v>
      </c>
      <c r="AL292" s="23">
        <v>2.1321584076332722E-2</v>
      </c>
      <c r="AM292" s="144" t="s">
        <v>34</v>
      </c>
      <c r="AN292" s="144">
        <v>173</v>
      </c>
      <c r="AO292" s="144" t="s">
        <v>34</v>
      </c>
      <c r="AP292" s="23">
        <v>3.0845846044903442E-2</v>
      </c>
      <c r="AQ292" s="144" t="s">
        <v>34</v>
      </c>
      <c r="AR292" s="144">
        <v>171</v>
      </c>
      <c r="AS292" s="144" t="s">
        <v>34</v>
      </c>
      <c r="AT292" s="23">
        <v>0.15787977451478621</v>
      </c>
      <c r="AU292" s="144" t="s">
        <v>34</v>
      </c>
      <c r="AV292" s="144">
        <v>38</v>
      </c>
      <c r="AW292" s="144" t="s">
        <v>34</v>
      </c>
      <c r="AX292" s="23">
        <v>8.5706230657987173E-2</v>
      </c>
      <c r="AY292" s="144" t="s">
        <v>34</v>
      </c>
      <c r="AZ292" s="144">
        <v>134</v>
      </c>
      <c r="BA292" s="144" t="s">
        <v>34</v>
      </c>
      <c r="BB292" s="23">
        <v>0.27119142883687891</v>
      </c>
      <c r="BC292" s="144" t="s">
        <v>34</v>
      </c>
      <c r="BD292" s="144">
        <v>20</v>
      </c>
      <c r="BE292" s="144" t="s">
        <v>34</v>
      </c>
      <c r="BF292" s="23">
        <v>0.88711263552990438</v>
      </c>
      <c r="BG292" s="144" t="s">
        <v>34</v>
      </c>
      <c r="BH292" s="144">
        <v>2</v>
      </c>
      <c r="BI292" s="144" t="s">
        <v>34</v>
      </c>
      <c r="BJ292" s="23">
        <v>0.432798736766074</v>
      </c>
      <c r="BK292" s="144" t="s">
        <v>34</v>
      </c>
      <c r="BL292" s="144">
        <v>10</v>
      </c>
      <c r="BM292" s="144" t="s">
        <v>34</v>
      </c>
      <c r="BN292" s="23">
        <v>0.10071360337969046</v>
      </c>
      <c r="BO292" s="144" t="s">
        <v>34</v>
      </c>
      <c r="BP292" s="144">
        <v>94</v>
      </c>
      <c r="BQ292" s="144" t="s">
        <v>34</v>
      </c>
      <c r="BR292" s="23">
        <v>4.6855226270943393E-2</v>
      </c>
      <c r="BS292" s="144" t="s">
        <v>34</v>
      </c>
      <c r="BT292" s="144">
        <v>221</v>
      </c>
      <c r="BU292" s="144" t="s">
        <v>34</v>
      </c>
      <c r="BV292" s="23">
        <v>0.12813929531649873</v>
      </c>
      <c r="BW292" s="144" t="s">
        <v>34</v>
      </c>
      <c r="BX292" s="144">
        <v>140</v>
      </c>
      <c r="BY292" s="144" t="s">
        <v>34</v>
      </c>
      <c r="BZ292" s="23">
        <v>0.42052776820621141</v>
      </c>
      <c r="CA292" s="144" t="s">
        <v>34</v>
      </c>
      <c r="CB292" s="144">
        <v>15</v>
      </c>
      <c r="CC292" s="144" t="s">
        <v>34</v>
      </c>
      <c r="CD292" s="144" t="s">
        <v>34</v>
      </c>
      <c r="CE292" s="23">
        <v>0.10703094392949648</v>
      </c>
      <c r="CF292" s="144" t="s">
        <v>34</v>
      </c>
      <c r="CG292" s="144">
        <v>115</v>
      </c>
    </row>
    <row r="293" spans="1:85" x14ac:dyDescent="0.25">
      <c r="A293" s="144" t="s">
        <v>88</v>
      </c>
      <c r="B293" s="23">
        <v>0.16277080894764864</v>
      </c>
      <c r="C293" s="144" t="s">
        <v>88</v>
      </c>
      <c r="D293" s="144">
        <v>260</v>
      </c>
      <c r="E293" s="144" t="s">
        <v>88</v>
      </c>
      <c r="F293" s="23">
        <v>8.58889526509201E-2</v>
      </c>
      <c r="G293" s="144" t="s">
        <v>88</v>
      </c>
      <c r="H293" s="144">
        <v>186</v>
      </c>
      <c r="I293" s="144" t="s">
        <v>88</v>
      </c>
      <c r="J293" s="23">
        <v>0.20326071534949883</v>
      </c>
      <c r="K293" s="144" t="s">
        <v>88</v>
      </c>
      <c r="L293" s="144">
        <v>246</v>
      </c>
      <c r="M293" s="144" t="s">
        <v>88</v>
      </c>
      <c r="N293" s="23">
        <v>60</v>
      </c>
      <c r="O293" s="144" t="s">
        <v>88</v>
      </c>
      <c r="P293" s="23">
        <v>231</v>
      </c>
      <c r="Q293" s="144" t="s">
        <v>88</v>
      </c>
      <c r="R293" s="23">
        <v>1.7795001524280825E-2</v>
      </c>
      <c r="S293" s="144" t="s">
        <v>88</v>
      </c>
      <c r="T293" s="144">
        <v>10</v>
      </c>
      <c r="U293" s="144" t="s">
        <v>88</v>
      </c>
      <c r="V293" s="23">
        <v>0.2027953428004467</v>
      </c>
      <c r="W293" s="144" t="s">
        <v>88</v>
      </c>
      <c r="X293" s="144">
        <v>111</v>
      </c>
      <c r="Y293" s="144" t="s">
        <v>88</v>
      </c>
      <c r="Z293" s="23">
        <v>1.9663700609122835E-2</v>
      </c>
      <c r="AA293" s="144" t="s">
        <v>88</v>
      </c>
      <c r="AB293" s="144">
        <v>12</v>
      </c>
      <c r="AC293" s="144" t="s">
        <v>88</v>
      </c>
      <c r="AD293" s="23">
        <v>5.7657132935436438E-3</v>
      </c>
      <c r="AE293" s="144" t="s">
        <v>88</v>
      </c>
      <c r="AF293" s="144">
        <v>235</v>
      </c>
      <c r="AG293" s="144" t="s">
        <v>88</v>
      </c>
      <c r="AH293" s="23">
        <v>9.4700975263948106E-2</v>
      </c>
      <c r="AI293" s="144" t="s">
        <v>88</v>
      </c>
      <c r="AJ293" s="144">
        <v>136</v>
      </c>
      <c r="AK293" s="144" t="s">
        <v>88</v>
      </c>
      <c r="AL293" s="23">
        <v>1.7553510780646545E-2</v>
      </c>
      <c r="AM293" s="144" t="s">
        <v>88</v>
      </c>
      <c r="AN293" s="144">
        <v>228</v>
      </c>
      <c r="AO293" s="144" t="s">
        <v>88</v>
      </c>
      <c r="AP293" s="23">
        <v>5.8768353543659009E-2</v>
      </c>
      <c r="AQ293" s="144" t="s">
        <v>88</v>
      </c>
      <c r="AR293" s="144">
        <v>112</v>
      </c>
      <c r="AS293" s="144" t="s">
        <v>88</v>
      </c>
      <c r="AT293" s="23">
        <v>0.15475541393123199</v>
      </c>
      <c r="AU293" s="144" t="s">
        <v>88</v>
      </c>
      <c r="AV293" s="144">
        <v>43</v>
      </c>
      <c r="AW293" s="144" t="s">
        <v>88</v>
      </c>
      <c r="AX293" s="23">
        <v>0.11180201100606639</v>
      </c>
      <c r="AY293" s="144" t="s">
        <v>88</v>
      </c>
      <c r="AZ293" s="144">
        <v>92</v>
      </c>
      <c r="BA293" s="144" t="s">
        <v>88</v>
      </c>
      <c r="BB293" s="23">
        <v>8.3330757658713478E-2</v>
      </c>
      <c r="BC293" s="144" t="s">
        <v>88</v>
      </c>
      <c r="BD293" s="144">
        <v>109</v>
      </c>
      <c r="BE293" s="144" t="s">
        <v>88</v>
      </c>
      <c r="BF293" s="23">
        <v>6.2057863541567726E-2</v>
      </c>
      <c r="BG293" s="144" t="s">
        <v>88</v>
      </c>
      <c r="BH293" s="144">
        <v>325</v>
      </c>
      <c r="BI293" s="144" t="s">
        <v>88</v>
      </c>
      <c r="BJ293" s="23">
        <v>8.8986899627293226E-2</v>
      </c>
      <c r="BK293" s="144" t="s">
        <v>88</v>
      </c>
      <c r="BL293" s="144">
        <v>188</v>
      </c>
      <c r="BM293" s="144" t="s">
        <v>88</v>
      </c>
      <c r="BN293" s="23">
        <v>2.4387316780428988E-2</v>
      </c>
      <c r="BO293" s="144" t="s">
        <v>88</v>
      </c>
      <c r="BP293" s="144">
        <v>275</v>
      </c>
      <c r="BQ293" s="144" t="s">
        <v>88</v>
      </c>
      <c r="BR293" s="23">
        <v>5.5620747553605604E-2</v>
      </c>
      <c r="BS293" s="144" t="s">
        <v>88</v>
      </c>
      <c r="BT293" s="144">
        <v>186</v>
      </c>
      <c r="BU293" s="144" t="s">
        <v>88</v>
      </c>
      <c r="BV293" s="23">
        <v>6.9586634817049672E-2</v>
      </c>
      <c r="BW293" s="144" t="s">
        <v>88</v>
      </c>
      <c r="BX293" s="144">
        <v>276</v>
      </c>
      <c r="BY293" s="144" t="s">
        <v>88</v>
      </c>
      <c r="BZ293" s="23">
        <v>9.3969375628420726E-2</v>
      </c>
      <c r="CA293" s="144" t="s">
        <v>88</v>
      </c>
      <c r="CB293" s="144">
        <v>282</v>
      </c>
      <c r="CC293" s="144" t="s">
        <v>88</v>
      </c>
      <c r="CD293" s="144" t="s">
        <v>88</v>
      </c>
      <c r="CE293" s="23">
        <v>6.1902174855048037E-2</v>
      </c>
      <c r="CF293" s="144" t="s">
        <v>88</v>
      </c>
      <c r="CG293" s="144">
        <v>185</v>
      </c>
    </row>
    <row r="294" spans="1:85" x14ac:dyDescent="0.25">
      <c r="A294" s="144" t="s">
        <v>151</v>
      </c>
      <c r="B294" s="23">
        <v>0.16238929015535425</v>
      </c>
      <c r="C294" s="144" t="s">
        <v>151</v>
      </c>
      <c r="D294" s="144">
        <v>261</v>
      </c>
      <c r="E294" s="144" t="s">
        <v>151</v>
      </c>
      <c r="F294" s="23">
        <v>4.8815898149746621E-2</v>
      </c>
      <c r="G294" s="144" t="s">
        <v>151</v>
      </c>
      <c r="H294" s="144">
        <v>282</v>
      </c>
      <c r="I294" s="144" t="s">
        <v>151</v>
      </c>
      <c r="J294" s="23">
        <v>0.31374119666656508</v>
      </c>
      <c r="K294" s="144" t="s">
        <v>151</v>
      </c>
      <c r="L294" s="144">
        <v>105</v>
      </c>
      <c r="M294" s="144" t="s">
        <v>151</v>
      </c>
      <c r="N294" s="23">
        <v>-177</v>
      </c>
      <c r="O294" s="144" t="s">
        <v>151</v>
      </c>
      <c r="P294" s="23">
        <v>24</v>
      </c>
      <c r="Q294" s="144" t="s">
        <v>151</v>
      </c>
      <c r="R294" s="23">
        <v>1.3195062145870112E-3</v>
      </c>
      <c r="S294" s="144" t="s">
        <v>151</v>
      </c>
      <c r="T294" s="144">
        <v>158</v>
      </c>
      <c r="U294" s="144" t="s">
        <v>151</v>
      </c>
      <c r="V294" s="23">
        <v>0.48409058108890501</v>
      </c>
      <c r="W294" s="144" t="s">
        <v>151</v>
      </c>
      <c r="X294" s="144">
        <v>21</v>
      </c>
      <c r="Y294" s="144" t="s">
        <v>151</v>
      </c>
      <c r="Z294" s="23">
        <v>5.7926134853038217E-3</v>
      </c>
      <c r="AA294" s="144" t="s">
        <v>151</v>
      </c>
      <c r="AB294" s="144">
        <v>77</v>
      </c>
      <c r="AC294" s="144" t="s">
        <v>151</v>
      </c>
      <c r="AD294" s="23">
        <v>8.5642638019551281E-3</v>
      </c>
      <c r="AE294" s="144" t="s">
        <v>151</v>
      </c>
      <c r="AF294" s="144">
        <v>188</v>
      </c>
      <c r="AG294" s="144" t="s">
        <v>151</v>
      </c>
      <c r="AH294" s="23">
        <v>6.8081935409447625E-2</v>
      </c>
      <c r="AI294" s="144" t="s">
        <v>151</v>
      </c>
      <c r="AJ294" s="144">
        <v>224</v>
      </c>
      <c r="AK294" s="144" t="s">
        <v>151</v>
      </c>
      <c r="AL294" s="23">
        <v>1.6925616887845996E-2</v>
      </c>
      <c r="AM294" s="144" t="s">
        <v>151</v>
      </c>
      <c r="AN294" s="144">
        <v>241</v>
      </c>
      <c r="AO294" s="144" t="s">
        <v>151</v>
      </c>
      <c r="AP294" s="23">
        <v>3.3013381559752877E-2</v>
      </c>
      <c r="AQ294" s="144" t="s">
        <v>151</v>
      </c>
      <c r="AR294" s="144">
        <v>165</v>
      </c>
      <c r="AS294" s="144" t="s">
        <v>151</v>
      </c>
      <c r="AT294" s="23">
        <v>6.6499458975459835E-2</v>
      </c>
      <c r="AU294" s="144" t="s">
        <v>151</v>
      </c>
      <c r="AV294" s="144">
        <v>250</v>
      </c>
      <c r="AW294" s="144" t="s">
        <v>151</v>
      </c>
      <c r="AX294" s="23">
        <v>5.5600755303166292E-2</v>
      </c>
      <c r="AY294" s="144" t="s">
        <v>151</v>
      </c>
      <c r="AZ294" s="144">
        <v>209</v>
      </c>
      <c r="BA294" s="144" t="s">
        <v>151</v>
      </c>
      <c r="BB294" s="23">
        <v>3.2828079445307939E-2</v>
      </c>
      <c r="BC294" s="144" t="s">
        <v>151</v>
      </c>
      <c r="BD294" s="144">
        <v>214</v>
      </c>
      <c r="BE294" s="144" t="s">
        <v>151</v>
      </c>
      <c r="BF294" s="23">
        <v>0.21558417145742634</v>
      </c>
      <c r="BG294" s="144" t="s">
        <v>151</v>
      </c>
      <c r="BH294" s="144">
        <v>168</v>
      </c>
      <c r="BI294" s="144" t="s">
        <v>151</v>
      </c>
      <c r="BJ294" s="23">
        <v>7.500475988536455E-2</v>
      </c>
      <c r="BK294" s="144" t="s">
        <v>151</v>
      </c>
      <c r="BL294" s="144">
        <v>233</v>
      </c>
      <c r="BM294" s="144" t="s">
        <v>151</v>
      </c>
      <c r="BN294" s="23">
        <v>3.2290080380687425E-2</v>
      </c>
      <c r="BO294" s="144" t="s">
        <v>151</v>
      </c>
      <c r="BP294" s="144">
        <v>254</v>
      </c>
      <c r="BQ294" s="144" t="s">
        <v>151</v>
      </c>
      <c r="BR294" s="23">
        <v>6.2460875371654956E-2</v>
      </c>
      <c r="BS294" s="144" t="s">
        <v>151</v>
      </c>
      <c r="BT294" s="144">
        <v>160</v>
      </c>
      <c r="BU294" s="144" t="s">
        <v>151</v>
      </c>
      <c r="BV294" s="23">
        <v>8.2396472525978412E-2</v>
      </c>
      <c r="BW294" s="144" t="s">
        <v>151</v>
      </c>
      <c r="BX294" s="144">
        <v>238</v>
      </c>
      <c r="BY294" s="144" t="s">
        <v>151</v>
      </c>
      <c r="BZ294" s="23">
        <v>0.17104068978165857</v>
      </c>
      <c r="CA294" s="144" t="s">
        <v>151</v>
      </c>
      <c r="CB294" s="144">
        <v>135</v>
      </c>
      <c r="CC294" s="144" t="s">
        <v>151</v>
      </c>
      <c r="CD294" s="144" t="s">
        <v>151</v>
      </c>
      <c r="CE294" s="23">
        <v>5.2547085826371145E-2</v>
      </c>
      <c r="CF294" s="144" t="s">
        <v>151</v>
      </c>
      <c r="CG294" s="144">
        <v>208</v>
      </c>
    </row>
    <row r="295" spans="1:85" x14ac:dyDescent="0.25">
      <c r="A295" s="144" t="s">
        <v>332</v>
      </c>
      <c r="B295" s="23">
        <v>0.16382909018252928</v>
      </c>
      <c r="C295" s="144" t="s">
        <v>332</v>
      </c>
      <c r="D295" s="144">
        <v>256</v>
      </c>
      <c r="E295" s="144" t="s">
        <v>332</v>
      </c>
      <c r="F295" s="23">
        <v>4.7562818071732099E-2</v>
      </c>
      <c r="G295" s="144" t="s">
        <v>332</v>
      </c>
      <c r="H295" s="144">
        <v>284</v>
      </c>
      <c r="I295" s="144" t="s">
        <v>332</v>
      </c>
      <c r="J295" s="23">
        <v>0.21705472784404872</v>
      </c>
      <c r="K295" s="144" t="s">
        <v>332</v>
      </c>
      <c r="L295" s="144">
        <v>222</v>
      </c>
      <c r="M295" s="144" t="s">
        <v>332</v>
      </c>
      <c r="N295" s="23">
        <v>-62</v>
      </c>
      <c r="O295" s="144" t="s">
        <v>332</v>
      </c>
      <c r="P295" s="23">
        <v>90</v>
      </c>
      <c r="Q295" s="144" t="s">
        <v>332</v>
      </c>
      <c r="R295" s="23">
        <v>1.1333530250360558E-4</v>
      </c>
      <c r="S295" s="144" t="s">
        <v>332</v>
      </c>
      <c r="T295" s="144">
        <v>314</v>
      </c>
      <c r="U295" s="144" t="s">
        <v>332</v>
      </c>
      <c r="V295" s="23">
        <v>0.11755171157228594</v>
      </c>
      <c r="W295" s="144" t="s">
        <v>332</v>
      </c>
      <c r="X295" s="144">
        <v>187</v>
      </c>
      <c r="Y295" s="144" t="s">
        <v>332</v>
      </c>
      <c r="Z295" s="23">
        <v>1.199602067121972E-3</v>
      </c>
      <c r="AA295" s="144" t="s">
        <v>332</v>
      </c>
      <c r="AB295" s="144">
        <v>280</v>
      </c>
      <c r="AC295" s="144" t="s">
        <v>332</v>
      </c>
      <c r="AD295" s="23">
        <v>6.8185690618953456E-3</v>
      </c>
      <c r="AE295" s="144" t="s">
        <v>332</v>
      </c>
      <c r="AF295" s="144">
        <v>222</v>
      </c>
      <c r="AG295" s="144" t="s">
        <v>332</v>
      </c>
      <c r="AH295" s="23">
        <v>7.9071298770030218E-2</v>
      </c>
      <c r="AI295" s="144" t="s">
        <v>332</v>
      </c>
      <c r="AJ295" s="144">
        <v>176</v>
      </c>
      <c r="AK295" s="144" t="s">
        <v>332</v>
      </c>
      <c r="AL295" s="23">
        <v>1.6609594681507175E-2</v>
      </c>
      <c r="AM295" s="144" t="s">
        <v>332</v>
      </c>
      <c r="AN295" s="144">
        <v>248</v>
      </c>
      <c r="AO295" s="144" t="s">
        <v>332</v>
      </c>
      <c r="AP295" s="23">
        <v>3.15505719550166E-2</v>
      </c>
      <c r="AQ295" s="144" t="s">
        <v>332</v>
      </c>
      <c r="AR295" s="144">
        <v>169</v>
      </c>
      <c r="AS295" s="144" t="s">
        <v>332</v>
      </c>
      <c r="AT295" s="23">
        <v>7.6870884305900389E-2</v>
      </c>
      <c r="AU295" s="144" t="s">
        <v>332</v>
      </c>
      <c r="AV295" s="144">
        <v>206</v>
      </c>
      <c r="AW295" s="144" t="s">
        <v>332</v>
      </c>
      <c r="AX295" s="23">
        <v>5.7832450686871123E-2</v>
      </c>
      <c r="AY295" s="144" t="s">
        <v>332</v>
      </c>
      <c r="AZ295" s="144">
        <v>199</v>
      </c>
      <c r="BA295" s="144" t="s">
        <v>332</v>
      </c>
      <c r="BB295" s="23">
        <v>2.5238024988584074E-2</v>
      </c>
      <c r="BC295" s="144" t="s">
        <v>332</v>
      </c>
      <c r="BD295" s="144">
        <v>241</v>
      </c>
      <c r="BE295" s="144" t="s">
        <v>332</v>
      </c>
      <c r="BF295" s="23">
        <v>0.20722749283306979</v>
      </c>
      <c r="BG295" s="144" t="s">
        <v>332</v>
      </c>
      <c r="BH295" s="144">
        <v>182</v>
      </c>
      <c r="BI295" s="144" t="s">
        <v>332</v>
      </c>
      <c r="BJ295" s="23">
        <v>6.6334326746242414E-2</v>
      </c>
      <c r="BK295" s="144" t="s">
        <v>332</v>
      </c>
      <c r="BL295" s="144">
        <v>250</v>
      </c>
      <c r="BM295" s="144" t="s">
        <v>332</v>
      </c>
      <c r="BN295" s="23">
        <v>4.1522110216403799E-2</v>
      </c>
      <c r="BO295" s="144" t="s">
        <v>332</v>
      </c>
      <c r="BP295" s="144">
        <v>221</v>
      </c>
      <c r="BQ295" s="144" t="s">
        <v>332</v>
      </c>
      <c r="BR295" s="23">
        <v>4.3373715025425176E-2</v>
      </c>
      <c r="BS295" s="144" t="s">
        <v>332</v>
      </c>
      <c r="BT295" s="144">
        <v>234</v>
      </c>
      <c r="BU295" s="144" t="s">
        <v>332</v>
      </c>
      <c r="BV295" s="23">
        <v>7.3779354949253306E-2</v>
      </c>
      <c r="BW295" s="144" t="s">
        <v>332</v>
      </c>
      <c r="BX295" s="144">
        <v>263</v>
      </c>
      <c r="BY295" s="144" t="s">
        <v>332</v>
      </c>
      <c r="BZ295" s="23">
        <v>0.18793745880637733</v>
      </c>
      <c r="CA295" s="144" t="s">
        <v>332</v>
      </c>
      <c r="CB295" s="144">
        <v>111</v>
      </c>
      <c r="CC295" s="144" t="s">
        <v>332</v>
      </c>
      <c r="CD295" s="144" t="s">
        <v>332</v>
      </c>
      <c r="CE295" s="23">
        <v>6.3024892398891127E-2</v>
      </c>
      <c r="CF295" s="144" t="s">
        <v>332</v>
      </c>
      <c r="CG295" s="144">
        <v>181</v>
      </c>
    </row>
    <row r="296" spans="1:85" x14ac:dyDescent="0.25">
      <c r="A296" s="144" t="s">
        <v>269</v>
      </c>
      <c r="B296" s="23">
        <v>0.14461970739807042</v>
      </c>
      <c r="C296" s="144" t="s">
        <v>269</v>
      </c>
      <c r="D296" s="144">
        <v>289</v>
      </c>
      <c r="E296" s="144" t="s">
        <v>269</v>
      </c>
      <c r="F296" s="23">
        <v>8.7015136908604879E-2</v>
      </c>
      <c r="G296" s="144" t="s">
        <v>269</v>
      </c>
      <c r="H296" s="144">
        <v>182</v>
      </c>
      <c r="I296" s="144" t="s">
        <v>269</v>
      </c>
      <c r="J296" s="23">
        <v>0.15548943082521829</v>
      </c>
      <c r="K296" s="144" t="s">
        <v>269</v>
      </c>
      <c r="L296" s="144">
        <v>297</v>
      </c>
      <c r="M296" s="144" t="s">
        <v>269</v>
      </c>
      <c r="N296" s="23">
        <v>115</v>
      </c>
      <c r="O296" s="144" t="s">
        <v>269</v>
      </c>
      <c r="P296" s="23">
        <v>272</v>
      </c>
      <c r="Q296" s="144" t="s">
        <v>269</v>
      </c>
      <c r="R296" s="23">
        <v>5.4621375568548493E-4</v>
      </c>
      <c r="S296" s="144" t="s">
        <v>269</v>
      </c>
      <c r="T296" s="144">
        <v>248</v>
      </c>
      <c r="U296" s="144" t="s">
        <v>269</v>
      </c>
      <c r="V296" s="23">
        <v>4.489157639275218E-2</v>
      </c>
      <c r="W296" s="144" t="s">
        <v>269</v>
      </c>
      <c r="X296" s="144">
        <v>304</v>
      </c>
      <c r="Y296" s="144" t="s">
        <v>269</v>
      </c>
      <c r="Z296" s="23">
        <v>9.6089491089451846E-4</v>
      </c>
      <c r="AA296" s="144" t="s">
        <v>269</v>
      </c>
      <c r="AB296" s="144">
        <v>307</v>
      </c>
      <c r="AC296" s="144" t="s">
        <v>269</v>
      </c>
      <c r="AD296" s="23">
        <v>1.3954869995456717E-2</v>
      </c>
      <c r="AE296" s="144" t="s">
        <v>269</v>
      </c>
      <c r="AF296" s="144">
        <v>130</v>
      </c>
      <c r="AG296" s="144" t="s">
        <v>269</v>
      </c>
      <c r="AH296" s="23">
        <v>0.10271295223634996</v>
      </c>
      <c r="AI296" s="144" t="s">
        <v>269</v>
      </c>
      <c r="AJ296" s="144">
        <v>118</v>
      </c>
      <c r="AK296" s="144" t="s">
        <v>269</v>
      </c>
      <c r="AL296" s="23">
        <v>2.6542903181056742E-2</v>
      </c>
      <c r="AM296" s="144" t="s">
        <v>269</v>
      </c>
      <c r="AN296" s="144">
        <v>128</v>
      </c>
      <c r="AO296" s="144" t="s">
        <v>269</v>
      </c>
      <c r="AP296" s="23">
        <v>0.10828671045937931</v>
      </c>
      <c r="AQ296" s="144" t="s">
        <v>269</v>
      </c>
      <c r="AR296" s="144">
        <v>51</v>
      </c>
      <c r="AS296" s="144" t="s">
        <v>269</v>
      </c>
      <c r="AT296" s="23">
        <v>5.6594699557145668E-2</v>
      </c>
      <c r="AU296" s="144" t="s">
        <v>269</v>
      </c>
      <c r="AV296" s="144">
        <v>283</v>
      </c>
      <c r="AW296" s="144" t="s">
        <v>269</v>
      </c>
      <c r="AX296" s="23">
        <v>0.12542707077040047</v>
      </c>
      <c r="AY296" s="144" t="s">
        <v>269</v>
      </c>
      <c r="AZ296" s="144">
        <v>72</v>
      </c>
      <c r="BA296" s="144" t="s">
        <v>269</v>
      </c>
      <c r="BB296" s="23">
        <v>2.6420757597723752E-2</v>
      </c>
      <c r="BC296" s="144" t="s">
        <v>269</v>
      </c>
      <c r="BD296" s="144">
        <v>234</v>
      </c>
      <c r="BE296" s="144" t="s">
        <v>269</v>
      </c>
      <c r="BF296" s="23">
        <v>0.2078665539233745</v>
      </c>
      <c r="BG296" s="144" t="s">
        <v>269</v>
      </c>
      <c r="BH296" s="144">
        <v>179</v>
      </c>
      <c r="BI296" s="144" t="s">
        <v>269</v>
      </c>
      <c r="BJ296" s="23">
        <v>6.7546813372004411E-2</v>
      </c>
      <c r="BK296" s="144" t="s">
        <v>269</v>
      </c>
      <c r="BL296" s="144">
        <v>245</v>
      </c>
      <c r="BM296" s="144" t="s">
        <v>269</v>
      </c>
      <c r="BN296" s="23">
        <v>4.3330507517546787E-2</v>
      </c>
      <c r="BO296" s="144" t="s">
        <v>269</v>
      </c>
      <c r="BP296" s="144">
        <v>212</v>
      </c>
      <c r="BQ296" s="144" t="s">
        <v>269</v>
      </c>
      <c r="BR296" s="23">
        <v>2.9013037944345257E-2</v>
      </c>
      <c r="BS296" s="144" t="s">
        <v>269</v>
      </c>
      <c r="BT296" s="144">
        <v>296</v>
      </c>
      <c r="BU296" s="144" t="s">
        <v>269</v>
      </c>
      <c r="BV296" s="23">
        <v>6.2841041335362516E-2</v>
      </c>
      <c r="BW296" s="144" t="s">
        <v>269</v>
      </c>
      <c r="BX296" s="144">
        <v>288</v>
      </c>
      <c r="BY296" s="144" t="s">
        <v>269</v>
      </c>
      <c r="BZ296" s="23">
        <v>0.10210682666128543</v>
      </c>
      <c r="CA296" s="144" t="s">
        <v>269</v>
      </c>
      <c r="CB296" s="144">
        <v>260</v>
      </c>
      <c r="CC296" s="144" t="s">
        <v>269</v>
      </c>
      <c r="CD296" s="144" t="s">
        <v>269</v>
      </c>
      <c r="CE296" s="23">
        <v>1.203488928295899E-2</v>
      </c>
      <c r="CF296" s="144" t="s">
        <v>269</v>
      </c>
      <c r="CG296" s="144">
        <v>313</v>
      </c>
    </row>
    <row r="297" spans="1:85" x14ac:dyDescent="0.25">
      <c r="A297" s="144" t="s">
        <v>243</v>
      </c>
      <c r="B297" s="23">
        <v>0.20332753530169095</v>
      </c>
      <c r="C297" s="144" t="s">
        <v>243</v>
      </c>
      <c r="D297" s="144">
        <v>180</v>
      </c>
      <c r="E297" s="144" t="s">
        <v>243</v>
      </c>
      <c r="F297" s="23">
        <v>0.10902830845421954</v>
      </c>
      <c r="G297" s="144" t="s">
        <v>243</v>
      </c>
      <c r="H297" s="144">
        <v>142</v>
      </c>
      <c r="I297" s="144" t="s">
        <v>243</v>
      </c>
      <c r="J297" s="23">
        <v>0.18966631586403873</v>
      </c>
      <c r="K297" s="144" t="s">
        <v>243</v>
      </c>
      <c r="L297" s="144">
        <v>265</v>
      </c>
      <c r="M297" s="144" t="s">
        <v>243</v>
      </c>
      <c r="N297" s="23">
        <v>123</v>
      </c>
      <c r="O297" s="144" t="s">
        <v>243</v>
      </c>
      <c r="P297" s="23">
        <v>280</v>
      </c>
      <c r="Q297" s="144" t="s">
        <v>243</v>
      </c>
      <c r="R297" s="23">
        <v>3.2709322968844301E-3</v>
      </c>
      <c r="S297" s="144" t="s">
        <v>243</v>
      </c>
      <c r="T297" s="144">
        <v>74</v>
      </c>
      <c r="U297" s="144" t="s">
        <v>243</v>
      </c>
      <c r="V297" s="23">
        <v>4.7627014470974303E-2</v>
      </c>
      <c r="W297" s="144" t="s">
        <v>243</v>
      </c>
      <c r="X297" s="144">
        <v>296</v>
      </c>
      <c r="Y297" s="144" t="s">
        <v>243</v>
      </c>
      <c r="Z297" s="23">
        <v>3.7100738055043572E-3</v>
      </c>
      <c r="AA297" s="144" t="s">
        <v>243</v>
      </c>
      <c r="AB297" s="144">
        <v>132</v>
      </c>
      <c r="AC297" s="144" t="s">
        <v>243</v>
      </c>
      <c r="AD297" s="23">
        <v>3.5632795920506416E-2</v>
      </c>
      <c r="AE297" s="144" t="s">
        <v>243</v>
      </c>
      <c r="AF297" s="144">
        <v>53</v>
      </c>
      <c r="AG297" s="144" t="s">
        <v>243</v>
      </c>
      <c r="AH297" s="23">
        <v>9.2334222599366064E-2</v>
      </c>
      <c r="AI297" s="144" t="s">
        <v>243</v>
      </c>
      <c r="AJ297" s="144">
        <v>137</v>
      </c>
      <c r="AK297" s="144" t="s">
        <v>243</v>
      </c>
      <c r="AL297" s="23">
        <v>4.6358131949219096E-2</v>
      </c>
      <c r="AM297" s="144" t="s">
        <v>243</v>
      </c>
      <c r="AN297" s="144">
        <v>60</v>
      </c>
      <c r="AO297" s="144" t="s">
        <v>243</v>
      </c>
      <c r="AP297" s="23">
        <v>1.2106802208566289E-2</v>
      </c>
      <c r="AQ297" s="144" t="s">
        <v>243</v>
      </c>
      <c r="AR297" s="144">
        <v>234</v>
      </c>
      <c r="AS297" s="144" t="s">
        <v>243</v>
      </c>
      <c r="AT297" s="23">
        <v>4.3440523093312353E-2</v>
      </c>
      <c r="AU297" s="144" t="s">
        <v>243</v>
      </c>
      <c r="AV297" s="144">
        <v>310</v>
      </c>
      <c r="AW297" s="144" t="s">
        <v>243</v>
      </c>
      <c r="AX297" s="23">
        <v>2.7107594115317966E-2</v>
      </c>
      <c r="AY297" s="144" t="s">
        <v>243</v>
      </c>
      <c r="AZ297" s="144">
        <v>296</v>
      </c>
      <c r="BA297" s="144" t="s">
        <v>243</v>
      </c>
      <c r="BB297" s="23">
        <v>9.9023753286830805E-3</v>
      </c>
      <c r="BC297" s="144" t="s">
        <v>243</v>
      </c>
      <c r="BD297" s="144">
        <v>295</v>
      </c>
      <c r="BE297" s="144" t="s">
        <v>243</v>
      </c>
      <c r="BF297" s="23">
        <v>0.20751597347457079</v>
      </c>
      <c r="BG297" s="144" t="s">
        <v>243</v>
      </c>
      <c r="BH297" s="144">
        <v>181</v>
      </c>
      <c r="BI297" s="144" t="s">
        <v>243</v>
      </c>
      <c r="BJ297" s="23">
        <v>5.2405037477245148E-2</v>
      </c>
      <c r="BK297" s="144" t="s">
        <v>243</v>
      </c>
      <c r="BL297" s="144">
        <v>286</v>
      </c>
      <c r="BM297" s="144" t="s">
        <v>243</v>
      </c>
      <c r="BN297" s="23">
        <v>0.18033486670713963</v>
      </c>
      <c r="BO297" s="144" t="s">
        <v>243</v>
      </c>
      <c r="BP297" s="144">
        <v>40</v>
      </c>
      <c r="BQ297" s="144" t="s">
        <v>243</v>
      </c>
      <c r="BR297" s="23">
        <v>8.056918858300309E-2</v>
      </c>
      <c r="BS297" s="144" t="s">
        <v>243</v>
      </c>
      <c r="BT297" s="144">
        <v>101</v>
      </c>
      <c r="BU297" s="144" t="s">
        <v>243</v>
      </c>
      <c r="BV297" s="23">
        <v>0.22654384968163294</v>
      </c>
      <c r="BW297" s="144" t="s">
        <v>243</v>
      </c>
      <c r="BX297" s="144">
        <v>48</v>
      </c>
      <c r="BY297" s="144" t="s">
        <v>243</v>
      </c>
      <c r="BZ297" s="23">
        <v>0.17958519909493365</v>
      </c>
      <c r="CA297" s="144" t="s">
        <v>243</v>
      </c>
      <c r="CB297" s="144">
        <v>126</v>
      </c>
      <c r="CC297" s="144" t="s">
        <v>243</v>
      </c>
      <c r="CD297" s="144" t="s">
        <v>243</v>
      </c>
      <c r="CE297" s="23">
        <v>2.6186988810818324E-2</v>
      </c>
      <c r="CF297" s="144" t="s">
        <v>243</v>
      </c>
      <c r="CG297" s="144">
        <v>287</v>
      </c>
    </row>
    <row r="298" spans="1:85" x14ac:dyDescent="0.25">
      <c r="A298" s="144" t="s">
        <v>191</v>
      </c>
      <c r="B298" s="23">
        <v>0.19727607284658202</v>
      </c>
      <c r="C298" s="144" t="s">
        <v>191</v>
      </c>
      <c r="D298" s="144">
        <v>186</v>
      </c>
      <c r="E298" s="144" t="s">
        <v>191</v>
      </c>
      <c r="F298" s="23">
        <v>8.9735735709506617E-2</v>
      </c>
      <c r="G298" s="144" t="s">
        <v>191</v>
      </c>
      <c r="H298" s="144">
        <v>170</v>
      </c>
      <c r="I298" s="144" t="s">
        <v>191</v>
      </c>
      <c r="J298" s="23">
        <v>0.19172404209464589</v>
      </c>
      <c r="K298" s="144" t="s">
        <v>191</v>
      </c>
      <c r="L298" s="144">
        <v>262</v>
      </c>
      <c r="M298" s="144" t="s">
        <v>191</v>
      </c>
      <c r="N298" s="23">
        <v>92</v>
      </c>
      <c r="O298" s="144" t="s">
        <v>191</v>
      </c>
      <c r="P298" s="23">
        <v>255</v>
      </c>
      <c r="Q298" s="144" t="s">
        <v>191</v>
      </c>
      <c r="R298" s="23">
        <v>7.1249616873934494E-3</v>
      </c>
      <c r="S298" s="144" t="s">
        <v>191</v>
      </c>
      <c r="T298" s="144">
        <v>33</v>
      </c>
      <c r="U298" s="144" t="s">
        <v>191</v>
      </c>
      <c r="V298" s="23">
        <v>4.1053118961427264E-2</v>
      </c>
      <c r="W298" s="144" t="s">
        <v>191</v>
      </c>
      <c r="X298" s="144">
        <v>309</v>
      </c>
      <c r="Y298" s="144" t="s">
        <v>191</v>
      </c>
      <c r="Z298" s="23">
        <v>7.5021965511707749E-3</v>
      </c>
      <c r="AA298" s="144" t="s">
        <v>191</v>
      </c>
      <c r="AB298" s="144">
        <v>53</v>
      </c>
      <c r="AC298" s="144" t="s">
        <v>191</v>
      </c>
      <c r="AD298" s="23">
        <v>7.2242333968886061E-2</v>
      </c>
      <c r="AE298" s="144" t="s">
        <v>191</v>
      </c>
      <c r="AF298" s="144">
        <v>28</v>
      </c>
      <c r="AG298" s="144" t="s">
        <v>191</v>
      </c>
      <c r="AH298" s="23">
        <v>5.2618304850244553E-2</v>
      </c>
      <c r="AI298" s="144" t="s">
        <v>191</v>
      </c>
      <c r="AJ298" s="144">
        <v>290</v>
      </c>
      <c r="AK298" s="144" t="s">
        <v>191</v>
      </c>
      <c r="AL298" s="23">
        <v>7.7025520654622967E-2</v>
      </c>
      <c r="AM298" s="144" t="s">
        <v>191</v>
      </c>
      <c r="AN298" s="144">
        <v>34</v>
      </c>
      <c r="AO298" s="144" t="s">
        <v>191</v>
      </c>
      <c r="AP298" s="23">
        <v>0</v>
      </c>
      <c r="AQ298" s="144" t="s">
        <v>191</v>
      </c>
      <c r="AR298" s="144">
        <v>253</v>
      </c>
      <c r="AS298" s="144" t="s">
        <v>191</v>
      </c>
      <c r="AT298" s="23">
        <v>0.11345754232788452</v>
      </c>
      <c r="AU298" s="144" t="s">
        <v>191</v>
      </c>
      <c r="AV298" s="144">
        <v>104</v>
      </c>
      <c r="AW298" s="144" t="s">
        <v>191</v>
      </c>
      <c r="AX298" s="23">
        <v>4.0000182361511621E-2</v>
      </c>
      <c r="AY298" s="144" t="s">
        <v>191</v>
      </c>
      <c r="AZ298" s="144">
        <v>257</v>
      </c>
      <c r="BA298" s="144" t="s">
        <v>191</v>
      </c>
      <c r="BB298" s="23">
        <v>0.1085942759281682</v>
      </c>
      <c r="BC298" s="144" t="s">
        <v>191</v>
      </c>
      <c r="BD298" s="144">
        <v>87</v>
      </c>
      <c r="BE298" s="144" t="s">
        <v>191</v>
      </c>
      <c r="BF298" s="23">
        <v>0.17308005881643593</v>
      </c>
      <c r="BG298" s="144" t="s">
        <v>191</v>
      </c>
      <c r="BH298" s="144">
        <v>220</v>
      </c>
      <c r="BI298" s="144" t="s">
        <v>191</v>
      </c>
      <c r="BJ298" s="23">
        <v>0.13523711506249603</v>
      </c>
      <c r="BK298" s="144" t="s">
        <v>191</v>
      </c>
      <c r="BL298" s="144">
        <v>117</v>
      </c>
      <c r="BM298" s="144" t="s">
        <v>191</v>
      </c>
      <c r="BN298" s="23">
        <v>1.0597377527631614E-2</v>
      </c>
      <c r="BO298" s="144" t="s">
        <v>191</v>
      </c>
      <c r="BP298" s="144">
        <v>306</v>
      </c>
      <c r="BQ298" s="144" t="s">
        <v>191</v>
      </c>
      <c r="BR298" s="23">
        <v>3.5247980403357901E-2</v>
      </c>
      <c r="BS298" s="144" t="s">
        <v>191</v>
      </c>
      <c r="BT298" s="144">
        <v>264</v>
      </c>
      <c r="BU298" s="144" t="s">
        <v>191</v>
      </c>
      <c r="BV298" s="23">
        <v>3.9886384909001649E-2</v>
      </c>
      <c r="BW298" s="144" t="s">
        <v>191</v>
      </c>
      <c r="BX298" s="144">
        <v>313</v>
      </c>
      <c r="BY298" s="144" t="s">
        <v>191</v>
      </c>
      <c r="BZ298" s="23">
        <v>0.1728594213370146</v>
      </c>
      <c r="CA298" s="144" t="s">
        <v>191</v>
      </c>
      <c r="CB298" s="144">
        <v>132</v>
      </c>
      <c r="CC298" s="144" t="s">
        <v>191</v>
      </c>
      <c r="CD298" s="144" t="s">
        <v>191</v>
      </c>
      <c r="CE298" s="23">
        <v>9.6290397385394119E-2</v>
      </c>
      <c r="CF298" s="144" t="s">
        <v>191</v>
      </c>
      <c r="CG298" s="144">
        <v>127</v>
      </c>
    </row>
    <row r="299" spans="1:85" x14ac:dyDescent="0.25">
      <c r="A299" s="144" t="s">
        <v>341</v>
      </c>
      <c r="B299" s="23">
        <v>0.10821518704903847</v>
      </c>
      <c r="C299" s="144" t="s">
        <v>341</v>
      </c>
      <c r="D299" s="144">
        <v>320</v>
      </c>
      <c r="E299" s="144" t="s">
        <v>341</v>
      </c>
      <c r="F299" s="23">
        <v>9.6869449909348249E-3</v>
      </c>
      <c r="G299" s="144" t="s">
        <v>341</v>
      </c>
      <c r="H299" s="144">
        <v>325</v>
      </c>
      <c r="I299" s="144" t="s">
        <v>341</v>
      </c>
      <c r="J299" s="23">
        <v>0.18289983431632661</v>
      </c>
      <c r="K299" s="144" t="s">
        <v>341</v>
      </c>
      <c r="L299" s="144">
        <v>274</v>
      </c>
      <c r="M299" s="144" t="s">
        <v>341</v>
      </c>
      <c r="N299" s="23">
        <v>-51</v>
      </c>
      <c r="O299" s="144" t="s">
        <v>341</v>
      </c>
      <c r="P299" s="23">
        <v>102</v>
      </c>
      <c r="Q299" s="144" t="s">
        <v>341</v>
      </c>
      <c r="R299" s="23">
        <v>2.0374211956584434E-4</v>
      </c>
      <c r="S299" s="144" t="s">
        <v>341</v>
      </c>
      <c r="T299" s="144">
        <v>293</v>
      </c>
      <c r="U299" s="144" t="s">
        <v>341</v>
      </c>
      <c r="V299" s="23">
        <v>8.1762407271077073E-2</v>
      </c>
      <c r="W299" s="144" t="s">
        <v>341</v>
      </c>
      <c r="X299" s="144">
        <v>244</v>
      </c>
      <c r="Y299" s="144" t="s">
        <v>341</v>
      </c>
      <c r="Z299" s="23">
        <v>9.5925113268886602E-4</v>
      </c>
      <c r="AA299" s="144" t="s">
        <v>341</v>
      </c>
      <c r="AB299" s="144">
        <v>308</v>
      </c>
      <c r="AC299" s="144" t="s">
        <v>341</v>
      </c>
      <c r="AD299" s="23">
        <v>4.2328690108050784E-3</v>
      </c>
      <c r="AE299" s="144" t="s">
        <v>341</v>
      </c>
      <c r="AF299" s="144">
        <v>269</v>
      </c>
      <c r="AG299" s="144" t="s">
        <v>341</v>
      </c>
      <c r="AH299" s="23">
        <v>6.9796298526011782E-2</v>
      </c>
      <c r="AI299" s="144" t="s">
        <v>341</v>
      </c>
      <c r="AJ299" s="144">
        <v>216</v>
      </c>
      <c r="AK299" s="144" t="s">
        <v>341</v>
      </c>
      <c r="AL299" s="23">
        <v>1.2921108648077859E-2</v>
      </c>
      <c r="AM299" s="144" t="s">
        <v>341</v>
      </c>
      <c r="AN299" s="144">
        <v>292</v>
      </c>
      <c r="AO299" s="144" t="s">
        <v>341</v>
      </c>
      <c r="AP299" s="23">
        <v>0</v>
      </c>
      <c r="AQ299" s="144" t="s">
        <v>341</v>
      </c>
      <c r="AR299" s="144">
        <v>253</v>
      </c>
      <c r="AS299" s="144" t="s">
        <v>341</v>
      </c>
      <c r="AT299" s="23">
        <v>8.705502313614423E-2</v>
      </c>
      <c r="AU299" s="144" t="s">
        <v>341</v>
      </c>
      <c r="AV299" s="144">
        <v>177</v>
      </c>
      <c r="AW299" s="144" t="s">
        <v>341</v>
      </c>
      <c r="AX299" s="23">
        <v>3.0691805317517057E-2</v>
      </c>
      <c r="AY299" s="144" t="s">
        <v>341</v>
      </c>
      <c r="AZ299" s="144">
        <v>287</v>
      </c>
      <c r="BA299" s="144" t="s">
        <v>341</v>
      </c>
      <c r="BB299" s="23">
        <v>2.6961292644587633E-3</v>
      </c>
      <c r="BC299" s="144" t="s">
        <v>341</v>
      </c>
      <c r="BD299" s="144">
        <v>321</v>
      </c>
      <c r="BE299" s="144" t="s">
        <v>341</v>
      </c>
      <c r="BF299" s="23">
        <v>0.20543120888220395</v>
      </c>
      <c r="BG299" s="144" t="s">
        <v>341</v>
      </c>
      <c r="BH299" s="144">
        <v>183</v>
      </c>
      <c r="BI299" s="144" t="s">
        <v>341</v>
      </c>
      <c r="BJ299" s="23">
        <v>4.5395584457804637E-2</v>
      </c>
      <c r="BK299" s="144" t="s">
        <v>341</v>
      </c>
      <c r="BL299" s="144">
        <v>302</v>
      </c>
      <c r="BM299" s="144" t="s">
        <v>341</v>
      </c>
      <c r="BN299" s="23">
        <v>1.4301636916491238E-2</v>
      </c>
      <c r="BO299" s="144" t="s">
        <v>341</v>
      </c>
      <c r="BP299" s="144">
        <v>297</v>
      </c>
      <c r="BQ299" s="144" t="s">
        <v>341</v>
      </c>
      <c r="BR299" s="23">
        <v>4.2110361131187712E-2</v>
      </c>
      <c r="BS299" s="144" t="s">
        <v>341</v>
      </c>
      <c r="BT299" s="144">
        <v>238</v>
      </c>
      <c r="BU299" s="144" t="s">
        <v>341</v>
      </c>
      <c r="BV299" s="23">
        <v>4.9074865908280071E-2</v>
      </c>
      <c r="BW299" s="144" t="s">
        <v>341</v>
      </c>
      <c r="BX299" s="144">
        <v>301</v>
      </c>
      <c r="BY299" s="144" t="s">
        <v>341</v>
      </c>
      <c r="BZ299" s="23">
        <v>0.132210646260013</v>
      </c>
      <c r="CA299" s="144" t="s">
        <v>341</v>
      </c>
      <c r="CB299" s="144">
        <v>198</v>
      </c>
      <c r="CC299" s="144" t="s">
        <v>341</v>
      </c>
      <c r="CD299" s="144" t="s">
        <v>341</v>
      </c>
      <c r="CE299" s="23">
        <v>3.4731461505491223E-2</v>
      </c>
      <c r="CF299" s="144" t="s">
        <v>341</v>
      </c>
      <c r="CG299" s="144">
        <v>263</v>
      </c>
    </row>
    <row r="300" spans="1:85" x14ac:dyDescent="0.25">
      <c r="A300" s="144" t="s">
        <v>78</v>
      </c>
      <c r="B300" s="23">
        <v>0.29831191476559193</v>
      </c>
      <c r="C300" s="144" t="s">
        <v>78</v>
      </c>
      <c r="D300" s="144">
        <v>86</v>
      </c>
      <c r="E300" s="144" t="s">
        <v>78</v>
      </c>
      <c r="F300" s="23">
        <v>0.11423543977166455</v>
      </c>
      <c r="G300" s="144" t="s">
        <v>78</v>
      </c>
      <c r="H300" s="144">
        <v>129</v>
      </c>
      <c r="I300" s="144" t="s">
        <v>78</v>
      </c>
      <c r="J300" s="23">
        <v>0.52331087706850932</v>
      </c>
      <c r="K300" s="144" t="s">
        <v>78</v>
      </c>
      <c r="L300" s="144">
        <v>25</v>
      </c>
      <c r="M300" s="144" t="s">
        <v>78</v>
      </c>
      <c r="N300" s="23">
        <v>-104</v>
      </c>
      <c r="O300" s="144" t="s">
        <v>78</v>
      </c>
      <c r="P300" s="23">
        <v>64</v>
      </c>
      <c r="Q300" s="144" t="s">
        <v>78</v>
      </c>
      <c r="R300" s="23">
        <v>1.3545253459820686E-3</v>
      </c>
      <c r="S300" s="144" t="s">
        <v>78</v>
      </c>
      <c r="T300" s="144">
        <v>153</v>
      </c>
      <c r="U300" s="144" t="s">
        <v>78</v>
      </c>
      <c r="V300" s="23">
        <v>0.72704515489287391</v>
      </c>
      <c r="W300" s="144" t="s">
        <v>78</v>
      </c>
      <c r="X300" s="144">
        <v>8</v>
      </c>
      <c r="Y300" s="144" t="s">
        <v>78</v>
      </c>
      <c r="Z300" s="23">
        <v>8.0727765247018309E-3</v>
      </c>
      <c r="AA300" s="144" t="s">
        <v>78</v>
      </c>
      <c r="AB300" s="144">
        <v>47</v>
      </c>
      <c r="AC300" s="144" t="s">
        <v>78</v>
      </c>
      <c r="AD300" s="23">
        <v>1.8355549013582891E-2</v>
      </c>
      <c r="AE300" s="144" t="s">
        <v>78</v>
      </c>
      <c r="AF300" s="144">
        <v>97</v>
      </c>
      <c r="AG300" s="144" t="s">
        <v>78</v>
      </c>
      <c r="AH300" s="23">
        <v>0.13242487231328234</v>
      </c>
      <c r="AI300" s="144" t="s">
        <v>78</v>
      </c>
      <c r="AJ300" s="144">
        <v>67</v>
      </c>
      <c r="AK300" s="144" t="s">
        <v>78</v>
      </c>
      <c r="AL300" s="23">
        <v>3.4575628676025427E-2</v>
      </c>
      <c r="AM300" s="144" t="s">
        <v>78</v>
      </c>
      <c r="AN300" s="144">
        <v>92</v>
      </c>
      <c r="AO300" s="144" t="s">
        <v>78</v>
      </c>
      <c r="AP300" s="23">
        <v>0.12311678873175434</v>
      </c>
      <c r="AQ300" s="144" t="s">
        <v>78</v>
      </c>
      <c r="AR300" s="144">
        <v>43</v>
      </c>
      <c r="AS300" s="144" t="s">
        <v>78</v>
      </c>
      <c r="AT300" s="23">
        <v>9.8588646609518993E-2</v>
      </c>
      <c r="AU300" s="144" t="s">
        <v>78</v>
      </c>
      <c r="AV300" s="144">
        <v>138</v>
      </c>
      <c r="AW300" s="144" t="s">
        <v>78</v>
      </c>
      <c r="AX300" s="23">
        <v>0.15467721136466905</v>
      </c>
      <c r="AY300" s="144" t="s">
        <v>78</v>
      </c>
      <c r="AZ300" s="144">
        <v>46</v>
      </c>
      <c r="BA300" s="144" t="s">
        <v>78</v>
      </c>
      <c r="BB300" s="23">
        <v>5.1878864375772521E-2</v>
      </c>
      <c r="BC300" s="144" t="s">
        <v>78</v>
      </c>
      <c r="BD300" s="144">
        <v>159</v>
      </c>
      <c r="BE300" s="144" t="s">
        <v>78</v>
      </c>
      <c r="BF300" s="23">
        <v>0.4351974696965813</v>
      </c>
      <c r="BG300" s="144" t="s">
        <v>78</v>
      </c>
      <c r="BH300" s="144">
        <v>33</v>
      </c>
      <c r="BI300" s="144" t="s">
        <v>78</v>
      </c>
      <c r="BJ300" s="23">
        <v>0.13828361598524971</v>
      </c>
      <c r="BK300" s="144" t="s">
        <v>78</v>
      </c>
      <c r="BL300" s="144">
        <v>113</v>
      </c>
      <c r="BM300" s="144" t="s">
        <v>78</v>
      </c>
      <c r="BN300" s="23">
        <v>5.8063904308657488E-2</v>
      </c>
      <c r="BO300" s="144" t="s">
        <v>78</v>
      </c>
      <c r="BP300" s="144">
        <v>173</v>
      </c>
      <c r="BQ300" s="144" t="s">
        <v>78</v>
      </c>
      <c r="BR300" s="23">
        <v>4.8039145873461295E-2</v>
      </c>
      <c r="BS300" s="144" t="s">
        <v>78</v>
      </c>
      <c r="BT300" s="144">
        <v>214</v>
      </c>
      <c r="BU300" s="144" t="s">
        <v>78</v>
      </c>
      <c r="BV300" s="23">
        <v>9.2186628857221439E-2</v>
      </c>
      <c r="BW300" s="144" t="s">
        <v>78</v>
      </c>
      <c r="BX300" s="144">
        <v>212</v>
      </c>
      <c r="BY300" s="144" t="s">
        <v>78</v>
      </c>
      <c r="BZ300" s="23">
        <v>0.29667371554719096</v>
      </c>
      <c r="CA300" s="144" t="s">
        <v>78</v>
      </c>
      <c r="CB300" s="144">
        <v>37</v>
      </c>
      <c r="CC300" s="144" t="s">
        <v>78</v>
      </c>
      <c r="CD300" s="144" t="s">
        <v>78</v>
      </c>
      <c r="CE300" s="23">
        <v>0.13066569337192502</v>
      </c>
      <c r="CF300" s="144" t="s">
        <v>78</v>
      </c>
      <c r="CG300" s="144">
        <v>90</v>
      </c>
    </row>
    <row r="301" spans="1:85" x14ac:dyDescent="0.25">
      <c r="A301" s="144" t="s">
        <v>25</v>
      </c>
      <c r="B301" s="23">
        <v>0.30711408861241102</v>
      </c>
      <c r="C301" s="144" t="s">
        <v>25</v>
      </c>
      <c r="D301" s="144">
        <v>83</v>
      </c>
      <c r="E301" s="144" t="s">
        <v>25</v>
      </c>
      <c r="F301" s="23">
        <v>0.13062195912724492</v>
      </c>
      <c r="G301" s="144" t="s">
        <v>25</v>
      </c>
      <c r="H301" s="144">
        <v>97</v>
      </c>
      <c r="I301" s="144" t="s">
        <v>25</v>
      </c>
      <c r="J301" s="23">
        <v>0.45145494015020682</v>
      </c>
      <c r="K301" s="144" t="s">
        <v>25</v>
      </c>
      <c r="L301" s="144">
        <v>40</v>
      </c>
      <c r="M301" s="144" t="s">
        <v>25</v>
      </c>
      <c r="N301" s="23">
        <v>-57</v>
      </c>
      <c r="O301" s="144" t="s">
        <v>25</v>
      </c>
      <c r="P301" s="23">
        <v>94</v>
      </c>
      <c r="Q301" s="144" t="s">
        <v>25</v>
      </c>
      <c r="R301" s="23">
        <v>4.1521910221949355E-3</v>
      </c>
      <c r="S301" s="144" t="s">
        <v>25</v>
      </c>
      <c r="T301" s="144">
        <v>60</v>
      </c>
      <c r="U301" s="144" t="s">
        <v>25</v>
      </c>
      <c r="V301" s="23">
        <v>0.12063811710779149</v>
      </c>
      <c r="W301" s="144" t="s">
        <v>25</v>
      </c>
      <c r="X301" s="144">
        <v>184</v>
      </c>
      <c r="Y301" s="144" t="s">
        <v>25</v>
      </c>
      <c r="Z301" s="23">
        <v>5.2657669448657757E-3</v>
      </c>
      <c r="AA301" s="144" t="s">
        <v>25</v>
      </c>
      <c r="AB301" s="144">
        <v>88</v>
      </c>
      <c r="AC301" s="144" t="s">
        <v>25</v>
      </c>
      <c r="AD301" s="23">
        <v>3.705223147097219E-2</v>
      </c>
      <c r="AE301" s="144" t="s">
        <v>25</v>
      </c>
      <c r="AF301" s="144">
        <v>49</v>
      </c>
      <c r="AG301" s="144" t="s">
        <v>25</v>
      </c>
      <c r="AH301" s="23">
        <v>6.2001774976800088E-2</v>
      </c>
      <c r="AI301" s="144" t="s">
        <v>25</v>
      </c>
      <c r="AJ301" s="144">
        <v>251</v>
      </c>
      <c r="AK301" s="144" t="s">
        <v>25</v>
      </c>
      <c r="AL301" s="23">
        <v>4.3918402138541E-2</v>
      </c>
      <c r="AM301" s="144" t="s">
        <v>25</v>
      </c>
      <c r="AN301" s="144">
        <v>63</v>
      </c>
      <c r="AO301" s="144" t="s">
        <v>25</v>
      </c>
      <c r="AP301" s="23">
        <v>0.10204554234998837</v>
      </c>
      <c r="AQ301" s="144" t="s">
        <v>25</v>
      </c>
      <c r="AR301" s="144">
        <v>60</v>
      </c>
      <c r="AS301" s="144" t="s">
        <v>25</v>
      </c>
      <c r="AT301" s="23">
        <v>9.8445318025263615E-2</v>
      </c>
      <c r="AU301" s="144" t="s">
        <v>25</v>
      </c>
      <c r="AV301" s="144">
        <v>139</v>
      </c>
      <c r="AW301" s="144" t="s">
        <v>25</v>
      </c>
      <c r="AX301" s="23">
        <v>0.13410270388937973</v>
      </c>
      <c r="AY301" s="144" t="s">
        <v>25</v>
      </c>
      <c r="AZ301" s="144">
        <v>62</v>
      </c>
      <c r="BA301" s="144" t="s">
        <v>25</v>
      </c>
      <c r="BB301" s="23">
        <v>2.3654309485600752E-2</v>
      </c>
      <c r="BC301" s="144" t="s">
        <v>25</v>
      </c>
      <c r="BD301" s="144">
        <v>247</v>
      </c>
      <c r="BE301" s="144" t="s">
        <v>25</v>
      </c>
      <c r="BF301" s="23">
        <v>1</v>
      </c>
      <c r="BG301" s="144" t="s">
        <v>25</v>
      </c>
      <c r="BH301" s="144">
        <v>1</v>
      </c>
      <c r="BI301" s="144" t="s">
        <v>25</v>
      </c>
      <c r="BJ301" s="23">
        <v>0.23058286243632112</v>
      </c>
      <c r="BK301" s="144" t="s">
        <v>25</v>
      </c>
      <c r="BL301" s="144">
        <v>38</v>
      </c>
      <c r="BM301" s="144" t="s">
        <v>25</v>
      </c>
      <c r="BN301" s="23">
        <v>0.12212393422382654</v>
      </c>
      <c r="BO301" s="144" t="s">
        <v>25</v>
      </c>
      <c r="BP301" s="144">
        <v>76</v>
      </c>
      <c r="BQ301" s="144" t="s">
        <v>25</v>
      </c>
      <c r="BR301" s="23">
        <v>7.4033150515623286E-2</v>
      </c>
      <c r="BS301" s="144" t="s">
        <v>25</v>
      </c>
      <c r="BT301" s="144">
        <v>121</v>
      </c>
      <c r="BU301" s="144" t="s">
        <v>25</v>
      </c>
      <c r="BV301" s="23">
        <v>0.17037406841119546</v>
      </c>
      <c r="BW301" s="144" t="s">
        <v>25</v>
      </c>
      <c r="BX301" s="144">
        <v>90</v>
      </c>
      <c r="BY301" s="144" t="s">
        <v>25</v>
      </c>
      <c r="BZ301" s="23">
        <v>0.23998228274073891</v>
      </c>
      <c r="CA301" s="144" t="s">
        <v>25</v>
      </c>
      <c r="CB301" s="144">
        <v>64</v>
      </c>
      <c r="CC301" s="144" t="s">
        <v>25</v>
      </c>
      <c r="CD301" s="144" t="s">
        <v>25</v>
      </c>
      <c r="CE301" s="23">
        <v>1.6951394633688062E-2</v>
      </c>
      <c r="CF301" s="144" t="s">
        <v>25</v>
      </c>
      <c r="CG301" s="144">
        <v>309</v>
      </c>
    </row>
    <row r="302" spans="1:85" x14ac:dyDescent="0.25">
      <c r="A302" s="144" t="s">
        <v>273</v>
      </c>
      <c r="B302" s="23">
        <v>0.2346700213484359</v>
      </c>
      <c r="C302" s="144" t="s">
        <v>273</v>
      </c>
      <c r="D302" s="144">
        <v>136</v>
      </c>
      <c r="E302" s="144" t="s">
        <v>273</v>
      </c>
      <c r="F302" s="23">
        <v>6.0163771951964179E-2</v>
      </c>
      <c r="G302" s="144" t="s">
        <v>273</v>
      </c>
      <c r="H302" s="144">
        <v>253</v>
      </c>
      <c r="I302" s="144" t="s">
        <v>273</v>
      </c>
      <c r="J302" s="23">
        <v>0.29474690461362296</v>
      </c>
      <c r="K302" s="144" t="s">
        <v>273</v>
      </c>
      <c r="L302" s="144">
        <v>121</v>
      </c>
      <c r="M302" s="144" t="s">
        <v>273</v>
      </c>
      <c r="N302" s="23">
        <v>-132</v>
      </c>
      <c r="O302" s="144" t="s">
        <v>273</v>
      </c>
      <c r="P302" s="23">
        <v>48</v>
      </c>
      <c r="Q302" s="144" t="s">
        <v>273</v>
      </c>
      <c r="R302" s="23">
        <v>1.4590783006027935E-3</v>
      </c>
      <c r="S302" s="144" t="s">
        <v>273</v>
      </c>
      <c r="T302" s="144">
        <v>140</v>
      </c>
      <c r="U302" s="144" t="s">
        <v>273</v>
      </c>
      <c r="V302" s="23">
        <v>9.3410681217426753E-2</v>
      </c>
      <c r="W302" s="144" t="s">
        <v>273</v>
      </c>
      <c r="X302" s="144">
        <v>221</v>
      </c>
      <c r="Y302" s="144" t="s">
        <v>273</v>
      </c>
      <c r="Z302" s="23">
        <v>2.321852700585421E-3</v>
      </c>
      <c r="AA302" s="144" t="s">
        <v>273</v>
      </c>
      <c r="AB302" s="144">
        <v>201</v>
      </c>
      <c r="AC302" s="144" t="s">
        <v>273</v>
      </c>
      <c r="AD302" s="23">
        <v>1.9519816393330634E-2</v>
      </c>
      <c r="AE302" s="144" t="s">
        <v>273</v>
      </c>
      <c r="AF302" s="144">
        <v>92</v>
      </c>
      <c r="AG302" s="144" t="s">
        <v>273</v>
      </c>
      <c r="AH302" s="23">
        <v>5.7211590670499232E-2</v>
      </c>
      <c r="AI302" s="144" t="s">
        <v>273</v>
      </c>
      <c r="AJ302" s="144">
        <v>271</v>
      </c>
      <c r="AK302" s="144" t="s">
        <v>273</v>
      </c>
      <c r="AL302" s="23">
        <v>2.6230854686926833E-2</v>
      </c>
      <c r="AM302" s="144" t="s">
        <v>273</v>
      </c>
      <c r="AN302" s="144">
        <v>133</v>
      </c>
      <c r="AO302" s="144" t="s">
        <v>273</v>
      </c>
      <c r="AP302" s="23">
        <v>1.3785276425079049E-2</v>
      </c>
      <c r="AQ302" s="144" t="s">
        <v>273</v>
      </c>
      <c r="AR302" s="144">
        <v>226</v>
      </c>
      <c r="AS302" s="144" t="s">
        <v>273</v>
      </c>
      <c r="AT302" s="23">
        <v>9.7768338962656853E-2</v>
      </c>
      <c r="AU302" s="144" t="s">
        <v>273</v>
      </c>
      <c r="AV302" s="144">
        <v>141</v>
      </c>
      <c r="AW302" s="144" t="s">
        <v>273</v>
      </c>
      <c r="AX302" s="23">
        <v>4.7896093401997193E-2</v>
      </c>
      <c r="AY302" s="144" t="s">
        <v>273</v>
      </c>
      <c r="AZ302" s="144">
        <v>233</v>
      </c>
      <c r="BA302" s="144" t="s">
        <v>273</v>
      </c>
      <c r="BB302" s="23">
        <v>3.6738711886246722E-2</v>
      </c>
      <c r="BC302" s="144" t="s">
        <v>273</v>
      </c>
      <c r="BD302" s="144">
        <v>199</v>
      </c>
      <c r="BE302" s="144" t="s">
        <v>273</v>
      </c>
      <c r="BF302" s="23">
        <v>0.31800879116737019</v>
      </c>
      <c r="BG302" s="144" t="s">
        <v>273</v>
      </c>
      <c r="BH302" s="144">
        <v>70</v>
      </c>
      <c r="BI302" s="144" t="s">
        <v>273</v>
      </c>
      <c r="BJ302" s="23">
        <v>9.9979376691277821E-2</v>
      </c>
      <c r="BK302" s="144" t="s">
        <v>273</v>
      </c>
      <c r="BL302" s="144">
        <v>161</v>
      </c>
      <c r="BM302" s="144" t="s">
        <v>273</v>
      </c>
      <c r="BN302" s="23">
        <v>6.1621955599426521E-2</v>
      </c>
      <c r="BO302" s="144" t="s">
        <v>273</v>
      </c>
      <c r="BP302" s="144">
        <v>163</v>
      </c>
      <c r="BQ302" s="144" t="s">
        <v>273</v>
      </c>
      <c r="BR302" s="23">
        <v>8.7058348116077391E-2</v>
      </c>
      <c r="BS302" s="144" t="s">
        <v>273</v>
      </c>
      <c r="BT302" s="144">
        <v>87</v>
      </c>
      <c r="BU302" s="144" t="s">
        <v>273</v>
      </c>
      <c r="BV302" s="23">
        <v>0.12925314849598787</v>
      </c>
      <c r="BW302" s="144" t="s">
        <v>273</v>
      </c>
      <c r="BX302" s="144">
        <v>137</v>
      </c>
      <c r="BY302" s="144" t="s">
        <v>273</v>
      </c>
      <c r="BZ302" s="23">
        <v>0.20022370810482959</v>
      </c>
      <c r="CA302" s="144" t="s">
        <v>273</v>
      </c>
      <c r="CB302" s="144">
        <v>93</v>
      </c>
      <c r="CC302" s="144" t="s">
        <v>273</v>
      </c>
      <c r="CD302" s="144" t="s">
        <v>273</v>
      </c>
      <c r="CE302" s="23">
        <v>0.19879865886532991</v>
      </c>
      <c r="CF302" s="144" t="s">
        <v>273</v>
      </c>
      <c r="CG302" s="144">
        <v>52</v>
      </c>
    </row>
    <row r="303" spans="1:85" x14ac:dyDescent="0.25">
      <c r="A303" s="144" t="s">
        <v>129</v>
      </c>
      <c r="B303" s="23">
        <v>0.33095766026206236</v>
      </c>
      <c r="C303" s="144" t="s">
        <v>129</v>
      </c>
      <c r="D303" s="144">
        <v>69</v>
      </c>
      <c r="E303" s="144" t="s">
        <v>129</v>
      </c>
      <c r="F303" s="23">
        <v>0.11531175215685571</v>
      </c>
      <c r="G303" s="144" t="s">
        <v>129</v>
      </c>
      <c r="H303" s="144">
        <v>124</v>
      </c>
      <c r="I303" s="144" t="s">
        <v>129</v>
      </c>
      <c r="J303" s="23">
        <v>0.51783815683320855</v>
      </c>
      <c r="K303" s="144" t="s">
        <v>129</v>
      </c>
      <c r="L303" s="144">
        <v>27</v>
      </c>
      <c r="M303" s="144" t="s">
        <v>129</v>
      </c>
      <c r="N303" s="23">
        <v>-97</v>
      </c>
      <c r="O303" s="144" t="s">
        <v>129</v>
      </c>
      <c r="P303" s="23">
        <v>68</v>
      </c>
      <c r="Q303" s="144" t="s">
        <v>129</v>
      </c>
      <c r="R303" s="23">
        <v>1.0192676931679091E-3</v>
      </c>
      <c r="S303" s="144" t="s">
        <v>129</v>
      </c>
      <c r="T303" s="144">
        <v>193</v>
      </c>
      <c r="U303" s="144" t="s">
        <v>129</v>
      </c>
      <c r="V303" s="23">
        <v>0.52979965617270963</v>
      </c>
      <c r="W303" s="144" t="s">
        <v>129</v>
      </c>
      <c r="X303" s="144">
        <v>17</v>
      </c>
      <c r="Y303" s="144" t="s">
        <v>129</v>
      </c>
      <c r="Z303" s="23">
        <v>5.9148647657771957E-3</v>
      </c>
      <c r="AA303" s="144" t="s">
        <v>129</v>
      </c>
      <c r="AB303" s="144">
        <v>75</v>
      </c>
      <c r="AC303" s="144" t="s">
        <v>129</v>
      </c>
      <c r="AD303" s="23">
        <v>1.2714306530184643E-2</v>
      </c>
      <c r="AE303" s="144" t="s">
        <v>129</v>
      </c>
      <c r="AF303" s="144">
        <v>138</v>
      </c>
      <c r="AG303" s="144" t="s">
        <v>129</v>
      </c>
      <c r="AH303" s="23">
        <v>0.11902756543160804</v>
      </c>
      <c r="AI303" s="144" t="s">
        <v>129</v>
      </c>
      <c r="AJ303" s="144">
        <v>92</v>
      </c>
      <c r="AK303" s="144" t="s">
        <v>129</v>
      </c>
      <c r="AL303" s="23">
        <v>2.7390237940527747E-2</v>
      </c>
      <c r="AM303" s="144" t="s">
        <v>129</v>
      </c>
      <c r="AN303" s="144">
        <v>121</v>
      </c>
      <c r="AO303" s="144" t="s">
        <v>129</v>
      </c>
      <c r="AP303" s="23">
        <v>0</v>
      </c>
      <c r="AQ303" s="144" t="s">
        <v>129</v>
      </c>
      <c r="AR303" s="144">
        <v>253</v>
      </c>
      <c r="AS303" s="144" t="s">
        <v>129</v>
      </c>
      <c r="AT303" s="23">
        <v>0.1666781149970793</v>
      </c>
      <c r="AU303" s="144" t="s">
        <v>129</v>
      </c>
      <c r="AV303" s="144">
        <v>33</v>
      </c>
      <c r="AW303" s="144" t="s">
        <v>129</v>
      </c>
      <c r="AX303" s="23">
        <v>5.8763435720197044E-2</v>
      </c>
      <c r="AY303" s="144" t="s">
        <v>129</v>
      </c>
      <c r="AZ303" s="144">
        <v>195</v>
      </c>
      <c r="BA303" s="144" t="s">
        <v>129</v>
      </c>
      <c r="BB303" s="23">
        <v>9.5857677430593716E-2</v>
      </c>
      <c r="BC303" s="144" t="s">
        <v>129</v>
      </c>
      <c r="BD303" s="144">
        <v>99</v>
      </c>
      <c r="BE303" s="144" t="s">
        <v>129</v>
      </c>
      <c r="BF303" s="23">
        <v>0.47166949925855139</v>
      </c>
      <c r="BG303" s="144" t="s">
        <v>129</v>
      </c>
      <c r="BH303" s="144">
        <v>28</v>
      </c>
      <c r="BI303" s="144" t="s">
        <v>129</v>
      </c>
      <c r="BJ303" s="23">
        <v>0.18602507481676941</v>
      </c>
      <c r="BK303" s="144" t="s">
        <v>129</v>
      </c>
      <c r="BL303" s="144">
        <v>57</v>
      </c>
      <c r="BM303" s="144" t="s">
        <v>129</v>
      </c>
      <c r="BN303" s="23">
        <v>0.14555994477305523</v>
      </c>
      <c r="BO303" s="144" t="s">
        <v>129</v>
      </c>
      <c r="BP303" s="144">
        <v>50</v>
      </c>
      <c r="BQ303" s="144" t="s">
        <v>129</v>
      </c>
      <c r="BR303" s="23">
        <v>7.469355337399701E-2</v>
      </c>
      <c r="BS303" s="144" t="s">
        <v>129</v>
      </c>
      <c r="BT303" s="144">
        <v>119</v>
      </c>
      <c r="BU303" s="144" t="s">
        <v>129</v>
      </c>
      <c r="BV303" s="23">
        <v>0.19127175776672323</v>
      </c>
      <c r="BW303" s="144" t="s">
        <v>129</v>
      </c>
      <c r="BX303" s="144">
        <v>70</v>
      </c>
      <c r="BY303" s="144" t="s">
        <v>129</v>
      </c>
      <c r="BZ303" s="23">
        <v>0.31864091672348338</v>
      </c>
      <c r="CA303" s="144" t="s">
        <v>129</v>
      </c>
      <c r="CB303" s="144">
        <v>31</v>
      </c>
      <c r="CC303" s="144" t="s">
        <v>129</v>
      </c>
      <c r="CD303" s="144" t="s">
        <v>129</v>
      </c>
      <c r="CE303" s="23">
        <v>0.1685834424779796</v>
      </c>
      <c r="CF303" s="144" t="s">
        <v>129</v>
      </c>
      <c r="CG303" s="144">
        <v>65</v>
      </c>
    </row>
    <row r="304" spans="1:85" x14ac:dyDescent="0.25">
      <c r="A304" s="144" t="s">
        <v>293</v>
      </c>
      <c r="B304" s="23">
        <v>0.19205415623147343</v>
      </c>
      <c r="C304" s="144" t="s">
        <v>293</v>
      </c>
      <c r="D304" s="144">
        <v>196</v>
      </c>
      <c r="E304" s="144" t="s">
        <v>293</v>
      </c>
      <c r="F304" s="23">
        <v>9.5662839441690545E-2</v>
      </c>
      <c r="G304" s="144" t="s">
        <v>293</v>
      </c>
      <c r="H304" s="144">
        <v>166</v>
      </c>
      <c r="I304" s="144" t="s">
        <v>293</v>
      </c>
      <c r="J304" s="23">
        <v>0.20616107910336015</v>
      </c>
      <c r="K304" s="144" t="s">
        <v>293</v>
      </c>
      <c r="L304" s="144">
        <v>240</v>
      </c>
      <c r="M304" s="144" t="s">
        <v>293</v>
      </c>
      <c r="N304" s="23">
        <v>74</v>
      </c>
      <c r="O304" s="144" t="s">
        <v>293</v>
      </c>
      <c r="P304" s="23">
        <v>238</v>
      </c>
      <c r="Q304" s="144" t="s">
        <v>293</v>
      </c>
      <c r="R304" s="23">
        <v>7.0584349521912206E-4</v>
      </c>
      <c r="S304" s="144" t="s">
        <v>293</v>
      </c>
      <c r="T304" s="144">
        <v>228</v>
      </c>
      <c r="U304" s="144" t="s">
        <v>293</v>
      </c>
      <c r="V304" s="23">
        <v>0.13430345209316491</v>
      </c>
      <c r="W304" s="144" t="s">
        <v>293</v>
      </c>
      <c r="X304" s="144">
        <v>167</v>
      </c>
      <c r="Y304" s="144" t="s">
        <v>293</v>
      </c>
      <c r="Z304" s="23">
        <v>1.9467359965356793E-3</v>
      </c>
      <c r="AA304" s="144" t="s">
        <v>293</v>
      </c>
      <c r="AB304" s="144">
        <v>231</v>
      </c>
      <c r="AC304" s="144" t="s">
        <v>293</v>
      </c>
      <c r="AD304" s="23">
        <v>2.9675834569478864E-3</v>
      </c>
      <c r="AE304" s="144" t="s">
        <v>293</v>
      </c>
      <c r="AF304" s="144">
        <v>292</v>
      </c>
      <c r="AG304" s="144" t="s">
        <v>293</v>
      </c>
      <c r="AH304" s="23">
        <v>5.0126910870449903E-2</v>
      </c>
      <c r="AI304" s="144" t="s">
        <v>293</v>
      </c>
      <c r="AJ304" s="144">
        <v>304</v>
      </c>
      <c r="AK304" s="144" t="s">
        <v>293</v>
      </c>
      <c r="AL304" s="23">
        <v>9.2092315390623382E-3</v>
      </c>
      <c r="AM304" s="144" t="s">
        <v>293</v>
      </c>
      <c r="AN304" s="144">
        <v>320</v>
      </c>
      <c r="AO304" s="144" t="s">
        <v>293</v>
      </c>
      <c r="AP304" s="23">
        <v>2.7842398850597378E-2</v>
      </c>
      <c r="AQ304" s="144" t="s">
        <v>293</v>
      </c>
      <c r="AR304" s="144">
        <v>182</v>
      </c>
      <c r="AS304" s="144" t="s">
        <v>293</v>
      </c>
      <c r="AT304" s="23">
        <v>7.3202387047587469E-2</v>
      </c>
      <c r="AU304" s="144" t="s">
        <v>293</v>
      </c>
      <c r="AV304" s="144">
        <v>225</v>
      </c>
      <c r="AW304" s="144" t="s">
        <v>293</v>
      </c>
      <c r="AX304" s="23">
        <v>5.292723546878253E-2</v>
      </c>
      <c r="AY304" s="144" t="s">
        <v>293</v>
      </c>
      <c r="AZ304" s="144">
        <v>217</v>
      </c>
      <c r="BA304" s="144" t="s">
        <v>293</v>
      </c>
      <c r="BB304" s="23">
        <v>4.6231254744468341E-2</v>
      </c>
      <c r="BC304" s="144" t="s">
        <v>293</v>
      </c>
      <c r="BD304" s="144">
        <v>176</v>
      </c>
      <c r="BE304" s="144" t="s">
        <v>293</v>
      </c>
      <c r="BF304" s="23">
        <v>0.16752945849716858</v>
      </c>
      <c r="BG304" s="144" t="s">
        <v>293</v>
      </c>
      <c r="BH304" s="144">
        <v>229</v>
      </c>
      <c r="BI304" s="144" t="s">
        <v>293</v>
      </c>
      <c r="BJ304" s="23">
        <v>7.7187824370615277E-2</v>
      </c>
      <c r="BK304" s="144" t="s">
        <v>293</v>
      </c>
      <c r="BL304" s="144">
        <v>229</v>
      </c>
      <c r="BM304" s="144" t="s">
        <v>293</v>
      </c>
      <c r="BN304" s="23">
        <v>0.13392681635053735</v>
      </c>
      <c r="BO304" s="144" t="s">
        <v>293</v>
      </c>
      <c r="BP304" s="144">
        <v>65</v>
      </c>
      <c r="BQ304" s="144" t="s">
        <v>293</v>
      </c>
      <c r="BR304" s="23">
        <v>9.6782892459794753E-2</v>
      </c>
      <c r="BS304" s="144" t="s">
        <v>293</v>
      </c>
      <c r="BT304" s="144">
        <v>70</v>
      </c>
      <c r="BU304" s="144" t="s">
        <v>293</v>
      </c>
      <c r="BV304" s="23">
        <v>0.20042130658522633</v>
      </c>
      <c r="BW304" s="144" t="s">
        <v>293</v>
      </c>
      <c r="BX304" s="144">
        <v>65</v>
      </c>
      <c r="BY304" s="144" t="s">
        <v>293</v>
      </c>
      <c r="BZ304" s="23">
        <v>0.11398962171217138</v>
      </c>
      <c r="CA304" s="144" t="s">
        <v>293</v>
      </c>
      <c r="CB304" s="144">
        <v>236</v>
      </c>
      <c r="CC304" s="144" t="s">
        <v>293</v>
      </c>
      <c r="CD304" s="144" t="s">
        <v>293</v>
      </c>
      <c r="CE304" s="23">
        <v>0.10022376882770906</v>
      </c>
      <c r="CF304" s="144" t="s">
        <v>293</v>
      </c>
      <c r="CG304" s="144">
        <v>121</v>
      </c>
    </row>
    <row r="305" spans="1:85" x14ac:dyDescent="0.25">
      <c r="A305" s="144" t="s">
        <v>262</v>
      </c>
      <c r="B305" s="23">
        <v>0.1939118253202885</v>
      </c>
      <c r="C305" s="144" t="s">
        <v>262</v>
      </c>
      <c r="D305" s="144">
        <v>194</v>
      </c>
      <c r="E305" s="144" t="s">
        <v>262</v>
      </c>
      <c r="F305" s="23">
        <v>0.1243712339271428</v>
      </c>
      <c r="G305" s="144" t="s">
        <v>262</v>
      </c>
      <c r="H305" s="144">
        <v>110</v>
      </c>
      <c r="I305" s="144" t="s">
        <v>262</v>
      </c>
      <c r="J305" s="23">
        <v>0.20992884544048426</v>
      </c>
      <c r="K305" s="144" t="s">
        <v>262</v>
      </c>
      <c r="L305" s="144">
        <v>231</v>
      </c>
      <c r="M305" s="144" t="s">
        <v>262</v>
      </c>
      <c r="N305" s="23">
        <v>121</v>
      </c>
      <c r="O305" s="144" t="s">
        <v>262</v>
      </c>
      <c r="P305" s="23">
        <v>279</v>
      </c>
      <c r="Q305" s="144" t="s">
        <v>262</v>
      </c>
      <c r="R305" s="23">
        <v>2.1493405502637977E-3</v>
      </c>
      <c r="S305" s="144" t="s">
        <v>262</v>
      </c>
      <c r="T305" s="144">
        <v>106</v>
      </c>
      <c r="U305" s="144" t="s">
        <v>262</v>
      </c>
      <c r="V305" s="23">
        <v>0.19464826389519144</v>
      </c>
      <c r="W305" s="144" t="s">
        <v>262</v>
      </c>
      <c r="X305" s="144">
        <v>117</v>
      </c>
      <c r="Y305" s="144" t="s">
        <v>262</v>
      </c>
      <c r="Z305" s="23">
        <v>3.947448904883963E-3</v>
      </c>
      <c r="AA305" s="144" t="s">
        <v>262</v>
      </c>
      <c r="AB305" s="144">
        <v>124</v>
      </c>
      <c r="AC305" s="144" t="s">
        <v>262</v>
      </c>
      <c r="AD305" s="23">
        <v>7.7301857843303503E-3</v>
      </c>
      <c r="AE305" s="144" t="s">
        <v>262</v>
      </c>
      <c r="AF305" s="144">
        <v>208</v>
      </c>
      <c r="AG305" s="144" t="s">
        <v>262</v>
      </c>
      <c r="AH305" s="23">
        <v>6.1087193911801188E-2</v>
      </c>
      <c r="AI305" s="144" t="s">
        <v>262</v>
      </c>
      <c r="AJ305" s="144">
        <v>253</v>
      </c>
      <c r="AK305" s="144" t="s">
        <v>262</v>
      </c>
      <c r="AL305" s="23">
        <v>1.5231320815744378E-2</v>
      </c>
      <c r="AM305" s="144" t="s">
        <v>262</v>
      </c>
      <c r="AN305" s="144">
        <v>264</v>
      </c>
      <c r="AO305" s="144" t="s">
        <v>262</v>
      </c>
      <c r="AP305" s="23">
        <v>4.7739169899122975E-2</v>
      </c>
      <c r="AQ305" s="144" t="s">
        <v>262</v>
      </c>
      <c r="AR305" s="144">
        <v>131</v>
      </c>
      <c r="AS305" s="144" t="s">
        <v>262</v>
      </c>
      <c r="AT305" s="23">
        <v>0.13731681850644048</v>
      </c>
      <c r="AU305" s="144" t="s">
        <v>262</v>
      </c>
      <c r="AV305" s="144">
        <v>60</v>
      </c>
      <c r="AW305" s="144" t="s">
        <v>262</v>
      </c>
      <c r="AX305" s="23">
        <v>9.4911193080980519E-2</v>
      </c>
      <c r="AY305" s="144" t="s">
        <v>262</v>
      </c>
      <c r="AZ305" s="144">
        <v>116</v>
      </c>
      <c r="BA305" s="144" t="s">
        <v>262</v>
      </c>
      <c r="BB305" s="23">
        <v>0.15948967030814354</v>
      </c>
      <c r="BC305" s="144" t="s">
        <v>262</v>
      </c>
      <c r="BD305" s="144">
        <v>51</v>
      </c>
      <c r="BE305" s="144" t="s">
        <v>262</v>
      </c>
      <c r="BF305" s="23">
        <v>0.14151955876424932</v>
      </c>
      <c r="BG305" s="144" t="s">
        <v>262</v>
      </c>
      <c r="BH305" s="144">
        <v>280</v>
      </c>
      <c r="BI305" s="144" t="s">
        <v>262</v>
      </c>
      <c r="BJ305" s="23">
        <v>0.17506893753927016</v>
      </c>
      <c r="BK305" s="144" t="s">
        <v>262</v>
      </c>
      <c r="BL305" s="144">
        <v>71</v>
      </c>
      <c r="BM305" s="144" t="s">
        <v>262</v>
      </c>
      <c r="BN305" s="23">
        <v>5.8088814526437715E-2</v>
      </c>
      <c r="BO305" s="144" t="s">
        <v>262</v>
      </c>
      <c r="BP305" s="144">
        <v>171</v>
      </c>
      <c r="BQ305" s="144" t="s">
        <v>262</v>
      </c>
      <c r="BR305" s="23">
        <v>4.6134624836648874E-2</v>
      </c>
      <c r="BS305" s="144" t="s">
        <v>262</v>
      </c>
      <c r="BT305" s="144">
        <v>224</v>
      </c>
      <c r="BU305" s="144" t="s">
        <v>262</v>
      </c>
      <c r="BV305" s="23">
        <v>9.0549615139029829E-2</v>
      </c>
      <c r="BW305" s="144" t="s">
        <v>262</v>
      </c>
      <c r="BX305" s="144">
        <v>218</v>
      </c>
      <c r="BY305" s="144" t="s">
        <v>262</v>
      </c>
      <c r="BZ305" s="23">
        <v>0.10571775556890406</v>
      </c>
      <c r="CA305" s="144" t="s">
        <v>262</v>
      </c>
      <c r="CB305" s="144">
        <v>255</v>
      </c>
      <c r="CC305" s="144" t="s">
        <v>262</v>
      </c>
      <c r="CD305" s="144" t="s">
        <v>262</v>
      </c>
      <c r="CE305" s="23">
        <v>6.3188188834907594E-2</v>
      </c>
      <c r="CF305" s="144" t="s">
        <v>262</v>
      </c>
      <c r="CG305" s="144">
        <v>179</v>
      </c>
    </row>
    <row r="306" spans="1:85" x14ac:dyDescent="0.25">
      <c r="A306" s="144" t="s">
        <v>233</v>
      </c>
      <c r="B306" s="23">
        <v>0.16179869035416486</v>
      </c>
      <c r="C306" s="144" t="s">
        <v>233</v>
      </c>
      <c r="D306" s="144">
        <v>263</v>
      </c>
      <c r="E306" s="144" t="s">
        <v>233</v>
      </c>
      <c r="F306" s="23">
        <v>9.9318750760747518E-2</v>
      </c>
      <c r="G306" s="144" t="s">
        <v>233</v>
      </c>
      <c r="H306" s="144">
        <v>154</v>
      </c>
      <c r="I306" s="144" t="s">
        <v>233</v>
      </c>
      <c r="J306" s="23">
        <v>0.16489245867456595</v>
      </c>
      <c r="K306" s="144" t="s">
        <v>233</v>
      </c>
      <c r="L306" s="144">
        <v>289</v>
      </c>
      <c r="M306" s="144" t="s">
        <v>233</v>
      </c>
      <c r="N306" s="23">
        <v>135</v>
      </c>
      <c r="O306" s="144" t="s">
        <v>233</v>
      </c>
      <c r="P306" s="23">
        <v>288</v>
      </c>
      <c r="Q306" s="144" t="s">
        <v>233</v>
      </c>
      <c r="R306" s="23">
        <v>6.2132760132824075E-4</v>
      </c>
      <c r="S306" s="144" t="s">
        <v>233</v>
      </c>
      <c r="T306" s="144">
        <v>236</v>
      </c>
      <c r="U306" s="144" t="s">
        <v>233</v>
      </c>
      <c r="V306" s="23">
        <v>6.3404701684746503E-2</v>
      </c>
      <c r="W306" s="144" t="s">
        <v>233</v>
      </c>
      <c r="X306" s="144">
        <v>273</v>
      </c>
      <c r="Y306" s="144" t="s">
        <v>233</v>
      </c>
      <c r="Z306" s="23">
        <v>1.2070668520646926E-3</v>
      </c>
      <c r="AA306" s="144" t="s">
        <v>233</v>
      </c>
      <c r="AB306" s="144">
        <v>279</v>
      </c>
      <c r="AC306" s="144" t="s">
        <v>233</v>
      </c>
      <c r="AD306" s="23">
        <v>1.6390781055426761E-2</v>
      </c>
      <c r="AE306" s="144" t="s">
        <v>233</v>
      </c>
      <c r="AF306" s="144">
        <v>111</v>
      </c>
      <c r="AG306" s="144" t="s">
        <v>233</v>
      </c>
      <c r="AH306" s="23">
        <v>9.6077786913603178E-2</v>
      </c>
      <c r="AI306" s="144" t="s">
        <v>233</v>
      </c>
      <c r="AJ306" s="144">
        <v>133</v>
      </c>
      <c r="AK306" s="144" t="s">
        <v>233</v>
      </c>
      <c r="AL306" s="23">
        <v>2.8080248591810925E-2</v>
      </c>
      <c r="AM306" s="144" t="s">
        <v>233</v>
      </c>
      <c r="AN306" s="144">
        <v>116</v>
      </c>
      <c r="AO306" s="144" t="s">
        <v>233</v>
      </c>
      <c r="AP306" s="23">
        <v>0</v>
      </c>
      <c r="AQ306" s="144" t="s">
        <v>233</v>
      </c>
      <c r="AR306" s="144">
        <v>253</v>
      </c>
      <c r="AS306" s="144" t="s">
        <v>233</v>
      </c>
      <c r="AT306" s="23">
        <v>5.493896416848626E-2</v>
      </c>
      <c r="AU306" s="144" t="s">
        <v>233</v>
      </c>
      <c r="AV306" s="144">
        <v>288</v>
      </c>
      <c r="AW306" s="144" t="s">
        <v>233</v>
      </c>
      <c r="AX306" s="23">
        <v>1.9369083274703592E-2</v>
      </c>
      <c r="AY306" s="144" t="s">
        <v>233</v>
      </c>
      <c r="AZ306" s="144">
        <v>312</v>
      </c>
      <c r="BA306" s="144" t="s">
        <v>233</v>
      </c>
      <c r="BB306" s="23">
        <v>0.12569540134260412</v>
      </c>
      <c r="BC306" s="144" t="s">
        <v>233</v>
      </c>
      <c r="BD306" s="144">
        <v>69</v>
      </c>
      <c r="BE306" s="144" t="s">
        <v>233</v>
      </c>
      <c r="BF306" s="23">
        <v>0.18131266456126827</v>
      </c>
      <c r="BG306" s="144" t="s">
        <v>233</v>
      </c>
      <c r="BH306" s="144">
        <v>213</v>
      </c>
      <c r="BI306" s="144" t="s">
        <v>233</v>
      </c>
      <c r="BJ306" s="23">
        <v>0.15255786554138384</v>
      </c>
      <c r="BK306" s="144" t="s">
        <v>233</v>
      </c>
      <c r="BL306" s="144">
        <v>94</v>
      </c>
      <c r="BM306" s="144" t="s">
        <v>233</v>
      </c>
      <c r="BN306" s="23">
        <v>7.7055849851150784E-2</v>
      </c>
      <c r="BO306" s="144" t="s">
        <v>233</v>
      </c>
      <c r="BP306" s="144">
        <v>132</v>
      </c>
      <c r="BQ306" s="144" t="s">
        <v>233</v>
      </c>
      <c r="BR306" s="23">
        <v>5.2021115951805974E-2</v>
      </c>
      <c r="BS306" s="144" t="s">
        <v>233</v>
      </c>
      <c r="BT306" s="144">
        <v>196</v>
      </c>
      <c r="BU306" s="144" t="s">
        <v>233</v>
      </c>
      <c r="BV306" s="23">
        <v>0.11212333937777984</v>
      </c>
      <c r="BW306" s="144" t="s">
        <v>233</v>
      </c>
      <c r="BX306" s="144">
        <v>173</v>
      </c>
      <c r="BY306" s="144" t="s">
        <v>233</v>
      </c>
      <c r="BZ306" s="23">
        <v>9.846063735130689E-2</v>
      </c>
      <c r="CA306" s="144" t="s">
        <v>233</v>
      </c>
      <c r="CB306" s="144">
        <v>274</v>
      </c>
      <c r="CC306" s="144" t="s">
        <v>233</v>
      </c>
      <c r="CD306" s="144" t="s">
        <v>233</v>
      </c>
      <c r="CE306" s="23">
        <v>4.2580929263602997E-2</v>
      </c>
      <c r="CF306" s="144" t="s">
        <v>233</v>
      </c>
      <c r="CG306" s="144">
        <v>242</v>
      </c>
    </row>
    <row r="307" spans="1:85" x14ac:dyDescent="0.25">
      <c r="A307" s="144" t="s">
        <v>292</v>
      </c>
      <c r="B307" s="23">
        <v>0.16632374875088846</v>
      </c>
      <c r="C307" s="144" t="s">
        <v>292</v>
      </c>
      <c r="D307" s="144">
        <v>251</v>
      </c>
      <c r="E307" s="144" t="s">
        <v>292</v>
      </c>
      <c r="F307" s="23">
        <v>6.0633522945684491E-2</v>
      </c>
      <c r="G307" s="144" t="s">
        <v>292</v>
      </c>
      <c r="H307" s="144">
        <v>252</v>
      </c>
      <c r="I307" s="144" t="s">
        <v>292</v>
      </c>
      <c r="J307" s="23">
        <v>0.2128253304330521</v>
      </c>
      <c r="K307" s="144" t="s">
        <v>292</v>
      </c>
      <c r="L307" s="144">
        <v>229</v>
      </c>
      <c r="M307" s="144" t="s">
        <v>292</v>
      </c>
      <c r="N307" s="23">
        <v>-23</v>
      </c>
      <c r="O307" s="144" t="s">
        <v>292</v>
      </c>
      <c r="P307" s="23">
        <v>135</v>
      </c>
      <c r="Q307" s="144" t="s">
        <v>292</v>
      </c>
      <c r="R307" s="23">
        <v>7.6032535230093664E-4</v>
      </c>
      <c r="S307" s="144" t="s">
        <v>292</v>
      </c>
      <c r="T307" s="144">
        <v>222</v>
      </c>
      <c r="U307" s="144" t="s">
        <v>292</v>
      </c>
      <c r="V307" s="23">
        <v>9.4962121583746062E-2</v>
      </c>
      <c r="W307" s="144" t="s">
        <v>292</v>
      </c>
      <c r="X307" s="144">
        <v>219</v>
      </c>
      <c r="Y307" s="144" t="s">
        <v>292</v>
      </c>
      <c r="Z307" s="23">
        <v>1.6376464487395889E-3</v>
      </c>
      <c r="AA307" s="144" t="s">
        <v>292</v>
      </c>
      <c r="AB307" s="144">
        <v>255</v>
      </c>
      <c r="AC307" s="144" t="s">
        <v>292</v>
      </c>
      <c r="AD307" s="23">
        <v>9.0247806598897657E-3</v>
      </c>
      <c r="AE307" s="144" t="s">
        <v>292</v>
      </c>
      <c r="AF307" s="144">
        <v>183</v>
      </c>
      <c r="AG307" s="144" t="s">
        <v>292</v>
      </c>
      <c r="AH307" s="23">
        <v>0.12844403758327402</v>
      </c>
      <c r="AI307" s="144" t="s">
        <v>292</v>
      </c>
      <c r="AJ307" s="144">
        <v>76</v>
      </c>
      <c r="AK307" s="144" t="s">
        <v>292</v>
      </c>
      <c r="AL307" s="23">
        <v>2.4981885200505163E-2</v>
      </c>
      <c r="AM307" s="144" t="s">
        <v>292</v>
      </c>
      <c r="AN307" s="144">
        <v>140</v>
      </c>
      <c r="AO307" s="144" t="s">
        <v>292</v>
      </c>
      <c r="AP307" s="23">
        <v>2.6032097869289852E-2</v>
      </c>
      <c r="AQ307" s="144" t="s">
        <v>292</v>
      </c>
      <c r="AR307" s="144">
        <v>185</v>
      </c>
      <c r="AS307" s="144" t="s">
        <v>292</v>
      </c>
      <c r="AT307" s="23">
        <v>7.0866447276821981E-2</v>
      </c>
      <c r="AU307" s="144" t="s">
        <v>292</v>
      </c>
      <c r="AV307" s="144">
        <v>235</v>
      </c>
      <c r="AW307" s="144" t="s">
        <v>292</v>
      </c>
      <c r="AX307" s="23">
        <v>5.0340401793959891E-2</v>
      </c>
      <c r="AY307" s="144" t="s">
        <v>292</v>
      </c>
      <c r="AZ307" s="144">
        <v>225</v>
      </c>
      <c r="BA307" s="144" t="s">
        <v>292</v>
      </c>
      <c r="BB307" s="23">
        <v>2.0419677771546411E-2</v>
      </c>
      <c r="BC307" s="144" t="s">
        <v>292</v>
      </c>
      <c r="BD307" s="144">
        <v>256</v>
      </c>
      <c r="BE307" s="144" t="s">
        <v>292</v>
      </c>
      <c r="BF307" s="23">
        <v>0.16963603678774411</v>
      </c>
      <c r="BG307" s="144" t="s">
        <v>292</v>
      </c>
      <c r="BH307" s="144">
        <v>226</v>
      </c>
      <c r="BI307" s="144" t="s">
        <v>292</v>
      </c>
      <c r="BJ307" s="23">
        <v>5.4082109681647013E-2</v>
      </c>
      <c r="BK307" s="144" t="s">
        <v>292</v>
      </c>
      <c r="BL307" s="144">
        <v>282</v>
      </c>
      <c r="BM307" s="144" t="s">
        <v>292</v>
      </c>
      <c r="BN307" s="23">
        <v>7.7927378570259026E-2</v>
      </c>
      <c r="BO307" s="144" t="s">
        <v>292</v>
      </c>
      <c r="BP307" s="144">
        <v>130</v>
      </c>
      <c r="BQ307" s="144" t="s">
        <v>292</v>
      </c>
      <c r="BR307" s="23">
        <v>0.10084256559335408</v>
      </c>
      <c r="BS307" s="144" t="s">
        <v>292</v>
      </c>
      <c r="BT307" s="144">
        <v>63</v>
      </c>
      <c r="BU307" s="144" t="s">
        <v>292</v>
      </c>
      <c r="BV307" s="23">
        <v>0.15539684752344091</v>
      </c>
      <c r="BW307" s="144" t="s">
        <v>292</v>
      </c>
      <c r="BX307" s="144">
        <v>102</v>
      </c>
      <c r="BY307" s="144" t="s">
        <v>292</v>
      </c>
      <c r="BZ307" s="23">
        <v>0.1077643100716658</v>
      </c>
      <c r="CA307" s="144" t="s">
        <v>292</v>
      </c>
      <c r="CB307" s="144">
        <v>251</v>
      </c>
      <c r="CC307" s="144" t="s">
        <v>292</v>
      </c>
      <c r="CD307" s="144" t="s">
        <v>292</v>
      </c>
      <c r="CE307" s="23">
        <v>8.7439633102516096E-2</v>
      </c>
      <c r="CF307" s="144" t="s">
        <v>292</v>
      </c>
      <c r="CG307" s="144">
        <v>138</v>
      </c>
    </row>
    <row r="308" spans="1:85" x14ac:dyDescent="0.25">
      <c r="A308" s="144" t="s">
        <v>89</v>
      </c>
      <c r="B308" s="23">
        <v>0.39192694132359607</v>
      </c>
      <c r="C308" s="144" t="s">
        <v>89</v>
      </c>
      <c r="D308" s="144">
        <v>40</v>
      </c>
      <c r="E308" s="144" t="s">
        <v>89</v>
      </c>
      <c r="F308" s="23">
        <v>0.13752757496921414</v>
      </c>
      <c r="G308" s="144" t="s">
        <v>89</v>
      </c>
      <c r="H308" s="144">
        <v>86</v>
      </c>
      <c r="I308" s="144" t="s">
        <v>89</v>
      </c>
      <c r="J308" s="23">
        <v>0.50770448152603365</v>
      </c>
      <c r="K308" s="144" t="s">
        <v>89</v>
      </c>
      <c r="L308" s="144">
        <v>31</v>
      </c>
      <c r="M308" s="144" t="s">
        <v>89</v>
      </c>
      <c r="N308" s="23">
        <v>-55</v>
      </c>
      <c r="O308" s="144" t="s">
        <v>89</v>
      </c>
      <c r="P308" s="23">
        <v>97</v>
      </c>
      <c r="Q308" s="144" t="s">
        <v>89</v>
      </c>
      <c r="R308" s="23">
        <v>1.6043125753502412E-2</v>
      </c>
      <c r="S308" s="144" t="s">
        <v>89</v>
      </c>
      <c r="T308" s="144">
        <v>12</v>
      </c>
      <c r="U308" s="144" t="s">
        <v>89</v>
      </c>
      <c r="V308" s="23">
        <v>0.41486083058023621</v>
      </c>
      <c r="W308" s="144" t="s">
        <v>89</v>
      </c>
      <c r="X308" s="144">
        <v>32</v>
      </c>
      <c r="Y308" s="144" t="s">
        <v>89</v>
      </c>
      <c r="Z308" s="23">
        <v>1.9872057700814048E-2</v>
      </c>
      <c r="AA308" s="144" t="s">
        <v>89</v>
      </c>
      <c r="AB308" s="144">
        <v>10</v>
      </c>
      <c r="AC308" s="144" t="s">
        <v>89</v>
      </c>
      <c r="AD308" s="23">
        <v>2.8716428737684515E-3</v>
      </c>
      <c r="AE308" s="144" t="s">
        <v>89</v>
      </c>
      <c r="AF308" s="144">
        <v>295</v>
      </c>
      <c r="AG308" s="144" t="s">
        <v>89</v>
      </c>
      <c r="AH308" s="23">
        <v>6.2746809805654127E-2</v>
      </c>
      <c r="AI308" s="144" t="s">
        <v>89</v>
      </c>
      <c r="AJ308" s="144">
        <v>246</v>
      </c>
      <c r="AK308" s="144" t="s">
        <v>89</v>
      </c>
      <c r="AL308" s="23">
        <v>1.0706252126283376E-2</v>
      </c>
      <c r="AM308" s="144" t="s">
        <v>89</v>
      </c>
      <c r="AN308" s="144">
        <v>311</v>
      </c>
      <c r="AO308" s="144" t="s">
        <v>89</v>
      </c>
      <c r="AP308" s="23">
        <v>5.6659770990359341E-2</v>
      </c>
      <c r="AQ308" s="144" t="s">
        <v>89</v>
      </c>
      <c r="AR308" s="144">
        <v>116</v>
      </c>
      <c r="AS308" s="144" t="s">
        <v>89</v>
      </c>
      <c r="AT308" s="23">
        <v>0.24403797096793495</v>
      </c>
      <c r="AU308" s="144" t="s">
        <v>89</v>
      </c>
      <c r="AV308" s="144">
        <v>10</v>
      </c>
      <c r="AW308" s="144" t="s">
        <v>89</v>
      </c>
      <c r="AX308" s="23">
        <v>0.14122532999406368</v>
      </c>
      <c r="AY308" s="144" t="s">
        <v>89</v>
      </c>
      <c r="AZ308" s="144">
        <v>55</v>
      </c>
      <c r="BA308" s="144" t="s">
        <v>89</v>
      </c>
      <c r="BB308" s="23">
        <v>0.1617719686219968</v>
      </c>
      <c r="BC308" s="144" t="s">
        <v>89</v>
      </c>
      <c r="BD308" s="144">
        <v>47</v>
      </c>
      <c r="BE308" s="144" t="s">
        <v>89</v>
      </c>
      <c r="BF308" s="23">
        <v>0.27637601339144413</v>
      </c>
      <c r="BG308" s="144" t="s">
        <v>89</v>
      </c>
      <c r="BH308" s="144">
        <v>104</v>
      </c>
      <c r="BI308" s="144" t="s">
        <v>89</v>
      </c>
      <c r="BJ308" s="23">
        <v>0.2053365536015804</v>
      </c>
      <c r="BK308" s="144" t="s">
        <v>89</v>
      </c>
      <c r="BL308" s="144">
        <v>47</v>
      </c>
      <c r="BM308" s="144" t="s">
        <v>89</v>
      </c>
      <c r="BN308" s="23">
        <v>6.6961809332086231E-2</v>
      </c>
      <c r="BO308" s="144" t="s">
        <v>89</v>
      </c>
      <c r="BP308" s="144">
        <v>153</v>
      </c>
      <c r="BQ308" s="144" t="s">
        <v>89</v>
      </c>
      <c r="BR308" s="23">
        <v>0.20508809866514527</v>
      </c>
      <c r="BS308" s="144" t="s">
        <v>89</v>
      </c>
      <c r="BT308" s="144">
        <v>12</v>
      </c>
      <c r="BU308" s="144" t="s">
        <v>89</v>
      </c>
      <c r="BV308" s="23">
        <v>0.23667368799467295</v>
      </c>
      <c r="BW308" s="144" t="s">
        <v>89</v>
      </c>
      <c r="BX308" s="144">
        <v>43</v>
      </c>
      <c r="BY308" s="144" t="s">
        <v>89</v>
      </c>
      <c r="BZ308" s="23">
        <v>0.13776313079484925</v>
      </c>
      <c r="CA308" s="144" t="s">
        <v>89</v>
      </c>
      <c r="CB308" s="144">
        <v>186</v>
      </c>
      <c r="CC308" s="144" t="s">
        <v>89</v>
      </c>
      <c r="CD308" s="144" t="s">
        <v>89</v>
      </c>
      <c r="CE308" s="23">
        <v>0.47203463967090648</v>
      </c>
      <c r="CF308" s="144" t="s">
        <v>89</v>
      </c>
      <c r="CG308" s="144">
        <v>21</v>
      </c>
    </row>
    <row r="309" spans="1:85" x14ac:dyDescent="0.25">
      <c r="A309" s="144" t="s">
        <v>43</v>
      </c>
      <c r="B309" s="23">
        <v>0.48126810521569263</v>
      </c>
      <c r="C309" s="144" t="s">
        <v>43</v>
      </c>
      <c r="D309" s="144">
        <v>27</v>
      </c>
      <c r="E309" s="144" t="s">
        <v>43</v>
      </c>
      <c r="F309" s="23">
        <v>7.3982620668441107E-2</v>
      </c>
      <c r="G309" s="144" t="s">
        <v>43</v>
      </c>
      <c r="H309" s="144">
        <v>213</v>
      </c>
      <c r="I309" s="144" t="s">
        <v>43</v>
      </c>
      <c r="J309" s="23">
        <v>0.72845931029606703</v>
      </c>
      <c r="K309" s="144" t="s">
        <v>43</v>
      </c>
      <c r="L309" s="144">
        <v>8</v>
      </c>
      <c r="M309" s="144" t="s">
        <v>43</v>
      </c>
      <c r="N309" s="23">
        <v>-205</v>
      </c>
      <c r="O309" s="144" t="s">
        <v>43</v>
      </c>
      <c r="P309" s="23">
        <v>8</v>
      </c>
      <c r="Q309" s="144" t="s">
        <v>43</v>
      </c>
      <c r="R309" s="23">
        <v>3.8894349215539445E-3</v>
      </c>
      <c r="S309" s="144" t="s">
        <v>43</v>
      </c>
      <c r="T309" s="144">
        <v>65</v>
      </c>
      <c r="U309" s="144" t="s">
        <v>43</v>
      </c>
      <c r="V309" s="23">
        <v>0.80358075668911888</v>
      </c>
      <c r="W309" s="144" t="s">
        <v>43</v>
      </c>
      <c r="X309" s="144">
        <v>5</v>
      </c>
      <c r="Y309" s="144" t="s">
        <v>43</v>
      </c>
      <c r="Z309" s="23">
        <v>1.1314194150332203E-2</v>
      </c>
      <c r="AA309" s="144" t="s">
        <v>43</v>
      </c>
      <c r="AB309" s="144">
        <v>26</v>
      </c>
      <c r="AC309" s="144" t="s">
        <v>43</v>
      </c>
      <c r="AD309" s="23">
        <v>6.1416369118638039E-3</v>
      </c>
      <c r="AE309" s="144" t="s">
        <v>43</v>
      </c>
      <c r="AF309" s="144">
        <v>233</v>
      </c>
      <c r="AG309" s="144" t="s">
        <v>43</v>
      </c>
      <c r="AH309" s="23">
        <v>0.23958738846318603</v>
      </c>
      <c r="AI309" s="144" t="s">
        <v>43</v>
      </c>
      <c r="AJ309" s="144">
        <v>20</v>
      </c>
      <c r="AK309" s="144" t="s">
        <v>43</v>
      </c>
      <c r="AL309" s="23">
        <v>3.6180087022679427E-2</v>
      </c>
      <c r="AM309" s="144" t="s">
        <v>43</v>
      </c>
      <c r="AN309" s="144">
        <v>85</v>
      </c>
      <c r="AO309" s="144" t="s">
        <v>43</v>
      </c>
      <c r="AP309" s="23">
        <v>0</v>
      </c>
      <c r="AQ309" s="144" t="s">
        <v>43</v>
      </c>
      <c r="AR309" s="144">
        <v>253</v>
      </c>
      <c r="AS309" s="144" t="s">
        <v>43</v>
      </c>
      <c r="AT309" s="23">
        <v>0.10490395345185412</v>
      </c>
      <c r="AU309" s="144" t="s">
        <v>43</v>
      </c>
      <c r="AV309" s="144">
        <v>120</v>
      </c>
      <c r="AW309" s="144" t="s">
        <v>43</v>
      </c>
      <c r="AX309" s="23">
        <v>3.6984559884005126E-2</v>
      </c>
      <c r="AY309" s="144" t="s">
        <v>43</v>
      </c>
      <c r="AZ309" s="144">
        <v>265</v>
      </c>
      <c r="BA309" s="144" t="s">
        <v>43</v>
      </c>
      <c r="BB309" s="23">
        <v>6.1197467125652619E-2</v>
      </c>
      <c r="BC309" s="144" t="s">
        <v>43</v>
      </c>
      <c r="BD309" s="144">
        <v>139</v>
      </c>
      <c r="BE309" s="144" t="s">
        <v>43</v>
      </c>
      <c r="BF309" s="23">
        <v>0.15226636645602604</v>
      </c>
      <c r="BG309" s="144" t="s">
        <v>43</v>
      </c>
      <c r="BH309" s="144">
        <v>260</v>
      </c>
      <c r="BI309" s="144" t="s">
        <v>43</v>
      </c>
      <c r="BJ309" s="23">
        <v>8.7650337888197746E-2</v>
      </c>
      <c r="BK309" s="144" t="s">
        <v>43</v>
      </c>
      <c r="BL309" s="144">
        <v>196</v>
      </c>
      <c r="BM309" s="144" t="s">
        <v>43</v>
      </c>
      <c r="BN309" s="23">
        <v>9.247337195006386E-2</v>
      </c>
      <c r="BO309" s="144" t="s">
        <v>43</v>
      </c>
      <c r="BP309" s="144">
        <v>105</v>
      </c>
      <c r="BQ309" s="144" t="s">
        <v>43</v>
      </c>
      <c r="BR309" s="23">
        <v>0.41166151381088212</v>
      </c>
      <c r="BS309" s="144" t="s">
        <v>43</v>
      </c>
      <c r="BT309" s="144">
        <v>3</v>
      </c>
      <c r="BU309" s="144" t="s">
        <v>43</v>
      </c>
      <c r="BV309" s="23">
        <v>0.43869729699005455</v>
      </c>
      <c r="BW309" s="144" t="s">
        <v>43</v>
      </c>
      <c r="BX309" s="144">
        <v>11</v>
      </c>
      <c r="BY309" s="144" t="s">
        <v>43</v>
      </c>
      <c r="BZ309" s="23">
        <v>0.31714446567271326</v>
      </c>
      <c r="CA309" s="144" t="s">
        <v>43</v>
      </c>
      <c r="CB309" s="144">
        <v>33</v>
      </c>
      <c r="CC309" s="144" t="s">
        <v>43</v>
      </c>
      <c r="CD309" s="144" t="s">
        <v>43</v>
      </c>
      <c r="CE309" s="23">
        <v>0.57203279669333174</v>
      </c>
      <c r="CF309" s="144" t="s">
        <v>43</v>
      </c>
      <c r="CG309" s="144">
        <v>14</v>
      </c>
    </row>
    <row r="310" spans="1:85" x14ac:dyDescent="0.25">
      <c r="A310" s="144" t="s">
        <v>93</v>
      </c>
      <c r="B310" s="23">
        <v>0.21866056695222524</v>
      </c>
      <c r="C310" s="144" t="s">
        <v>93</v>
      </c>
      <c r="D310" s="144">
        <v>156</v>
      </c>
      <c r="E310" s="144" t="s">
        <v>93</v>
      </c>
      <c r="F310" s="23">
        <v>0.18778892793708682</v>
      </c>
      <c r="G310" s="144" t="s">
        <v>93</v>
      </c>
      <c r="H310" s="144">
        <v>56</v>
      </c>
      <c r="I310" s="144" t="s">
        <v>93</v>
      </c>
      <c r="J310" s="23">
        <v>0.16145562595812793</v>
      </c>
      <c r="K310" s="144" t="s">
        <v>93</v>
      </c>
      <c r="L310" s="144">
        <v>293</v>
      </c>
      <c r="M310" s="144" t="s">
        <v>93</v>
      </c>
      <c r="N310" s="23">
        <v>237</v>
      </c>
      <c r="O310" s="144" t="s">
        <v>93</v>
      </c>
      <c r="P310" s="23">
        <v>315</v>
      </c>
      <c r="Q310" s="144" t="s">
        <v>93</v>
      </c>
      <c r="R310" s="23">
        <v>3.7230919161457211E-4</v>
      </c>
      <c r="S310" s="144" t="s">
        <v>93</v>
      </c>
      <c r="T310" s="144">
        <v>264</v>
      </c>
      <c r="U310" s="144" t="s">
        <v>93</v>
      </c>
      <c r="V310" s="23">
        <v>9.3000741729213715E-2</v>
      </c>
      <c r="W310" s="144" t="s">
        <v>93</v>
      </c>
      <c r="X310" s="144">
        <v>224</v>
      </c>
      <c r="Y310" s="144" t="s">
        <v>93</v>
      </c>
      <c r="Z310" s="23">
        <v>1.2316215681782538E-3</v>
      </c>
      <c r="AA310" s="144" t="s">
        <v>93</v>
      </c>
      <c r="AB310" s="144">
        <v>277</v>
      </c>
      <c r="AC310" s="144" t="s">
        <v>93</v>
      </c>
      <c r="AD310" s="23">
        <v>2.0430384115875445E-3</v>
      </c>
      <c r="AE310" s="144" t="s">
        <v>93</v>
      </c>
      <c r="AF310" s="144">
        <v>310</v>
      </c>
      <c r="AG310" s="144" t="s">
        <v>93</v>
      </c>
      <c r="AH310" s="23">
        <v>7.9411377606166789E-2</v>
      </c>
      <c r="AI310" s="144" t="s">
        <v>93</v>
      </c>
      <c r="AJ310" s="144">
        <v>172</v>
      </c>
      <c r="AK310" s="144" t="s">
        <v>93</v>
      </c>
      <c r="AL310" s="23">
        <v>1.1999110902581021E-2</v>
      </c>
      <c r="AM310" s="144" t="s">
        <v>93</v>
      </c>
      <c r="AN310" s="144">
        <v>301</v>
      </c>
      <c r="AO310" s="144" t="s">
        <v>93</v>
      </c>
      <c r="AP310" s="23">
        <v>0.10012111457125521</v>
      </c>
      <c r="AQ310" s="144" t="s">
        <v>93</v>
      </c>
      <c r="AR310" s="144">
        <v>62</v>
      </c>
      <c r="AS310" s="144" t="s">
        <v>93</v>
      </c>
      <c r="AT310" s="23">
        <v>7.8026161930138171E-2</v>
      </c>
      <c r="AU310" s="144" t="s">
        <v>93</v>
      </c>
      <c r="AV310" s="144">
        <v>202</v>
      </c>
      <c r="AW310" s="144" t="s">
        <v>93</v>
      </c>
      <c r="AX310" s="23">
        <v>0.12502935396350931</v>
      </c>
      <c r="AY310" s="144" t="s">
        <v>93</v>
      </c>
      <c r="AZ310" s="144">
        <v>73</v>
      </c>
      <c r="BA310" s="144" t="s">
        <v>93</v>
      </c>
      <c r="BB310" s="23">
        <v>2.2831084050936774E-2</v>
      </c>
      <c r="BC310" s="144" t="s">
        <v>93</v>
      </c>
      <c r="BD310" s="144">
        <v>250</v>
      </c>
      <c r="BE310" s="144" t="s">
        <v>93</v>
      </c>
      <c r="BF310" s="23">
        <v>0.1495614495369571</v>
      </c>
      <c r="BG310" s="144" t="s">
        <v>93</v>
      </c>
      <c r="BH310" s="144">
        <v>267</v>
      </c>
      <c r="BI310" s="144" t="s">
        <v>93</v>
      </c>
      <c r="BJ310" s="23">
        <v>5.2086173262557198E-2</v>
      </c>
      <c r="BK310" s="144" t="s">
        <v>93</v>
      </c>
      <c r="BL310" s="144">
        <v>288</v>
      </c>
      <c r="BM310" s="144" t="s">
        <v>93</v>
      </c>
      <c r="BN310" s="23">
        <v>0.29015445168609955</v>
      </c>
      <c r="BO310" s="144" t="s">
        <v>93</v>
      </c>
      <c r="BP310" s="144">
        <v>20</v>
      </c>
      <c r="BQ310" s="144" t="s">
        <v>93</v>
      </c>
      <c r="BR310" s="23">
        <v>4.9098934412780806E-2</v>
      </c>
      <c r="BS310" s="144" t="s">
        <v>93</v>
      </c>
      <c r="BT310" s="144">
        <v>210</v>
      </c>
      <c r="BU310" s="144" t="s">
        <v>93</v>
      </c>
      <c r="BV310" s="23">
        <v>0.29436708986871046</v>
      </c>
      <c r="BW310" s="144" t="s">
        <v>93</v>
      </c>
      <c r="BX310" s="144">
        <v>29</v>
      </c>
      <c r="BY310" s="144" t="s">
        <v>93</v>
      </c>
      <c r="BZ310" s="23">
        <v>7.5655756223214646E-2</v>
      </c>
      <c r="CA310" s="144" t="s">
        <v>93</v>
      </c>
      <c r="CB310" s="144">
        <v>310</v>
      </c>
      <c r="CC310" s="144" t="s">
        <v>93</v>
      </c>
      <c r="CD310" s="144" t="s">
        <v>93</v>
      </c>
      <c r="CE310" s="23">
        <v>5.1770161027616439E-2</v>
      </c>
      <c r="CF310" s="144" t="s">
        <v>93</v>
      </c>
      <c r="CG310" s="144">
        <v>211</v>
      </c>
    </row>
    <row r="311" spans="1:85" x14ac:dyDescent="0.25">
      <c r="A311" s="144" t="s">
        <v>271</v>
      </c>
      <c r="B311" s="23">
        <v>0.1553901366609437</v>
      </c>
      <c r="C311" s="144" t="s">
        <v>271</v>
      </c>
      <c r="D311" s="144">
        <v>275</v>
      </c>
      <c r="E311" s="144" t="s">
        <v>271</v>
      </c>
      <c r="F311" s="23">
        <v>2.7606412880057024E-2</v>
      </c>
      <c r="G311" s="144" t="s">
        <v>271</v>
      </c>
      <c r="H311" s="144">
        <v>316</v>
      </c>
      <c r="I311" s="144" t="s">
        <v>271</v>
      </c>
      <c r="J311" s="23">
        <v>0.25627081495237941</v>
      </c>
      <c r="K311" s="144" t="s">
        <v>271</v>
      </c>
      <c r="L311" s="144">
        <v>168</v>
      </c>
      <c r="M311" s="144" t="s">
        <v>271</v>
      </c>
      <c r="N311" s="23">
        <v>-148</v>
      </c>
      <c r="O311" s="144" t="s">
        <v>271</v>
      </c>
      <c r="P311" s="23">
        <v>39</v>
      </c>
      <c r="Q311" s="144" t="s">
        <v>271</v>
      </c>
      <c r="R311" s="23">
        <v>2.1857263982109792E-3</v>
      </c>
      <c r="S311" s="144" t="s">
        <v>271</v>
      </c>
      <c r="T311" s="144">
        <v>103</v>
      </c>
      <c r="U311" s="144" t="s">
        <v>271</v>
      </c>
      <c r="V311" s="23">
        <v>0.30149132025393482</v>
      </c>
      <c r="W311" s="144" t="s">
        <v>271</v>
      </c>
      <c r="X311" s="144">
        <v>58</v>
      </c>
      <c r="Y311" s="144" t="s">
        <v>271</v>
      </c>
      <c r="Z311" s="23">
        <v>4.9711654408771226E-3</v>
      </c>
      <c r="AA311" s="144" t="s">
        <v>271</v>
      </c>
      <c r="AB311" s="144">
        <v>97</v>
      </c>
      <c r="AC311" s="144" t="s">
        <v>271</v>
      </c>
      <c r="AD311" s="23">
        <v>9.7468722745661252E-3</v>
      </c>
      <c r="AE311" s="144" t="s">
        <v>271</v>
      </c>
      <c r="AF311" s="144">
        <v>173</v>
      </c>
      <c r="AG311" s="144" t="s">
        <v>271</v>
      </c>
      <c r="AH311" s="23">
        <v>6.8004818399519357E-2</v>
      </c>
      <c r="AI311" s="144" t="s">
        <v>271</v>
      </c>
      <c r="AJ311" s="144">
        <v>225</v>
      </c>
      <c r="AK311" s="144" t="s">
        <v>271</v>
      </c>
      <c r="AL311" s="23">
        <v>1.8068248092803992E-2</v>
      </c>
      <c r="AM311" s="144" t="s">
        <v>271</v>
      </c>
      <c r="AN311" s="144">
        <v>216</v>
      </c>
      <c r="AO311" s="144" t="s">
        <v>271</v>
      </c>
      <c r="AP311" s="23">
        <v>1.8387072132239588E-2</v>
      </c>
      <c r="AQ311" s="144" t="s">
        <v>271</v>
      </c>
      <c r="AR311" s="144">
        <v>215</v>
      </c>
      <c r="AS311" s="144" t="s">
        <v>271</v>
      </c>
      <c r="AT311" s="23">
        <v>6.7985298748696396E-2</v>
      </c>
      <c r="AU311" s="144" t="s">
        <v>271</v>
      </c>
      <c r="AV311" s="144">
        <v>243</v>
      </c>
      <c r="AW311" s="144" t="s">
        <v>271</v>
      </c>
      <c r="AX311" s="23">
        <v>4.1878168188375593E-2</v>
      </c>
      <c r="AY311" s="144" t="s">
        <v>271</v>
      </c>
      <c r="AZ311" s="144">
        <v>251</v>
      </c>
      <c r="BA311" s="144" t="s">
        <v>271</v>
      </c>
      <c r="BB311" s="23">
        <v>1.1789155752245978E-2</v>
      </c>
      <c r="BC311" s="144" t="s">
        <v>271</v>
      </c>
      <c r="BD311" s="144">
        <v>287</v>
      </c>
      <c r="BE311" s="144" t="s">
        <v>271</v>
      </c>
      <c r="BF311" s="23">
        <v>0.1221889519352858</v>
      </c>
      <c r="BG311" s="144" t="s">
        <v>271</v>
      </c>
      <c r="BH311" s="144">
        <v>307</v>
      </c>
      <c r="BI311" s="144" t="s">
        <v>271</v>
      </c>
      <c r="BJ311" s="23">
        <v>3.6292452943342358E-2</v>
      </c>
      <c r="BK311" s="144" t="s">
        <v>271</v>
      </c>
      <c r="BL311" s="144">
        <v>321</v>
      </c>
      <c r="BM311" s="144" t="s">
        <v>271</v>
      </c>
      <c r="BN311" s="23">
        <v>1.8976094482032753E-2</v>
      </c>
      <c r="BO311" s="144" t="s">
        <v>271</v>
      </c>
      <c r="BP311" s="144">
        <v>287</v>
      </c>
      <c r="BQ311" s="144" t="s">
        <v>271</v>
      </c>
      <c r="BR311" s="23">
        <v>0.11614055039035405</v>
      </c>
      <c r="BS311" s="144" t="s">
        <v>271</v>
      </c>
      <c r="BT311" s="144">
        <v>51</v>
      </c>
      <c r="BU311" s="144" t="s">
        <v>271</v>
      </c>
      <c r="BV311" s="23">
        <v>0.11759994495540431</v>
      </c>
      <c r="BW311" s="144" t="s">
        <v>271</v>
      </c>
      <c r="BX311" s="144">
        <v>164</v>
      </c>
      <c r="BY311" s="144" t="s">
        <v>271</v>
      </c>
      <c r="BZ311" s="23">
        <v>0.13326371428912598</v>
      </c>
      <c r="CA311" s="144" t="s">
        <v>271</v>
      </c>
      <c r="CB311" s="144">
        <v>197</v>
      </c>
      <c r="CC311" s="144" t="s">
        <v>271</v>
      </c>
      <c r="CD311" s="144" t="s">
        <v>271</v>
      </c>
      <c r="CE311" s="23">
        <v>0.10601532015952568</v>
      </c>
      <c r="CF311" s="144" t="s">
        <v>271</v>
      </c>
      <c r="CG311" s="144">
        <v>117</v>
      </c>
    </row>
    <row r="312" spans="1:85" x14ac:dyDescent="0.25">
      <c r="A312" s="144" t="s">
        <v>213</v>
      </c>
      <c r="B312" s="23">
        <v>0.17616905065400013</v>
      </c>
      <c r="C312" s="144" t="s">
        <v>213</v>
      </c>
      <c r="D312" s="144">
        <v>231</v>
      </c>
      <c r="E312" s="144" t="s">
        <v>213</v>
      </c>
      <c r="F312" s="23">
        <v>5.1948620918476414E-2</v>
      </c>
      <c r="G312" s="144" t="s">
        <v>213</v>
      </c>
      <c r="H312" s="144">
        <v>273</v>
      </c>
      <c r="I312" s="144" t="s">
        <v>213</v>
      </c>
      <c r="J312" s="23">
        <v>0.23247456628129401</v>
      </c>
      <c r="K312" s="144" t="s">
        <v>213</v>
      </c>
      <c r="L312" s="144">
        <v>205</v>
      </c>
      <c r="M312" s="144" t="s">
        <v>213</v>
      </c>
      <c r="N312" s="23">
        <v>-68</v>
      </c>
      <c r="O312" s="144" t="s">
        <v>213</v>
      </c>
      <c r="P312" s="23">
        <v>84</v>
      </c>
      <c r="Q312" s="144" t="s">
        <v>213</v>
      </c>
      <c r="R312" s="23">
        <v>3.9721929425951732E-3</v>
      </c>
      <c r="S312" s="144" t="s">
        <v>213</v>
      </c>
      <c r="T312" s="144">
        <v>62</v>
      </c>
      <c r="U312" s="144" t="s">
        <v>213</v>
      </c>
      <c r="V312" s="23">
        <v>0.13702723917739226</v>
      </c>
      <c r="W312" s="144" t="s">
        <v>213</v>
      </c>
      <c r="X312" s="144">
        <v>162</v>
      </c>
      <c r="Y312" s="144" t="s">
        <v>213</v>
      </c>
      <c r="Z312" s="23">
        <v>5.2372755332438913E-3</v>
      </c>
      <c r="AA312" s="144" t="s">
        <v>213</v>
      </c>
      <c r="AB312" s="144">
        <v>91</v>
      </c>
      <c r="AC312" s="144" t="s">
        <v>213</v>
      </c>
      <c r="AD312" s="23">
        <v>5.4213714195802988E-3</v>
      </c>
      <c r="AE312" s="144" t="s">
        <v>213</v>
      </c>
      <c r="AF312" s="144">
        <v>246</v>
      </c>
      <c r="AG312" s="144" t="s">
        <v>213</v>
      </c>
      <c r="AH312" s="23">
        <v>6.2967329853671206E-2</v>
      </c>
      <c r="AI312" s="144" t="s">
        <v>213</v>
      </c>
      <c r="AJ312" s="144">
        <v>243</v>
      </c>
      <c r="AK312" s="144" t="s">
        <v>213</v>
      </c>
      <c r="AL312" s="23">
        <v>1.321853611047134E-2</v>
      </c>
      <c r="AM312" s="144" t="s">
        <v>213</v>
      </c>
      <c r="AN312" s="144">
        <v>287</v>
      </c>
      <c r="AO312" s="144" t="s">
        <v>213</v>
      </c>
      <c r="AP312" s="23">
        <v>7.6629964082152021E-3</v>
      </c>
      <c r="AQ312" s="144" t="s">
        <v>213</v>
      </c>
      <c r="AR312" s="144">
        <v>241</v>
      </c>
      <c r="AS312" s="144" t="s">
        <v>213</v>
      </c>
      <c r="AT312" s="23">
        <v>0.17043912996490812</v>
      </c>
      <c r="AU312" s="144" t="s">
        <v>213</v>
      </c>
      <c r="AV312" s="144">
        <v>32</v>
      </c>
      <c r="AW312" s="144" t="s">
        <v>213</v>
      </c>
      <c r="AX312" s="23">
        <v>6.7553375797957199E-2</v>
      </c>
      <c r="AY312" s="144" t="s">
        <v>213</v>
      </c>
      <c r="AZ312" s="144">
        <v>167</v>
      </c>
      <c r="BA312" s="144" t="s">
        <v>213</v>
      </c>
      <c r="BB312" s="23">
        <v>5.1460249290981239E-2</v>
      </c>
      <c r="BC312" s="144" t="s">
        <v>213</v>
      </c>
      <c r="BD312" s="144">
        <v>161</v>
      </c>
      <c r="BE312" s="144" t="s">
        <v>213</v>
      </c>
      <c r="BF312" s="23">
        <v>0.12644261850253219</v>
      </c>
      <c r="BG312" s="144" t="s">
        <v>213</v>
      </c>
      <c r="BH312" s="144">
        <v>303</v>
      </c>
      <c r="BI312" s="144" t="s">
        <v>213</v>
      </c>
      <c r="BJ312" s="23">
        <v>7.3370504859187793E-2</v>
      </c>
      <c r="BK312" s="144" t="s">
        <v>213</v>
      </c>
      <c r="BL312" s="144">
        <v>235</v>
      </c>
      <c r="BM312" s="144" t="s">
        <v>213</v>
      </c>
      <c r="BN312" s="23">
        <v>4.6430300984620212E-2</v>
      </c>
      <c r="BO312" s="144" t="s">
        <v>213</v>
      </c>
      <c r="BP312" s="144">
        <v>203</v>
      </c>
      <c r="BQ312" s="144" t="s">
        <v>213</v>
      </c>
      <c r="BR312" s="23">
        <v>8.9637642837260598E-2</v>
      </c>
      <c r="BS312" s="144" t="s">
        <v>213</v>
      </c>
      <c r="BT312" s="144">
        <v>79</v>
      </c>
      <c r="BU312" s="144" t="s">
        <v>213</v>
      </c>
      <c r="BV312" s="23">
        <v>0.11832595611666392</v>
      </c>
      <c r="BW312" s="144" t="s">
        <v>213</v>
      </c>
      <c r="BX312" s="144">
        <v>161</v>
      </c>
      <c r="BY312" s="144" t="s">
        <v>213</v>
      </c>
      <c r="BZ312" s="23">
        <v>0.11751749777258161</v>
      </c>
      <c r="CA312" s="144" t="s">
        <v>213</v>
      </c>
      <c r="CB312" s="144">
        <v>226</v>
      </c>
      <c r="CC312" s="144" t="s">
        <v>213</v>
      </c>
      <c r="CD312" s="144" t="s">
        <v>213</v>
      </c>
      <c r="CE312" s="23">
        <v>0.12608704326903356</v>
      </c>
      <c r="CF312" s="144" t="s">
        <v>213</v>
      </c>
      <c r="CG312" s="144">
        <v>98</v>
      </c>
    </row>
    <row r="313" spans="1:85" x14ac:dyDescent="0.25">
      <c r="A313" s="144" t="s">
        <v>53</v>
      </c>
      <c r="B313" s="23">
        <v>0.73085850190451562</v>
      </c>
      <c r="C313" s="144" t="s">
        <v>53</v>
      </c>
      <c r="D313" s="144">
        <v>8</v>
      </c>
      <c r="E313" s="144" t="s">
        <v>53</v>
      </c>
      <c r="F313" s="23">
        <v>0.33590596229449776</v>
      </c>
      <c r="G313" s="144" t="s">
        <v>53</v>
      </c>
      <c r="H313" s="144">
        <v>16</v>
      </c>
      <c r="I313" s="144" t="s">
        <v>53</v>
      </c>
      <c r="J313" s="23">
        <v>0.58143017967568278</v>
      </c>
      <c r="K313" s="144" t="s">
        <v>53</v>
      </c>
      <c r="L313" s="144">
        <v>16</v>
      </c>
      <c r="M313" s="144" t="s">
        <v>53</v>
      </c>
      <c r="N313" s="23">
        <v>0</v>
      </c>
      <c r="O313" s="144" t="s">
        <v>53</v>
      </c>
      <c r="P313" s="23">
        <v>165</v>
      </c>
      <c r="Q313" s="144" t="s">
        <v>53</v>
      </c>
      <c r="R313" s="23">
        <v>2.1820508268766428E-2</v>
      </c>
      <c r="S313" s="144" t="s">
        <v>53</v>
      </c>
      <c r="T313" s="144">
        <v>8</v>
      </c>
      <c r="U313" s="144" t="s">
        <v>53</v>
      </c>
      <c r="V313" s="23">
        <v>0.2076490048326281</v>
      </c>
      <c r="W313" s="144" t="s">
        <v>53</v>
      </c>
      <c r="X313" s="144">
        <v>106</v>
      </c>
      <c r="Y313" s="144" t="s">
        <v>53</v>
      </c>
      <c r="Z313" s="23">
        <v>2.3732851817786397E-2</v>
      </c>
      <c r="AA313" s="144" t="s">
        <v>53</v>
      </c>
      <c r="AB313" s="144">
        <v>9</v>
      </c>
      <c r="AC313" s="144" t="s">
        <v>53</v>
      </c>
      <c r="AD313" s="23">
        <v>9.1473790576313743E-3</v>
      </c>
      <c r="AE313" s="144" t="s">
        <v>53</v>
      </c>
      <c r="AF313" s="144">
        <v>179</v>
      </c>
      <c r="AG313" s="144" t="s">
        <v>53</v>
      </c>
      <c r="AH313" s="23">
        <v>7.6504200277057136E-2</v>
      </c>
      <c r="AI313" s="144" t="s">
        <v>53</v>
      </c>
      <c r="AJ313" s="144">
        <v>189</v>
      </c>
      <c r="AK313" s="144" t="s">
        <v>53</v>
      </c>
      <c r="AL313" s="23">
        <v>1.8555284401100811E-2</v>
      </c>
      <c r="AM313" s="144" t="s">
        <v>53</v>
      </c>
      <c r="AN313" s="144">
        <v>208</v>
      </c>
      <c r="AO313" s="144" t="s">
        <v>53</v>
      </c>
      <c r="AP313" s="23">
        <v>0.2606993605162351</v>
      </c>
      <c r="AQ313" s="144" t="s">
        <v>53</v>
      </c>
      <c r="AR313" s="144">
        <v>13</v>
      </c>
      <c r="AS313" s="144" t="s">
        <v>53</v>
      </c>
      <c r="AT313" s="23">
        <v>0.13657672895496159</v>
      </c>
      <c r="AU313" s="144" t="s">
        <v>53</v>
      </c>
      <c r="AV313" s="144">
        <v>65</v>
      </c>
      <c r="AW313" s="144" t="s">
        <v>53</v>
      </c>
      <c r="AX313" s="23">
        <v>0.30207937843092625</v>
      </c>
      <c r="AY313" s="144" t="s">
        <v>53</v>
      </c>
      <c r="AZ313" s="144">
        <v>13</v>
      </c>
      <c r="BA313" s="144" t="s">
        <v>53</v>
      </c>
      <c r="BB313" s="23">
        <v>0.31306770692908054</v>
      </c>
      <c r="BC313" s="144" t="s">
        <v>53</v>
      </c>
      <c r="BD313" s="144">
        <v>16</v>
      </c>
      <c r="BE313" s="144" t="s">
        <v>53</v>
      </c>
      <c r="BF313" s="23">
        <v>0.15004818246107932</v>
      </c>
      <c r="BG313" s="144" t="s">
        <v>53</v>
      </c>
      <c r="BH313" s="144">
        <v>265</v>
      </c>
      <c r="BI313" s="144" t="s">
        <v>53</v>
      </c>
      <c r="BJ313" s="23">
        <v>0.31694938630387309</v>
      </c>
      <c r="BK313" s="144" t="s">
        <v>53</v>
      </c>
      <c r="BL313" s="144">
        <v>18</v>
      </c>
      <c r="BM313" s="144" t="s">
        <v>53</v>
      </c>
      <c r="BN313" s="23">
        <v>0.13852673853617706</v>
      </c>
      <c r="BO313" s="144" t="s">
        <v>53</v>
      </c>
      <c r="BP313" s="144">
        <v>58</v>
      </c>
      <c r="BQ313" s="144" t="s">
        <v>53</v>
      </c>
      <c r="BR313" s="23">
        <v>0.14325397005868165</v>
      </c>
      <c r="BS313" s="144" t="s">
        <v>53</v>
      </c>
      <c r="BT313" s="144">
        <v>26</v>
      </c>
      <c r="BU313" s="144" t="s">
        <v>53</v>
      </c>
      <c r="BV313" s="23">
        <v>0.24488099558609408</v>
      </c>
      <c r="BW313" s="144" t="s">
        <v>53</v>
      </c>
      <c r="BX313" s="144">
        <v>39</v>
      </c>
      <c r="BY313" s="144" t="s">
        <v>53</v>
      </c>
      <c r="BZ313" s="23">
        <v>0.52220396926933632</v>
      </c>
      <c r="CA313" s="144" t="s">
        <v>53</v>
      </c>
      <c r="CB313" s="144">
        <v>6</v>
      </c>
      <c r="CC313" s="144" t="s">
        <v>53</v>
      </c>
      <c r="CD313" s="144" t="s">
        <v>53</v>
      </c>
      <c r="CE313" s="23">
        <v>0.83993062822104159</v>
      </c>
      <c r="CF313" s="144" t="s">
        <v>53</v>
      </c>
      <c r="CG313" s="144">
        <v>4</v>
      </c>
    </row>
    <row r="314" spans="1:85" x14ac:dyDescent="0.25">
      <c r="A314" s="144" t="s">
        <v>62</v>
      </c>
      <c r="B314" s="23">
        <v>0.55095879369928491</v>
      </c>
      <c r="C314" s="144" t="s">
        <v>62</v>
      </c>
      <c r="D314" s="144">
        <v>16</v>
      </c>
      <c r="E314" s="144" t="s">
        <v>62</v>
      </c>
      <c r="F314" s="23">
        <v>0.30041654069952745</v>
      </c>
      <c r="G314" s="144" t="s">
        <v>62</v>
      </c>
      <c r="H314" s="144">
        <v>25</v>
      </c>
      <c r="I314" s="144" t="s">
        <v>62</v>
      </c>
      <c r="J314" s="23">
        <v>0.46684529654703744</v>
      </c>
      <c r="K314" s="144" t="s">
        <v>62</v>
      </c>
      <c r="L314" s="144">
        <v>37</v>
      </c>
      <c r="M314" s="144" t="s">
        <v>62</v>
      </c>
      <c r="N314" s="23">
        <v>12</v>
      </c>
      <c r="O314" s="144" t="s">
        <v>62</v>
      </c>
      <c r="P314" s="23">
        <v>188</v>
      </c>
      <c r="Q314" s="144" t="s">
        <v>62</v>
      </c>
      <c r="R314" s="23">
        <v>2.4208326562733168E-2</v>
      </c>
      <c r="S314" s="144" t="s">
        <v>62</v>
      </c>
      <c r="T314" s="144">
        <v>6</v>
      </c>
      <c r="U314" s="144" t="s">
        <v>62</v>
      </c>
      <c r="V314" s="23">
        <v>9.6834822254746586E-2</v>
      </c>
      <c r="W314" s="144" t="s">
        <v>62</v>
      </c>
      <c r="X314" s="144">
        <v>215</v>
      </c>
      <c r="Y314" s="144" t="s">
        <v>62</v>
      </c>
      <c r="Z314" s="23">
        <v>2.5095914321091903E-2</v>
      </c>
      <c r="AA314" s="144" t="s">
        <v>62</v>
      </c>
      <c r="AB314" s="144">
        <v>8</v>
      </c>
      <c r="AC314" s="144" t="s">
        <v>62</v>
      </c>
      <c r="AD314" s="23">
        <v>0.28780533745520887</v>
      </c>
      <c r="AE314" s="144" t="s">
        <v>62</v>
      </c>
      <c r="AF314" s="144">
        <v>8</v>
      </c>
      <c r="AG314" s="144" t="s">
        <v>62</v>
      </c>
      <c r="AH314" s="23">
        <v>0.30173279922549107</v>
      </c>
      <c r="AI314" s="144" t="s">
        <v>62</v>
      </c>
      <c r="AJ314" s="144">
        <v>12</v>
      </c>
      <c r="AK314" s="144" t="s">
        <v>62</v>
      </c>
      <c r="AL314" s="23">
        <v>0.31846945981648073</v>
      </c>
      <c r="AM314" s="144" t="s">
        <v>62</v>
      </c>
      <c r="AN314" s="144">
        <v>8</v>
      </c>
      <c r="AO314" s="144" t="s">
        <v>62</v>
      </c>
      <c r="AP314" s="23">
        <v>8.8109821132644081E-2</v>
      </c>
      <c r="AQ314" s="144" t="s">
        <v>62</v>
      </c>
      <c r="AR314" s="144">
        <v>74</v>
      </c>
      <c r="AS314" s="144" t="s">
        <v>62</v>
      </c>
      <c r="AT314" s="23">
        <v>0.2309135358704005</v>
      </c>
      <c r="AU314" s="144" t="s">
        <v>62</v>
      </c>
      <c r="AV314" s="144">
        <v>11</v>
      </c>
      <c r="AW314" s="144" t="s">
        <v>62</v>
      </c>
      <c r="AX314" s="23">
        <v>0.16723144408213597</v>
      </c>
      <c r="AY314" s="144" t="s">
        <v>62</v>
      </c>
      <c r="AZ314" s="144">
        <v>38</v>
      </c>
      <c r="BA314" s="144" t="s">
        <v>62</v>
      </c>
      <c r="BB314" s="23">
        <v>0.21607629650487878</v>
      </c>
      <c r="BC314" s="144" t="s">
        <v>62</v>
      </c>
      <c r="BD314" s="144">
        <v>28</v>
      </c>
      <c r="BE314" s="144" t="s">
        <v>62</v>
      </c>
      <c r="BF314" s="23">
        <v>0.21046242654704719</v>
      </c>
      <c r="BG314" s="144" t="s">
        <v>62</v>
      </c>
      <c r="BH314" s="144">
        <v>174</v>
      </c>
      <c r="BI314" s="144" t="s">
        <v>62</v>
      </c>
      <c r="BJ314" s="23">
        <v>0.24109813559678309</v>
      </c>
      <c r="BK314" s="144" t="s">
        <v>62</v>
      </c>
      <c r="BL314" s="144">
        <v>31</v>
      </c>
      <c r="BM314" s="144" t="s">
        <v>62</v>
      </c>
      <c r="BN314" s="23">
        <v>4.8534196904483622E-2</v>
      </c>
      <c r="BO314" s="144" t="s">
        <v>62</v>
      </c>
      <c r="BP314" s="144">
        <v>197</v>
      </c>
      <c r="BQ314" s="144" t="s">
        <v>62</v>
      </c>
      <c r="BR314" s="23">
        <v>2.6236227861768206E-2</v>
      </c>
      <c r="BS314" s="144" t="s">
        <v>62</v>
      </c>
      <c r="BT314" s="144">
        <v>304</v>
      </c>
      <c r="BU314" s="144" t="s">
        <v>62</v>
      </c>
      <c r="BV314" s="23">
        <v>6.4935148704618112E-2</v>
      </c>
      <c r="BW314" s="144" t="s">
        <v>62</v>
      </c>
      <c r="BX314" s="144">
        <v>285</v>
      </c>
      <c r="BY314" s="144" t="s">
        <v>62</v>
      </c>
      <c r="BZ314" s="23">
        <v>0.44462841708228196</v>
      </c>
      <c r="CA314" s="144" t="s">
        <v>62</v>
      </c>
      <c r="CB314" s="144">
        <v>12</v>
      </c>
      <c r="CC314" s="144" t="s">
        <v>62</v>
      </c>
      <c r="CD314" s="144" t="s">
        <v>62</v>
      </c>
      <c r="CE314" s="23">
        <v>0.35619958256669909</v>
      </c>
      <c r="CF314" s="144" t="s">
        <v>62</v>
      </c>
      <c r="CG314" s="144">
        <v>25</v>
      </c>
    </row>
    <row r="315" spans="1:85" x14ac:dyDescent="0.25">
      <c r="A315" s="144" t="s">
        <v>38</v>
      </c>
      <c r="B315" s="23">
        <v>0.59600633487454591</v>
      </c>
      <c r="C315" s="144" t="s">
        <v>38</v>
      </c>
      <c r="D315" s="144">
        <v>13</v>
      </c>
      <c r="E315" s="144" t="s">
        <v>38</v>
      </c>
      <c r="F315" s="23">
        <v>0.35414662205831426</v>
      </c>
      <c r="G315" s="144" t="s">
        <v>38</v>
      </c>
      <c r="H315" s="144">
        <v>13</v>
      </c>
      <c r="I315" s="144" t="s">
        <v>38</v>
      </c>
      <c r="J315" s="23">
        <v>0.41741549886969459</v>
      </c>
      <c r="K315" s="144" t="s">
        <v>38</v>
      </c>
      <c r="L315" s="144">
        <v>47</v>
      </c>
      <c r="M315" s="144" t="s">
        <v>38</v>
      </c>
      <c r="N315" s="23">
        <v>34</v>
      </c>
      <c r="O315" s="144" t="s">
        <v>38</v>
      </c>
      <c r="P315" s="23">
        <v>210</v>
      </c>
      <c r="Q315" s="144" t="s">
        <v>38</v>
      </c>
      <c r="R315" s="23">
        <v>2.6377598568322062E-2</v>
      </c>
      <c r="S315" s="144" t="s">
        <v>38</v>
      </c>
      <c r="T315" s="144">
        <v>3</v>
      </c>
      <c r="U315" s="144" t="s">
        <v>38</v>
      </c>
      <c r="V315" s="23">
        <v>0.14536151434243424</v>
      </c>
      <c r="W315" s="144" t="s">
        <v>38</v>
      </c>
      <c r="X315" s="144">
        <v>155</v>
      </c>
      <c r="Y315" s="144" t="s">
        <v>38</v>
      </c>
      <c r="Z315" s="23">
        <v>2.7712972514251501E-2</v>
      </c>
      <c r="AA315" s="144" t="s">
        <v>38</v>
      </c>
      <c r="AB315" s="144">
        <v>4</v>
      </c>
      <c r="AC315" s="144" t="s">
        <v>38</v>
      </c>
      <c r="AD315" s="23">
        <v>3.5137127188636506E-2</v>
      </c>
      <c r="AE315" s="144" t="s">
        <v>38</v>
      </c>
      <c r="AF315" s="144">
        <v>54</v>
      </c>
      <c r="AG315" s="144" t="s">
        <v>38</v>
      </c>
      <c r="AH315" s="23">
        <v>5.9367472098414961E-2</v>
      </c>
      <c r="AI315" s="144" t="s">
        <v>38</v>
      </c>
      <c r="AJ315" s="144">
        <v>259</v>
      </c>
      <c r="AK315" s="144" t="s">
        <v>38</v>
      </c>
      <c r="AL315" s="23">
        <v>4.1720292007067193E-2</v>
      </c>
      <c r="AM315" s="144" t="s">
        <v>38</v>
      </c>
      <c r="AN315" s="144">
        <v>72</v>
      </c>
      <c r="AO315" s="144" t="s">
        <v>38</v>
      </c>
      <c r="AP315" s="23">
        <v>0.21725941483850761</v>
      </c>
      <c r="AQ315" s="144" t="s">
        <v>38</v>
      </c>
      <c r="AR315" s="144">
        <v>22</v>
      </c>
      <c r="AS315" s="144" t="s">
        <v>38</v>
      </c>
      <c r="AT315" s="23">
        <v>7.2445843514160432E-2</v>
      </c>
      <c r="AU315" s="144" t="s">
        <v>38</v>
      </c>
      <c r="AV315" s="144">
        <v>227</v>
      </c>
      <c r="AW315" s="144" t="s">
        <v>38</v>
      </c>
      <c r="AX315" s="23">
        <v>0.23715791739646166</v>
      </c>
      <c r="AY315" s="144" t="s">
        <v>38</v>
      </c>
      <c r="AZ315" s="144">
        <v>24</v>
      </c>
      <c r="BA315" s="144" t="s">
        <v>38</v>
      </c>
      <c r="BB315" s="23">
        <v>0.22984179757398468</v>
      </c>
      <c r="BC315" s="144" t="s">
        <v>38</v>
      </c>
      <c r="BD315" s="144">
        <v>24</v>
      </c>
      <c r="BE315" s="144" t="s">
        <v>38</v>
      </c>
      <c r="BF315" s="23">
        <v>0.15307532633995233</v>
      </c>
      <c r="BG315" s="144" t="s">
        <v>38</v>
      </c>
      <c r="BH315" s="144">
        <v>257</v>
      </c>
      <c r="BI315" s="144" t="s">
        <v>38</v>
      </c>
      <c r="BJ315" s="23">
        <v>0.24166120964833884</v>
      </c>
      <c r="BK315" s="144" t="s">
        <v>38</v>
      </c>
      <c r="BL315" s="144">
        <v>30</v>
      </c>
      <c r="BM315" s="144" t="s">
        <v>38</v>
      </c>
      <c r="BN315" s="23">
        <v>0.27500700258548877</v>
      </c>
      <c r="BO315" s="144" t="s">
        <v>38</v>
      </c>
      <c r="BP315" s="144">
        <v>21</v>
      </c>
      <c r="BQ315" s="144" t="s">
        <v>38</v>
      </c>
      <c r="BR315" s="23">
        <v>0.25302846334932272</v>
      </c>
      <c r="BS315" s="144" t="s">
        <v>38</v>
      </c>
      <c r="BT315" s="144">
        <v>5</v>
      </c>
      <c r="BU315" s="144" t="s">
        <v>38</v>
      </c>
      <c r="BV315" s="23">
        <v>0.4588306882976147</v>
      </c>
      <c r="BW315" s="144" t="s">
        <v>38</v>
      </c>
      <c r="BX315" s="144">
        <v>9</v>
      </c>
      <c r="BY315" s="144" t="s">
        <v>38</v>
      </c>
      <c r="BZ315" s="23">
        <v>0.22873991860726034</v>
      </c>
      <c r="CA315" s="144" t="s">
        <v>38</v>
      </c>
      <c r="CB315" s="144">
        <v>67</v>
      </c>
      <c r="CC315" s="144" t="s">
        <v>38</v>
      </c>
      <c r="CD315" s="144" t="s">
        <v>38</v>
      </c>
      <c r="CE315" s="23">
        <v>0.57848570879856931</v>
      </c>
      <c r="CF315" s="144" t="s">
        <v>38</v>
      </c>
      <c r="CG315" s="144">
        <v>12</v>
      </c>
    </row>
    <row r="316" spans="1:85" x14ac:dyDescent="0.25">
      <c r="A316" s="144" t="s">
        <v>306</v>
      </c>
      <c r="B316" s="23">
        <v>0.12451205050377211</v>
      </c>
      <c r="C316" s="144" t="s">
        <v>306</v>
      </c>
      <c r="D316" s="144">
        <v>308</v>
      </c>
      <c r="E316" s="144" t="s">
        <v>306</v>
      </c>
      <c r="F316" s="23">
        <v>6.4788350232621389E-2</v>
      </c>
      <c r="G316" s="144" t="s">
        <v>306</v>
      </c>
      <c r="H316" s="144">
        <v>234</v>
      </c>
      <c r="I316" s="144" t="s">
        <v>306</v>
      </c>
      <c r="J316" s="23">
        <v>0.13851257004517573</v>
      </c>
      <c r="K316" s="144" t="s">
        <v>306</v>
      </c>
      <c r="L316" s="144">
        <v>314</v>
      </c>
      <c r="M316" s="144" t="s">
        <v>306</v>
      </c>
      <c r="N316" s="23">
        <v>80</v>
      </c>
      <c r="O316" s="144" t="s">
        <v>306</v>
      </c>
      <c r="P316" s="23">
        <v>244</v>
      </c>
      <c r="Q316" s="144" t="s">
        <v>306</v>
      </c>
      <c r="R316" s="23">
        <v>1.16097635068076E-4</v>
      </c>
      <c r="S316" s="144" t="s">
        <v>306</v>
      </c>
      <c r="T316" s="144">
        <v>313</v>
      </c>
      <c r="U316" s="144" t="s">
        <v>306</v>
      </c>
      <c r="V316" s="23">
        <v>7.3483589831113957E-2</v>
      </c>
      <c r="W316" s="144" t="s">
        <v>306</v>
      </c>
      <c r="X316" s="144">
        <v>256</v>
      </c>
      <c r="Y316" s="144" t="s">
        <v>306</v>
      </c>
      <c r="Z316" s="23">
        <v>7.9512802516985772E-4</v>
      </c>
      <c r="AA316" s="144" t="s">
        <v>306</v>
      </c>
      <c r="AB316" s="144">
        <v>315</v>
      </c>
      <c r="AC316" s="144" t="s">
        <v>306</v>
      </c>
      <c r="AD316" s="23">
        <v>4.797923243614474E-3</v>
      </c>
      <c r="AE316" s="144" t="s">
        <v>306</v>
      </c>
      <c r="AF316" s="144">
        <v>258</v>
      </c>
      <c r="AG316" s="144" t="s">
        <v>306</v>
      </c>
      <c r="AH316" s="23">
        <v>5.3122848499417237E-2</v>
      </c>
      <c r="AI316" s="144" t="s">
        <v>306</v>
      </c>
      <c r="AJ316" s="144">
        <v>289</v>
      </c>
      <c r="AK316" s="144" t="s">
        <v>306</v>
      </c>
      <c r="AL316" s="23">
        <v>1.1370323366993122E-2</v>
      </c>
      <c r="AM316" s="144" t="s">
        <v>306</v>
      </c>
      <c r="AN316" s="144">
        <v>307</v>
      </c>
      <c r="AO316" s="144" t="s">
        <v>306</v>
      </c>
      <c r="AP316" s="23">
        <v>6.1616607609157985E-2</v>
      </c>
      <c r="AQ316" s="144" t="s">
        <v>306</v>
      </c>
      <c r="AR316" s="144">
        <v>106</v>
      </c>
      <c r="AS316" s="144" t="s">
        <v>306</v>
      </c>
      <c r="AT316" s="23">
        <v>6.1114045223452498E-2</v>
      </c>
      <c r="AU316" s="144" t="s">
        <v>306</v>
      </c>
      <c r="AV316" s="144">
        <v>267</v>
      </c>
      <c r="AW316" s="144" t="s">
        <v>306</v>
      </c>
      <c r="AX316" s="23">
        <v>8.1562425565318911E-2</v>
      </c>
      <c r="AY316" s="144" t="s">
        <v>306</v>
      </c>
      <c r="AZ316" s="144">
        <v>142</v>
      </c>
      <c r="BA316" s="144" t="s">
        <v>306</v>
      </c>
      <c r="BB316" s="23">
        <v>3.4417270155479365E-2</v>
      </c>
      <c r="BC316" s="144" t="s">
        <v>306</v>
      </c>
      <c r="BD316" s="144">
        <v>208</v>
      </c>
      <c r="BE316" s="144" t="s">
        <v>306</v>
      </c>
      <c r="BF316" s="23">
        <v>0.14804168537623985</v>
      </c>
      <c r="BG316" s="144" t="s">
        <v>306</v>
      </c>
      <c r="BH316" s="144">
        <v>272</v>
      </c>
      <c r="BI316" s="144" t="s">
        <v>306</v>
      </c>
      <c r="BJ316" s="23">
        <v>6.2337759087931703E-2</v>
      </c>
      <c r="BK316" s="144" t="s">
        <v>306</v>
      </c>
      <c r="BL316" s="144">
        <v>257</v>
      </c>
      <c r="BM316" s="144" t="s">
        <v>306</v>
      </c>
      <c r="BN316" s="23">
        <v>4.2409779712815732E-2</v>
      </c>
      <c r="BO316" s="144" t="s">
        <v>306</v>
      </c>
      <c r="BP316" s="144">
        <v>215</v>
      </c>
      <c r="BQ316" s="144" t="s">
        <v>306</v>
      </c>
      <c r="BR316" s="23">
        <v>4.461352247977516E-2</v>
      </c>
      <c r="BS316" s="144" t="s">
        <v>306</v>
      </c>
      <c r="BT316" s="144">
        <v>228</v>
      </c>
      <c r="BU316" s="144" t="s">
        <v>306</v>
      </c>
      <c r="BV316" s="23">
        <v>7.562882528535099E-2</v>
      </c>
      <c r="BW316" s="144" t="s">
        <v>306</v>
      </c>
      <c r="BX316" s="144">
        <v>253</v>
      </c>
      <c r="BY316" s="144" t="s">
        <v>306</v>
      </c>
      <c r="BZ316" s="23">
        <v>9.2701873153003184E-2</v>
      </c>
      <c r="CA316" s="144" t="s">
        <v>306</v>
      </c>
      <c r="CB316" s="144">
        <v>285</v>
      </c>
      <c r="CC316" s="144" t="s">
        <v>306</v>
      </c>
      <c r="CD316" s="144" t="s">
        <v>306</v>
      </c>
      <c r="CE316" s="23">
        <v>2.1522119639452518E-2</v>
      </c>
      <c r="CF316" s="144" t="s">
        <v>306</v>
      </c>
      <c r="CG316" s="144">
        <v>301</v>
      </c>
    </row>
    <row r="317" spans="1:85" x14ac:dyDescent="0.25">
      <c r="A317" s="144" t="s">
        <v>297</v>
      </c>
      <c r="B317" s="23">
        <v>0.1890599289437789</v>
      </c>
      <c r="C317" s="144" t="s">
        <v>297</v>
      </c>
      <c r="D317" s="144">
        <v>203</v>
      </c>
      <c r="E317" s="144" t="s">
        <v>297</v>
      </c>
      <c r="F317" s="23">
        <v>4.6177138340922165E-2</v>
      </c>
      <c r="G317" s="144" t="s">
        <v>297</v>
      </c>
      <c r="H317" s="144">
        <v>290</v>
      </c>
      <c r="I317" s="144" t="s">
        <v>297</v>
      </c>
      <c r="J317" s="23">
        <v>0.30024333362405486</v>
      </c>
      <c r="K317" s="144" t="s">
        <v>297</v>
      </c>
      <c r="L317" s="144">
        <v>115</v>
      </c>
      <c r="M317" s="144" t="s">
        <v>297</v>
      </c>
      <c r="N317" s="23">
        <v>-175</v>
      </c>
      <c r="O317" s="144" t="s">
        <v>297</v>
      </c>
      <c r="P317" s="23">
        <v>25</v>
      </c>
      <c r="Q317" s="144" t="s">
        <v>297</v>
      </c>
      <c r="R317" s="23">
        <v>1.2866181584604764E-4</v>
      </c>
      <c r="S317" s="144" t="s">
        <v>297</v>
      </c>
      <c r="T317" s="144">
        <v>308</v>
      </c>
      <c r="U317" s="144" t="s">
        <v>297</v>
      </c>
      <c r="V317" s="23">
        <v>0.2510167537944949</v>
      </c>
      <c r="W317" s="144" t="s">
        <v>297</v>
      </c>
      <c r="X317" s="144">
        <v>82</v>
      </c>
      <c r="Y317" s="144" t="s">
        <v>297</v>
      </c>
      <c r="Z317" s="23">
        <v>2.4482805895597289E-3</v>
      </c>
      <c r="AA317" s="144" t="s">
        <v>297</v>
      </c>
      <c r="AB317" s="144">
        <v>192</v>
      </c>
      <c r="AC317" s="144" t="s">
        <v>297</v>
      </c>
      <c r="AD317" s="23">
        <v>1.9031213625786013E-3</v>
      </c>
      <c r="AE317" s="144" t="s">
        <v>297</v>
      </c>
      <c r="AF317" s="144">
        <v>314</v>
      </c>
      <c r="AG317" s="144" t="s">
        <v>297</v>
      </c>
      <c r="AH317" s="23">
        <v>0.11920842512842589</v>
      </c>
      <c r="AI317" s="144" t="s">
        <v>297</v>
      </c>
      <c r="AJ317" s="144">
        <v>91</v>
      </c>
      <c r="AK317" s="144" t="s">
        <v>297</v>
      </c>
      <c r="AL317" s="23">
        <v>1.6878460562623029E-2</v>
      </c>
      <c r="AM317" s="144" t="s">
        <v>297</v>
      </c>
      <c r="AN317" s="144">
        <v>242</v>
      </c>
      <c r="AO317" s="144" t="s">
        <v>297</v>
      </c>
      <c r="AP317" s="23">
        <v>5.9585937349592713E-3</v>
      </c>
      <c r="AQ317" s="144" t="s">
        <v>297</v>
      </c>
      <c r="AR317" s="144">
        <v>242</v>
      </c>
      <c r="AS317" s="144" t="s">
        <v>297</v>
      </c>
      <c r="AT317" s="23">
        <v>8.3728441638820164E-2</v>
      </c>
      <c r="AU317" s="144" t="s">
        <v>297</v>
      </c>
      <c r="AV317" s="144">
        <v>185</v>
      </c>
      <c r="AW317" s="144" t="s">
        <v>297</v>
      </c>
      <c r="AX317" s="23">
        <v>3.5322832632882821E-2</v>
      </c>
      <c r="AY317" s="144" t="s">
        <v>297</v>
      </c>
      <c r="AZ317" s="144">
        <v>271</v>
      </c>
      <c r="BA317" s="144" t="s">
        <v>297</v>
      </c>
      <c r="BB317" s="23">
        <v>6.7815534661944997E-3</v>
      </c>
      <c r="BC317" s="144" t="s">
        <v>297</v>
      </c>
      <c r="BD317" s="144">
        <v>305</v>
      </c>
      <c r="BE317" s="144" t="s">
        <v>297</v>
      </c>
      <c r="BF317" s="23">
        <v>0.22390009244607495</v>
      </c>
      <c r="BG317" s="144" t="s">
        <v>297</v>
      </c>
      <c r="BH317" s="144">
        <v>160</v>
      </c>
      <c r="BI317" s="144" t="s">
        <v>297</v>
      </c>
      <c r="BJ317" s="23">
        <v>5.2982500829628527E-2</v>
      </c>
      <c r="BK317" s="144" t="s">
        <v>297</v>
      </c>
      <c r="BL317" s="144">
        <v>285</v>
      </c>
      <c r="BM317" s="144" t="s">
        <v>297</v>
      </c>
      <c r="BN317" s="23">
        <v>8.7404577000471495E-2</v>
      </c>
      <c r="BO317" s="144" t="s">
        <v>297</v>
      </c>
      <c r="BP317" s="144">
        <v>111</v>
      </c>
      <c r="BQ317" s="144" t="s">
        <v>297</v>
      </c>
      <c r="BR317" s="23">
        <v>6.3873416498188507E-2</v>
      </c>
      <c r="BS317" s="144" t="s">
        <v>297</v>
      </c>
      <c r="BT317" s="144">
        <v>157</v>
      </c>
      <c r="BU317" s="144" t="s">
        <v>297</v>
      </c>
      <c r="BV317" s="23">
        <v>0.13141921146827856</v>
      </c>
      <c r="BW317" s="144" t="s">
        <v>297</v>
      </c>
      <c r="BX317" s="144">
        <v>133</v>
      </c>
      <c r="BY317" s="144" t="s">
        <v>297</v>
      </c>
      <c r="BZ317" s="23">
        <v>0.16514229047092191</v>
      </c>
      <c r="CA317" s="144" t="s">
        <v>297</v>
      </c>
      <c r="CB317" s="144">
        <v>148</v>
      </c>
      <c r="CC317" s="144" t="s">
        <v>297</v>
      </c>
      <c r="CD317" s="144" t="s">
        <v>297</v>
      </c>
      <c r="CE317" s="23">
        <v>0.16523730611960408</v>
      </c>
      <c r="CF317" s="144" t="s">
        <v>297</v>
      </c>
      <c r="CG317" s="144">
        <v>68</v>
      </c>
    </row>
    <row r="318" spans="1:85" x14ac:dyDescent="0.25">
      <c r="A318" s="144" t="s">
        <v>85</v>
      </c>
      <c r="B318" s="23">
        <v>0.28170128034109165</v>
      </c>
      <c r="C318" s="144" t="s">
        <v>85</v>
      </c>
      <c r="D318" s="144">
        <v>95</v>
      </c>
      <c r="E318" s="144" t="s">
        <v>85</v>
      </c>
      <c r="F318" s="23">
        <v>6.3873263368293381E-2</v>
      </c>
      <c r="G318" s="144" t="s">
        <v>85</v>
      </c>
      <c r="H318" s="144">
        <v>240</v>
      </c>
      <c r="I318" s="144" t="s">
        <v>85</v>
      </c>
      <c r="J318" s="23">
        <v>0.38666743211533938</v>
      </c>
      <c r="K318" s="144" t="s">
        <v>85</v>
      </c>
      <c r="L318" s="144">
        <v>60</v>
      </c>
      <c r="M318" s="144" t="s">
        <v>85</v>
      </c>
      <c r="N318" s="23">
        <v>-180</v>
      </c>
      <c r="O318" s="144" t="s">
        <v>85</v>
      </c>
      <c r="P318" s="23">
        <v>23</v>
      </c>
      <c r="Q318" s="144" t="s">
        <v>85</v>
      </c>
      <c r="R318" s="23">
        <v>3.2385562198678514E-3</v>
      </c>
      <c r="S318" s="144" t="s">
        <v>85</v>
      </c>
      <c r="T318" s="144">
        <v>76</v>
      </c>
      <c r="U318" s="144" t="s">
        <v>85</v>
      </c>
      <c r="V318" s="23">
        <v>0.24250543087913179</v>
      </c>
      <c r="W318" s="144" t="s">
        <v>85</v>
      </c>
      <c r="X318" s="144">
        <v>86</v>
      </c>
      <c r="Y318" s="144" t="s">
        <v>85</v>
      </c>
      <c r="Z318" s="23">
        <v>5.4785878808320957E-3</v>
      </c>
      <c r="AA318" s="144" t="s">
        <v>85</v>
      </c>
      <c r="AB318" s="144">
        <v>83</v>
      </c>
      <c r="AC318" s="144" t="s">
        <v>85</v>
      </c>
      <c r="AD318" s="23">
        <v>1.7800469759416408E-2</v>
      </c>
      <c r="AE318" s="144" t="s">
        <v>85</v>
      </c>
      <c r="AF318" s="144">
        <v>102</v>
      </c>
      <c r="AG318" s="144" t="s">
        <v>85</v>
      </c>
      <c r="AH318" s="23">
        <v>0.10203776040663094</v>
      </c>
      <c r="AI318" s="144" t="s">
        <v>85</v>
      </c>
      <c r="AJ318" s="144">
        <v>120</v>
      </c>
      <c r="AK318" s="144" t="s">
        <v>85</v>
      </c>
      <c r="AL318" s="23">
        <v>3.0205014341784967E-2</v>
      </c>
      <c r="AM318" s="144" t="s">
        <v>85</v>
      </c>
      <c r="AN318" s="144">
        <v>109</v>
      </c>
      <c r="AO318" s="144" t="s">
        <v>85</v>
      </c>
      <c r="AP318" s="23">
        <v>1.5126055449724337E-2</v>
      </c>
      <c r="AQ318" s="144" t="s">
        <v>85</v>
      </c>
      <c r="AR318" s="144">
        <v>224</v>
      </c>
      <c r="AS318" s="144" t="s">
        <v>85</v>
      </c>
      <c r="AT318" s="23">
        <v>0.26291913016787499</v>
      </c>
      <c r="AU318" s="144" t="s">
        <v>85</v>
      </c>
      <c r="AV318" s="144">
        <v>9</v>
      </c>
      <c r="AW318" s="144" t="s">
        <v>85</v>
      </c>
      <c r="AX318" s="23">
        <v>0.10742701715756749</v>
      </c>
      <c r="AY318" s="144" t="s">
        <v>85</v>
      </c>
      <c r="AZ318" s="144">
        <v>99</v>
      </c>
      <c r="BA318" s="144" t="s">
        <v>85</v>
      </c>
      <c r="BB318" s="23">
        <v>7.4436734636507115E-2</v>
      </c>
      <c r="BC318" s="144" t="s">
        <v>85</v>
      </c>
      <c r="BD318" s="144">
        <v>119</v>
      </c>
      <c r="BE318" s="144" t="s">
        <v>85</v>
      </c>
      <c r="BF318" s="23">
        <v>0.23083383902645505</v>
      </c>
      <c r="BG318" s="144" t="s">
        <v>85</v>
      </c>
      <c r="BH318" s="144">
        <v>148</v>
      </c>
      <c r="BI318" s="144" t="s">
        <v>85</v>
      </c>
      <c r="BJ318" s="23">
        <v>0.11614852327697181</v>
      </c>
      <c r="BK318" s="144" t="s">
        <v>85</v>
      </c>
      <c r="BL318" s="144">
        <v>138</v>
      </c>
      <c r="BM318" s="144" t="s">
        <v>85</v>
      </c>
      <c r="BN318" s="23">
        <v>3.0731042583168763E-2</v>
      </c>
      <c r="BO318" s="144" t="s">
        <v>85</v>
      </c>
      <c r="BP318" s="144">
        <v>259</v>
      </c>
      <c r="BQ318" s="144" t="s">
        <v>85</v>
      </c>
      <c r="BR318" s="23">
        <v>0.18755447619749283</v>
      </c>
      <c r="BS318" s="144" t="s">
        <v>85</v>
      </c>
      <c r="BT318" s="144">
        <v>15</v>
      </c>
      <c r="BU318" s="144" t="s">
        <v>85</v>
      </c>
      <c r="BV318" s="23">
        <v>0.18998641833513541</v>
      </c>
      <c r="BW318" s="144" t="s">
        <v>85</v>
      </c>
      <c r="BX318" s="144">
        <v>71</v>
      </c>
      <c r="BY318" s="144" t="s">
        <v>85</v>
      </c>
      <c r="BZ318" s="23">
        <v>0.24171471580353207</v>
      </c>
      <c r="CA318" s="144" t="s">
        <v>85</v>
      </c>
      <c r="CB318" s="144">
        <v>62</v>
      </c>
      <c r="CC318" s="144" t="s">
        <v>85</v>
      </c>
      <c r="CD318" s="144" t="s">
        <v>85</v>
      </c>
      <c r="CE318" s="23">
        <v>0.11314391999318794</v>
      </c>
      <c r="CF318" s="144" t="s">
        <v>85</v>
      </c>
      <c r="CG318" s="144">
        <v>108</v>
      </c>
    </row>
    <row r="319" spans="1:85" x14ac:dyDescent="0.25">
      <c r="A319" s="144" t="s">
        <v>239</v>
      </c>
      <c r="B319" s="23">
        <v>0.26156793071809992</v>
      </c>
      <c r="C319" s="144" t="s">
        <v>239</v>
      </c>
      <c r="D319" s="144">
        <v>112</v>
      </c>
      <c r="E319" s="144" t="s">
        <v>239</v>
      </c>
      <c r="F319" s="23">
        <v>0.11615880086507231</v>
      </c>
      <c r="G319" s="144" t="s">
        <v>239</v>
      </c>
      <c r="H319" s="144">
        <v>120</v>
      </c>
      <c r="I319" s="144" t="s">
        <v>239</v>
      </c>
      <c r="J319" s="23">
        <v>0.30317128965985524</v>
      </c>
      <c r="K319" s="144" t="s">
        <v>239</v>
      </c>
      <c r="L319" s="144">
        <v>111</v>
      </c>
      <c r="M319" s="144" t="s">
        <v>239</v>
      </c>
      <c r="N319" s="23">
        <v>-9</v>
      </c>
      <c r="O319" s="144" t="s">
        <v>239</v>
      </c>
      <c r="P319" s="23">
        <v>153</v>
      </c>
      <c r="Q319" s="144" t="s">
        <v>239</v>
      </c>
      <c r="R319" s="23">
        <v>1.089350498987982E-3</v>
      </c>
      <c r="S319" s="144" t="s">
        <v>239</v>
      </c>
      <c r="T319" s="144">
        <v>182</v>
      </c>
      <c r="U319" s="144" t="s">
        <v>239</v>
      </c>
      <c r="V319" s="23">
        <v>0.21614504935549614</v>
      </c>
      <c r="W319" s="144" t="s">
        <v>239</v>
      </c>
      <c r="X319" s="144">
        <v>102</v>
      </c>
      <c r="Y319" s="144" t="s">
        <v>239</v>
      </c>
      <c r="Z319" s="23">
        <v>3.0864298466665393E-3</v>
      </c>
      <c r="AA319" s="144" t="s">
        <v>239</v>
      </c>
      <c r="AB319" s="144">
        <v>159</v>
      </c>
      <c r="AC319" s="144" t="s">
        <v>239</v>
      </c>
      <c r="AD319" s="23">
        <v>1.0941620671073396E-2</v>
      </c>
      <c r="AE319" s="144" t="s">
        <v>239</v>
      </c>
      <c r="AF319" s="144">
        <v>158</v>
      </c>
      <c r="AG319" s="144" t="s">
        <v>239</v>
      </c>
      <c r="AH319" s="23">
        <v>5.7118509379834051E-2</v>
      </c>
      <c r="AI319" s="144" t="s">
        <v>239</v>
      </c>
      <c r="AJ319" s="144">
        <v>272</v>
      </c>
      <c r="AK319" s="144" t="s">
        <v>239</v>
      </c>
      <c r="AL319" s="23">
        <v>1.7860408512383002E-2</v>
      </c>
      <c r="AM319" s="144" t="s">
        <v>239</v>
      </c>
      <c r="AN319" s="144">
        <v>219</v>
      </c>
      <c r="AO319" s="144" t="s">
        <v>239</v>
      </c>
      <c r="AP319" s="23">
        <v>0</v>
      </c>
      <c r="AQ319" s="144" t="s">
        <v>239</v>
      </c>
      <c r="AR319" s="144">
        <v>253</v>
      </c>
      <c r="AS319" s="144" t="s">
        <v>239</v>
      </c>
      <c r="AT319" s="23">
        <v>0.14924580890130487</v>
      </c>
      <c r="AU319" s="144" t="s">
        <v>239</v>
      </c>
      <c r="AV319" s="144">
        <v>47</v>
      </c>
      <c r="AW319" s="144" t="s">
        <v>239</v>
      </c>
      <c r="AX319" s="23">
        <v>5.2617564687687524E-2</v>
      </c>
      <c r="AY319" s="144" t="s">
        <v>239</v>
      </c>
      <c r="AZ319" s="144">
        <v>220</v>
      </c>
      <c r="BA319" s="144" t="s">
        <v>239</v>
      </c>
      <c r="BB319" s="23">
        <v>0.1841178942342182</v>
      </c>
      <c r="BC319" s="144" t="s">
        <v>239</v>
      </c>
      <c r="BD319" s="144">
        <v>39</v>
      </c>
      <c r="BE319" s="144" t="s">
        <v>239</v>
      </c>
      <c r="BF319" s="23">
        <v>0.20987783199070448</v>
      </c>
      <c r="BG319" s="144" t="s">
        <v>239</v>
      </c>
      <c r="BH319" s="144">
        <v>175</v>
      </c>
      <c r="BI319" s="144" t="s">
        <v>239</v>
      </c>
      <c r="BJ319" s="23">
        <v>0.2118226571617802</v>
      </c>
      <c r="BK319" s="144" t="s">
        <v>239</v>
      </c>
      <c r="BL319" s="144">
        <v>45</v>
      </c>
      <c r="BM319" s="144" t="s">
        <v>239</v>
      </c>
      <c r="BN319" s="23">
        <v>6.0876602181479632E-2</v>
      </c>
      <c r="BO319" s="144" t="s">
        <v>239</v>
      </c>
      <c r="BP319" s="144">
        <v>166</v>
      </c>
      <c r="BQ319" s="144" t="s">
        <v>239</v>
      </c>
      <c r="BR319" s="23">
        <v>5.6945564270345701E-2</v>
      </c>
      <c r="BS319" s="144" t="s">
        <v>239</v>
      </c>
      <c r="BT319" s="144">
        <v>181</v>
      </c>
      <c r="BU319" s="144" t="s">
        <v>239</v>
      </c>
      <c r="BV319" s="23">
        <v>0.1023821088241926</v>
      </c>
      <c r="BW319" s="144" t="s">
        <v>239</v>
      </c>
      <c r="BX319" s="144">
        <v>190</v>
      </c>
      <c r="BY319" s="144" t="s">
        <v>239</v>
      </c>
      <c r="BZ319" s="23">
        <v>0.1850801068274579</v>
      </c>
      <c r="CA319" s="144" t="s">
        <v>239</v>
      </c>
      <c r="CB319" s="144">
        <v>115</v>
      </c>
      <c r="CC319" s="144" t="s">
        <v>239</v>
      </c>
      <c r="CD319" s="144" t="s">
        <v>239</v>
      </c>
      <c r="CE319" s="23">
        <v>0.20814897962612608</v>
      </c>
      <c r="CF319" s="144" t="s">
        <v>239</v>
      </c>
      <c r="CG319" s="144">
        <v>49</v>
      </c>
    </row>
    <row r="320" spans="1:85" x14ac:dyDescent="0.25">
      <c r="A320" s="144" t="s">
        <v>68</v>
      </c>
      <c r="B320" s="23">
        <v>0.32719388248271625</v>
      </c>
      <c r="C320" s="144" t="s">
        <v>68</v>
      </c>
      <c r="D320" s="144">
        <v>73</v>
      </c>
      <c r="E320" s="144" t="s">
        <v>68</v>
      </c>
      <c r="F320" s="23">
        <v>0.29315436255012334</v>
      </c>
      <c r="G320" s="144" t="s">
        <v>68</v>
      </c>
      <c r="H320" s="144">
        <v>28</v>
      </c>
      <c r="I320" s="144" t="s">
        <v>68</v>
      </c>
      <c r="J320" s="23">
        <v>0.24116395395273232</v>
      </c>
      <c r="K320" s="144" t="s">
        <v>68</v>
      </c>
      <c r="L320" s="144">
        <v>190</v>
      </c>
      <c r="M320" s="144" t="s">
        <v>68</v>
      </c>
      <c r="N320" s="23">
        <v>162</v>
      </c>
      <c r="O320" s="144" t="s">
        <v>68</v>
      </c>
      <c r="P320" s="23">
        <v>298</v>
      </c>
      <c r="Q320" s="144" t="s">
        <v>68</v>
      </c>
      <c r="R320" s="23">
        <v>1.4247779093246352E-4</v>
      </c>
      <c r="S320" s="144" t="s">
        <v>68</v>
      </c>
      <c r="T320" s="144">
        <v>305</v>
      </c>
      <c r="U320" s="144" t="s">
        <v>68</v>
      </c>
      <c r="V320" s="23">
        <v>0.16391265157878748</v>
      </c>
      <c r="W320" s="144" t="s">
        <v>68</v>
      </c>
      <c r="X320" s="144">
        <v>137</v>
      </c>
      <c r="Y320" s="144" t="s">
        <v>68</v>
      </c>
      <c r="Z320" s="23">
        <v>1.6571593916189077E-3</v>
      </c>
      <c r="AA320" s="144" t="s">
        <v>68</v>
      </c>
      <c r="AB320" s="144">
        <v>253</v>
      </c>
      <c r="AC320" s="144" t="s">
        <v>68</v>
      </c>
      <c r="AD320" s="23">
        <v>8.3461201469762058E-3</v>
      </c>
      <c r="AE320" s="144" t="s">
        <v>68</v>
      </c>
      <c r="AF320" s="144">
        <v>194</v>
      </c>
      <c r="AG320" s="144" t="s">
        <v>68</v>
      </c>
      <c r="AH320" s="23">
        <v>8.0252327353758562E-2</v>
      </c>
      <c r="AI320" s="144" t="s">
        <v>68</v>
      </c>
      <c r="AJ320" s="144">
        <v>170</v>
      </c>
      <c r="AK320" s="144" t="s">
        <v>68</v>
      </c>
      <c r="AL320" s="23">
        <v>1.824690897788581E-2</v>
      </c>
      <c r="AM320" s="144" t="s">
        <v>68</v>
      </c>
      <c r="AN320" s="144">
        <v>213</v>
      </c>
      <c r="AO320" s="144" t="s">
        <v>68</v>
      </c>
      <c r="AP320" s="23">
        <v>7.0519032243446578E-2</v>
      </c>
      <c r="AQ320" s="144" t="s">
        <v>68</v>
      </c>
      <c r="AR320" s="144">
        <v>94</v>
      </c>
      <c r="AS320" s="144" t="s">
        <v>68</v>
      </c>
      <c r="AT320" s="23">
        <v>6.5671260998675499E-2</v>
      </c>
      <c r="AU320" s="144" t="s">
        <v>68</v>
      </c>
      <c r="AV320" s="144">
        <v>258</v>
      </c>
      <c r="AW320" s="144" t="s">
        <v>68</v>
      </c>
      <c r="AX320" s="23">
        <v>9.1840308662427109E-2</v>
      </c>
      <c r="AY320" s="144" t="s">
        <v>68</v>
      </c>
      <c r="AZ320" s="144">
        <v>121</v>
      </c>
      <c r="BA320" s="144" t="s">
        <v>68</v>
      </c>
      <c r="BB320" s="23">
        <v>4.7884899712705549E-2</v>
      </c>
      <c r="BC320" s="144" t="s">
        <v>68</v>
      </c>
      <c r="BD320" s="144">
        <v>171</v>
      </c>
      <c r="BE320" s="144" t="s">
        <v>68</v>
      </c>
      <c r="BF320" s="23">
        <v>0.31757400192027158</v>
      </c>
      <c r="BG320" s="144" t="s">
        <v>68</v>
      </c>
      <c r="BH320" s="144">
        <v>71</v>
      </c>
      <c r="BI320" s="144" t="s">
        <v>68</v>
      </c>
      <c r="BJ320" s="23">
        <v>0.11005634945301727</v>
      </c>
      <c r="BK320" s="144" t="s">
        <v>68</v>
      </c>
      <c r="BL320" s="144">
        <v>148</v>
      </c>
      <c r="BM320" s="144" t="s">
        <v>68</v>
      </c>
      <c r="BN320" s="23">
        <v>0.5217723715004835</v>
      </c>
      <c r="BO320" s="144" t="s">
        <v>68</v>
      </c>
      <c r="BP320" s="144">
        <v>6</v>
      </c>
      <c r="BQ320" s="144" t="s">
        <v>68</v>
      </c>
      <c r="BR320" s="23">
        <v>5.8554903803095019E-2</v>
      </c>
      <c r="BS320" s="144" t="s">
        <v>68</v>
      </c>
      <c r="BT320" s="144">
        <v>178</v>
      </c>
      <c r="BU320" s="144" t="s">
        <v>68</v>
      </c>
      <c r="BV320" s="23">
        <v>0.50344980108028348</v>
      </c>
      <c r="BW320" s="144" t="s">
        <v>68</v>
      </c>
      <c r="BX320" s="144">
        <v>8</v>
      </c>
      <c r="BY320" s="144" t="s">
        <v>68</v>
      </c>
      <c r="BZ320" s="23">
        <v>0.14435252555752567</v>
      </c>
      <c r="CA320" s="144" t="s">
        <v>68</v>
      </c>
      <c r="CB320" s="144">
        <v>170</v>
      </c>
      <c r="CC320" s="144" t="s">
        <v>68</v>
      </c>
      <c r="CD320" s="144" t="s">
        <v>68</v>
      </c>
      <c r="CE320" s="23">
        <v>3.0828832871477588E-2</v>
      </c>
      <c r="CF320" s="144" t="s">
        <v>68</v>
      </c>
      <c r="CG320" s="144">
        <v>272</v>
      </c>
    </row>
    <row r="321" spans="1:87" x14ac:dyDescent="0.25">
      <c r="A321" s="144" t="s">
        <v>168</v>
      </c>
      <c r="B321" s="23">
        <v>0.19465289208686246</v>
      </c>
      <c r="C321" s="144" t="s">
        <v>168</v>
      </c>
      <c r="D321" s="144">
        <v>193</v>
      </c>
      <c r="E321" s="144" t="s">
        <v>168</v>
      </c>
      <c r="F321" s="23">
        <v>0.13571302143680394</v>
      </c>
      <c r="G321" s="144" t="s">
        <v>168</v>
      </c>
      <c r="H321" s="144">
        <v>87</v>
      </c>
      <c r="I321" s="144" t="s">
        <v>168</v>
      </c>
      <c r="J321" s="23">
        <v>0.19387091265345319</v>
      </c>
      <c r="K321" s="144" t="s">
        <v>168</v>
      </c>
      <c r="L321" s="144">
        <v>261</v>
      </c>
      <c r="M321" s="144" t="s">
        <v>168</v>
      </c>
      <c r="N321" s="23">
        <v>174</v>
      </c>
      <c r="O321" s="144" t="s">
        <v>168</v>
      </c>
      <c r="P321" s="23">
        <v>302</v>
      </c>
      <c r="Q321" s="144" t="s">
        <v>168</v>
      </c>
      <c r="R321" s="23">
        <v>2.0496503055446595E-3</v>
      </c>
      <c r="S321" s="144" t="s">
        <v>168</v>
      </c>
      <c r="T321" s="144">
        <v>108</v>
      </c>
      <c r="U321" s="144" t="s">
        <v>168</v>
      </c>
      <c r="V321" s="23">
        <v>0.17205906113151981</v>
      </c>
      <c r="W321" s="144" t="s">
        <v>168</v>
      </c>
      <c r="X321" s="144">
        <v>135</v>
      </c>
      <c r="Y321" s="144" t="s">
        <v>168</v>
      </c>
      <c r="Z321" s="23">
        <v>3.6390407225425484E-3</v>
      </c>
      <c r="AA321" s="144" t="s">
        <v>168</v>
      </c>
      <c r="AB321" s="144">
        <v>136</v>
      </c>
      <c r="AC321" s="144" t="s">
        <v>168</v>
      </c>
      <c r="AD321" s="23">
        <v>2.5143010143871807E-2</v>
      </c>
      <c r="AE321" s="144" t="s">
        <v>168</v>
      </c>
      <c r="AF321" s="144">
        <v>73</v>
      </c>
      <c r="AG321" s="144" t="s">
        <v>168</v>
      </c>
      <c r="AH321" s="23">
        <v>6.6498819208222079E-2</v>
      </c>
      <c r="AI321" s="144" t="s">
        <v>168</v>
      </c>
      <c r="AJ321" s="144">
        <v>229</v>
      </c>
      <c r="AK321" s="144" t="s">
        <v>168</v>
      </c>
      <c r="AL321" s="23">
        <v>3.2880658605236132E-2</v>
      </c>
      <c r="AM321" s="144" t="s">
        <v>168</v>
      </c>
      <c r="AN321" s="144">
        <v>98</v>
      </c>
      <c r="AO321" s="144" t="s">
        <v>168</v>
      </c>
      <c r="AP321" s="23">
        <v>0</v>
      </c>
      <c r="AQ321" s="144" t="s">
        <v>168</v>
      </c>
      <c r="AR321" s="144">
        <v>253</v>
      </c>
      <c r="AS321" s="144" t="s">
        <v>168</v>
      </c>
      <c r="AT321" s="23">
        <v>0.10843418864570378</v>
      </c>
      <c r="AU321" s="144" t="s">
        <v>168</v>
      </c>
      <c r="AV321" s="144">
        <v>114</v>
      </c>
      <c r="AW321" s="144" t="s">
        <v>168</v>
      </c>
      <c r="AX321" s="23">
        <v>3.8229166885317793E-2</v>
      </c>
      <c r="AY321" s="144" t="s">
        <v>168</v>
      </c>
      <c r="AZ321" s="144">
        <v>263</v>
      </c>
      <c r="BA321" s="144" t="s">
        <v>168</v>
      </c>
      <c r="BB321" s="23">
        <v>0.129539416119511</v>
      </c>
      <c r="BC321" s="144" t="s">
        <v>168</v>
      </c>
      <c r="BD321" s="144">
        <v>66</v>
      </c>
      <c r="BE321" s="144" t="s">
        <v>168</v>
      </c>
      <c r="BF321" s="23">
        <v>0.14591057586654405</v>
      </c>
      <c r="BG321" s="144" t="s">
        <v>168</v>
      </c>
      <c r="BH321" s="144">
        <v>274</v>
      </c>
      <c r="BI321" s="144" t="s">
        <v>168</v>
      </c>
      <c r="BJ321" s="23">
        <v>0.14866527123419093</v>
      </c>
      <c r="BK321" s="144" t="s">
        <v>168</v>
      </c>
      <c r="BL321" s="144">
        <v>99</v>
      </c>
      <c r="BM321" s="144" t="s">
        <v>168</v>
      </c>
      <c r="BN321" s="23">
        <v>0.14356116451565096</v>
      </c>
      <c r="BO321" s="144" t="s">
        <v>168</v>
      </c>
      <c r="BP321" s="144">
        <v>55</v>
      </c>
      <c r="BQ321" s="144" t="s">
        <v>168</v>
      </c>
      <c r="BR321" s="23">
        <v>3.4455051988323153E-2</v>
      </c>
      <c r="BS321" s="144" t="s">
        <v>168</v>
      </c>
      <c r="BT321" s="144">
        <v>267</v>
      </c>
      <c r="BU321" s="144" t="s">
        <v>168</v>
      </c>
      <c r="BV321" s="23">
        <v>0.15449549462419768</v>
      </c>
      <c r="BW321" s="144" t="s">
        <v>168</v>
      </c>
      <c r="BX321" s="144">
        <v>105</v>
      </c>
      <c r="BY321" s="144" t="s">
        <v>168</v>
      </c>
      <c r="BZ321" s="23">
        <v>0.12514436427668363</v>
      </c>
      <c r="CA321" s="144" t="s">
        <v>168</v>
      </c>
      <c r="CB321" s="144">
        <v>211</v>
      </c>
      <c r="CC321" s="144" t="s">
        <v>168</v>
      </c>
      <c r="CD321" s="144" t="s">
        <v>168</v>
      </c>
      <c r="CE321" s="23">
        <v>3.9770792842507979E-2</v>
      </c>
      <c r="CF321" s="144" t="s">
        <v>168</v>
      </c>
      <c r="CG321" s="144">
        <v>252</v>
      </c>
    </row>
    <row r="322" spans="1:87" x14ac:dyDescent="0.25">
      <c r="A322" s="144" t="s">
        <v>287</v>
      </c>
      <c r="B322" s="23">
        <v>0.1522078964000719</v>
      </c>
      <c r="C322" s="144" t="s">
        <v>287</v>
      </c>
      <c r="D322" s="144">
        <v>278</v>
      </c>
      <c r="E322" s="144" t="s">
        <v>287</v>
      </c>
      <c r="F322" s="23">
        <v>6.4460240064012866E-2</v>
      </c>
      <c r="G322" s="144" t="s">
        <v>287</v>
      </c>
      <c r="H322" s="144">
        <v>236</v>
      </c>
      <c r="I322" s="144" t="s">
        <v>287</v>
      </c>
      <c r="J322" s="23">
        <v>0.16248362054942572</v>
      </c>
      <c r="K322" s="144" t="s">
        <v>287</v>
      </c>
      <c r="L322" s="144">
        <v>292</v>
      </c>
      <c r="M322" s="144" t="s">
        <v>287</v>
      </c>
      <c r="N322" s="23">
        <v>56</v>
      </c>
      <c r="O322" s="144" t="s">
        <v>287</v>
      </c>
      <c r="P322" s="23">
        <v>227</v>
      </c>
      <c r="Q322" s="144" t="s">
        <v>287</v>
      </c>
      <c r="R322" s="23">
        <v>5.0152593856337584E-4</v>
      </c>
      <c r="S322" s="144" t="s">
        <v>287</v>
      </c>
      <c r="T322" s="144">
        <v>256</v>
      </c>
      <c r="U322" s="144" t="s">
        <v>287</v>
      </c>
      <c r="V322" s="23">
        <v>6.4607363648452737E-2</v>
      </c>
      <c r="W322" s="144" t="s">
        <v>287</v>
      </c>
      <c r="X322" s="144">
        <v>270</v>
      </c>
      <c r="Y322" s="144" t="s">
        <v>287</v>
      </c>
      <c r="Z322" s="23">
        <v>1.0984150082305963E-3</v>
      </c>
      <c r="AA322" s="144" t="s">
        <v>287</v>
      </c>
      <c r="AB322" s="144">
        <v>288</v>
      </c>
      <c r="AC322" s="144" t="s">
        <v>287</v>
      </c>
      <c r="AD322" s="23">
        <v>3.2781796040605639E-2</v>
      </c>
      <c r="AE322" s="144" t="s">
        <v>287</v>
      </c>
      <c r="AF322" s="144">
        <v>61</v>
      </c>
      <c r="AG322" s="144" t="s">
        <v>287</v>
      </c>
      <c r="AH322" s="23">
        <v>5.6288531519348844E-2</v>
      </c>
      <c r="AI322" s="144" t="s">
        <v>287</v>
      </c>
      <c r="AJ322" s="144">
        <v>276</v>
      </c>
      <c r="AK322" s="144" t="s">
        <v>287</v>
      </c>
      <c r="AL322" s="23">
        <v>3.9037180189519197E-2</v>
      </c>
      <c r="AM322" s="144" t="s">
        <v>287</v>
      </c>
      <c r="AN322" s="144">
        <v>79</v>
      </c>
      <c r="AO322" s="144" t="s">
        <v>287</v>
      </c>
      <c r="AP322" s="23">
        <v>0</v>
      </c>
      <c r="AQ322" s="144" t="s">
        <v>287</v>
      </c>
      <c r="AR322" s="144">
        <v>253</v>
      </c>
      <c r="AS322" s="144" t="s">
        <v>287</v>
      </c>
      <c r="AT322" s="23">
        <v>6.6811193193998197E-2</v>
      </c>
      <c r="AU322" s="144" t="s">
        <v>287</v>
      </c>
      <c r="AV322" s="144">
        <v>248</v>
      </c>
      <c r="AW322" s="144" t="s">
        <v>287</v>
      </c>
      <c r="AX322" s="23">
        <v>2.3554713567008938E-2</v>
      </c>
      <c r="AY322" s="144" t="s">
        <v>287</v>
      </c>
      <c r="AZ322" s="144">
        <v>305</v>
      </c>
      <c r="BA322" s="144" t="s">
        <v>287</v>
      </c>
      <c r="BB322" s="23">
        <v>7.4399310484413991E-2</v>
      </c>
      <c r="BC322" s="144" t="s">
        <v>287</v>
      </c>
      <c r="BD322" s="144">
        <v>120</v>
      </c>
      <c r="BE322" s="144" t="s">
        <v>287</v>
      </c>
      <c r="BF322" s="23">
        <v>0.15366967373501236</v>
      </c>
      <c r="BG322" s="144" t="s">
        <v>287</v>
      </c>
      <c r="BH322" s="144">
        <v>256</v>
      </c>
      <c r="BI322" s="144" t="s">
        <v>287</v>
      </c>
      <c r="BJ322" s="23">
        <v>9.9986704669108861E-2</v>
      </c>
      <c r="BK322" s="144" t="s">
        <v>287</v>
      </c>
      <c r="BL322" s="144">
        <v>160</v>
      </c>
      <c r="BM322" s="144" t="s">
        <v>287</v>
      </c>
      <c r="BN322" s="23">
        <v>3.4949034011591426E-2</v>
      </c>
      <c r="BO322" s="144" t="s">
        <v>287</v>
      </c>
      <c r="BP322" s="144">
        <v>244</v>
      </c>
      <c r="BQ322" s="144" t="s">
        <v>287</v>
      </c>
      <c r="BR322" s="23">
        <v>7.6332838944352374E-2</v>
      </c>
      <c r="BS322" s="144" t="s">
        <v>287</v>
      </c>
      <c r="BT322" s="144">
        <v>114</v>
      </c>
      <c r="BU322" s="144" t="s">
        <v>287</v>
      </c>
      <c r="BV322" s="23">
        <v>9.6783040987534971E-2</v>
      </c>
      <c r="BW322" s="144" t="s">
        <v>287</v>
      </c>
      <c r="BX322" s="144">
        <v>203</v>
      </c>
      <c r="BY322" s="144" t="s">
        <v>287</v>
      </c>
      <c r="BZ322" s="23">
        <v>0.13592751147100893</v>
      </c>
      <c r="CA322" s="144" t="s">
        <v>287</v>
      </c>
      <c r="CB322" s="144">
        <v>193</v>
      </c>
      <c r="CC322" s="144" t="s">
        <v>287</v>
      </c>
      <c r="CD322" s="144" t="s">
        <v>287</v>
      </c>
      <c r="CE322" s="23">
        <v>2.6558225612060699E-2</v>
      </c>
      <c r="CF322" s="144" t="s">
        <v>287</v>
      </c>
      <c r="CG322" s="144">
        <v>286</v>
      </c>
    </row>
    <row r="323" spans="1:87" x14ac:dyDescent="0.25">
      <c r="A323" s="144" t="s">
        <v>275</v>
      </c>
      <c r="B323" s="23">
        <v>0.19637246855675392</v>
      </c>
      <c r="C323" s="144" t="s">
        <v>275</v>
      </c>
      <c r="D323" s="144">
        <v>189</v>
      </c>
      <c r="E323" s="144" t="s">
        <v>275</v>
      </c>
      <c r="F323" s="23">
        <v>6.8449947215801416E-2</v>
      </c>
      <c r="G323" s="144" t="s">
        <v>275</v>
      </c>
      <c r="H323" s="144">
        <v>226</v>
      </c>
      <c r="I323" s="144" t="s">
        <v>275</v>
      </c>
      <c r="J323" s="23">
        <v>0.26057020618611421</v>
      </c>
      <c r="K323" s="144" t="s">
        <v>275</v>
      </c>
      <c r="L323" s="144">
        <v>160</v>
      </c>
      <c r="M323" s="144" t="s">
        <v>275</v>
      </c>
      <c r="N323" s="23">
        <v>-66</v>
      </c>
      <c r="O323" s="144" t="s">
        <v>275</v>
      </c>
      <c r="P323" s="23">
        <v>86</v>
      </c>
      <c r="Q323" s="144" t="s">
        <v>275</v>
      </c>
      <c r="R323" s="23">
        <v>9.099490994080461E-4</v>
      </c>
      <c r="S323" s="144" t="s">
        <v>275</v>
      </c>
      <c r="T323" s="144">
        <v>208</v>
      </c>
      <c r="U323" s="144" t="s">
        <v>275</v>
      </c>
      <c r="V323" s="23">
        <v>0.18039269994538623</v>
      </c>
      <c r="W323" s="144" t="s">
        <v>275</v>
      </c>
      <c r="X323" s="144">
        <v>127</v>
      </c>
      <c r="Y323" s="144" t="s">
        <v>275</v>
      </c>
      <c r="Z323" s="23">
        <v>2.5766931934263675E-3</v>
      </c>
      <c r="AA323" s="144" t="s">
        <v>275</v>
      </c>
      <c r="AB323" s="144">
        <v>184</v>
      </c>
      <c r="AC323" s="144" t="s">
        <v>275</v>
      </c>
      <c r="AD323" s="23">
        <v>2.2584239666145561E-2</v>
      </c>
      <c r="AE323" s="144" t="s">
        <v>275</v>
      </c>
      <c r="AF323" s="144">
        <v>81</v>
      </c>
      <c r="AG323" s="144" t="s">
        <v>275</v>
      </c>
      <c r="AH323" s="23">
        <v>0.12572425300593087</v>
      </c>
      <c r="AI323" s="144" t="s">
        <v>275</v>
      </c>
      <c r="AJ323" s="144">
        <v>80</v>
      </c>
      <c r="AK323" s="144" t="s">
        <v>275</v>
      </c>
      <c r="AL323" s="23">
        <v>3.785163455333744E-2</v>
      </c>
      <c r="AM323" s="144" t="s">
        <v>275</v>
      </c>
      <c r="AN323" s="144">
        <v>83</v>
      </c>
      <c r="AO323" s="144" t="s">
        <v>275</v>
      </c>
      <c r="AP323" s="23">
        <v>0.10610963526161134</v>
      </c>
      <c r="AQ323" s="144" t="s">
        <v>275</v>
      </c>
      <c r="AR323" s="144">
        <v>53</v>
      </c>
      <c r="AS323" s="144" t="s">
        <v>275</v>
      </c>
      <c r="AT323" s="23">
        <v>9.4185131759400825E-2</v>
      </c>
      <c r="AU323" s="144" t="s">
        <v>275</v>
      </c>
      <c r="AV323" s="144">
        <v>154</v>
      </c>
      <c r="AW323" s="144" t="s">
        <v>275</v>
      </c>
      <c r="AX323" s="23">
        <v>0.13655928673387066</v>
      </c>
      <c r="AY323" s="144" t="s">
        <v>275</v>
      </c>
      <c r="AZ323" s="144">
        <v>61</v>
      </c>
      <c r="BA323" s="144" t="s">
        <v>275</v>
      </c>
      <c r="BB323" s="23">
        <v>1.2290413680634646E-2</v>
      </c>
      <c r="BC323" s="144" t="s">
        <v>275</v>
      </c>
      <c r="BD323" s="144">
        <v>284</v>
      </c>
      <c r="BE323" s="144" t="s">
        <v>275</v>
      </c>
      <c r="BF323" s="23">
        <v>0.22781394127493748</v>
      </c>
      <c r="BG323" s="144" t="s">
        <v>275</v>
      </c>
      <c r="BH323" s="144">
        <v>155</v>
      </c>
      <c r="BI323" s="144" t="s">
        <v>275</v>
      </c>
      <c r="BJ323" s="23">
        <v>5.8825841165141814E-2</v>
      </c>
      <c r="BK323" s="144" t="s">
        <v>275</v>
      </c>
      <c r="BL323" s="144">
        <v>269</v>
      </c>
      <c r="BM323" s="144" t="s">
        <v>275</v>
      </c>
      <c r="BN323" s="23">
        <v>9.5654843135908416E-3</v>
      </c>
      <c r="BO323" s="144" t="s">
        <v>275</v>
      </c>
      <c r="BP323" s="144">
        <v>311</v>
      </c>
      <c r="BQ323" s="144" t="s">
        <v>275</v>
      </c>
      <c r="BR323" s="23">
        <v>3.5433967744527381E-2</v>
      </c>
      <c r="BS323" s="144" t="s">
        <v>275</v>
      </c>
      <c r="BT323" s="144">
        <v>263</v>
      </c>
      <c r="BU323" s="144" t="s">
        <v>275</v>
      </c>
      <c r="BV323" s="23">
        <v>3.9153551036697772E-2</v>
      </c>
      <c r="BW323" s="144" t="s">
        <v>275</v>
      </c>
      <c r="BX323" s="144">
        <v>317</v>
      </c>
      <c r="BY323" s="144" t="s">
        <v>275</v>
      </c>
      <c r="BZ323" s="23">
        <v>0.24405283551322327</v>
      </c>
      <c r="CA323" s="144" t="s">
        <v>275</v>
      </c>
      <c r="CB323" s="144">
        <v>56</v>
      </c>
      <c r="CC323" s="144" t="s">
        <v>275</v>
      </c>
      <c r="CD323" s="144" t="s">
        <v>275</v>
      </c>
      <c r="CE323" s="23">
        <v>2.2839380082340408E-2</v>
      </c>
      <c r="CF323" s="144" t="s">
        <v>275</v>
      </c>
      <c r="CG323" s="144">
        <v>299</v>
      </c>
    </row>
    <row r="324" spans="1:87" x14ac:dyDescent="0.25">
      <c r="A324" s="144" t="s">
        <v>23</v>
      </c>
      <c r="B324" s="23">
        <v>0.66989870964471099</v>
      </c>
      <c r="C324" s="144" t="s">
        <v>23</v>
      </c>
      <c r="D324" s="144">
        <v>10</v>
      </c>
      <c r="E324" s="144" t="s">
        <v>23</v>
      </c>
      <c r="F324" s="23">
        <v>0.66347584791389691</v>
      </c>
      <c r="G324" s="144" t="s">
        <v>23</v>
      </c>
      <c r="H324" s="144">
        <v>5</v>
      </c>
      <c r="I324" s="144" t="s">
        <v>23</v>
      </c>
      <c r="J324" s="23">
        <v>0.25432975360082472</v>
      </c>
      <c r="K324" s="144" t="s">
        <v>23</v>
      </c>
      <c r="L324" s="144">
        <v>170</v>
      </c>
      <c r="M324" s="144" t="s">
        <v>23</v>
      </c>
      <c r="N324" s="23">
        <v>165</v>
      </c>
      <c r="O324" s="144" t="s">
        <v>23</v>
      </c>
      <c r="P324" s="23">
        <v>300</v>
      </c>
      <c r="Q324" s="144" t="s">
        <v>23</v>
      </c>
      <c r="R324" s="23">
        <v>1.1778158099443943E-2</v>
      </c>
      <c r="S324" s="144" t="s">
        <v>23</v>
      </c>
      <c r="T324" s="144">
        <v>18</v>
      </c>
      <c r="U324" s="144" t="s">
        <v>23</v>
      </c>
      <c r="V324" s="23">
        <v>0.13610216583968474</v>
      </c>
      <c r="W324" s="144" t="s">
        <v>23</v>
      </c>
      <c r="X324" s="144">
        <v>164</v>
      </c>
      <c r="Y324" s="144" t="s">
        <v>23</v>
      </c>
      <c r="Z324" s="23">
        <v>1.3032348706834904E-2</v>
      </c>
      <c r="AA324" s="144" t="s">
        <v>23</v>
      </c>
      <c r="AB324" s="144">
        <v>22</v>
      </c>
      <c r="AC324" s="144" t="s">
        <v>23</v>
      </c>
      <c r="AD324" s="23">
        <v>0.22229847946971917</v>
      </c>
      <c r="AE324" s="144" t="s">
        <v>23</v>
      </c>
      <c r="AF324" s="144">
        <v>9</v>
      </c>
      <c r="AG324" s="144" t="s">
        <v>23</v>
      </c>
      <c r="AH324" s="23">
        <v>0.14182423101716576</v>
      </c>
      <c r="AI324" s="144" t="s">
        <v>23</v>
      </c>
      <c r="AJ324" s="144">
        <v>59</v>
      </c>
      <c r="AK324" s="144" t="s">
        <v>23</v>
      </c>
      <c r="AL324" s="23">
        <v>0.23448511514779019</v>
      </c>
      <c r="AM324" s="144" t="s">
        <v>23</v>
      </c>
      <c r="AN324" s="144">
        <v>9</v>
      </c>
      <c r="AO324" s="144" t="s">
        <v>23</v>
      </c>
      <c r="AP324" s="23">
        <v>1</v>
      </c>
      <c r="AQ324" s="144" t="s">
        <v>23</v>
      </c>
      <c r="AR324" s="144">
        <v>1</v>
      </c>
      <c r="AS324" s="144" t="s">
        <v>23</v>
      </c>
      <c r="AT324" s="23">
        <v>7.3668710445638955E-2</v>
      </c>
      <c r="AU324" s="144" t="s">
        <v>23</v>
      </c>
      <c r="AV324" s="144">
        <v>222</v>
      </c>
      <c r="AW324" s="144" t="s">
        <v>23</v>
      </c>
      <c r="AX324" s="23">
        <v>1</v>
      </c>
      <c r="AY324" s="144" t="s">
        <v>23</v>
      </c>
      <c r="AZ324" s="144">
        <v>1</v>
      </c>
      <c r="BA324" s="144" t="s">
        <v>23</v>
      </c>
      <c r="BB324" s="23">
        <v>0.10147666692222446</v>
      </c>
      <c r="BC324" s="144" t="s">
        <v>23</v>
      </c>
      <c r="BD324" s="144">
        <v>93</v>
      </c>
      <c r="BE324" s="144" t="s">
        <v>23</v>
      </c>
      <c r="BF324" s="23">
        <v>0.17487609981074329</v>
      </c>
      <c r="BG324" s="144" t="s">
        <v>23</v>
      </c>
      <c r="BH324" s="144">
        <v>219</v>
      </c>
      <c r="BI324" s="144" t="s">
        <v>23</v>
      </c>
      <c r="BJ324" s="23">
        <v>0.12911962601356192</v>
      </c>
      <c r="BK324" s="144" t="s">
        <v>23</v>
      </c>
      <c r="BL324" s="144">
        <v>122</v>
      </c>
      <c r="BM324" s="144" t="s">
        <v>23</v>
      </c>
      <c r="BN324" s="23">
        <v>0.13252478147311714</v>
      </c>
      <c r="BO324" s="144" t="s">
        <v>23</v>
      </c>
      <c r="BP324" s="144">
        <v>66</v>
      </c>
      <c r="BQ324" s="144" t="s">
        <v>23</v>
      </c>
      <c r="BR324" s="23">
        <v>3.6066006219255244E-2</v>
      </c>
      <c r="BS324" s="144" t="s">
        <v>23</v>
      </c>
      <c r="BT324" s="144">
        <v>260</v>
      </c>
      <c r="BU324" s="144" t="s">
        <v>23</v>
      </c>
      <c r="BV324" s="23">
        <v>0.14632823832439304</v>
      </c>
      <c r="BW324" s="144" t="s">
        <v>23</v>
      </c>
      <c r="BX324" s="144">
        <v>113</v>
      </c>
      <c r="BY324" s="144" t="s">
        <v>23</v>
      </c>
      <c r="BZ324" s="23">
        <v>0.20739048047697095</v>
      </c>
      <c r="CA324" s="144" t="s">
        <v>23</v>
      </c>
      <c r="CB324" s="144">
        <v>86</v>
      </c>
      <c r="CC324" s="144" t="s">
        <v>23</v>
      </c>
      <c r="CD324" s="144" t="s">
        <v>23</v>
      </c>
      <c r="CE324" s="23">
        <v>0.13823115251928361</v>
      </c>
      <c r="CF324" s="144" t="s">
        <v>23</v>
      </c>
      <c r="CG324" s="144">
        <v>82</v>
      </c>
    </row>
    <row r="325" spans="1:87" x14ac:dyDescent="0.25">
      <c r="A325" s="144" t="s">
        <v>187</v>
      </c>
      <c r="B325" s="23">
        <v>0.19531282250742327</v>
      </c>
      <c r="C325" s="144" t="s">
        <v>187</v>
      </c>
      <c r="D325" s="144">
        <v>191</v>
      </c>
      <c r="E325" s="144" t="s">
        <v>187</v>
      </c>
      <c r="F325" s="23">
        <v>6.0899359638335454E-2</v>
      </c>
      <c r="G325" s="144" t="s">
        <v>187</v>
      </c>
      <c r="H325" s="144">
        <v>251</v>
      </c>
      <c r="I325" s="144" t="s">
        <v>187</v>
      </c>
      <c r="J325" s="23">
        <v>0.21383743522842405</v>
      </c>
      <c r="K325" s="144" t="s">
        <v>187</v>
      </c>
      <c r="L325" s="144">
        <v>225</v>
      </c>
      <c r="M325" s="144" t="s">
        <v>187</v>
      </c>
      <c r="N325" s="23">
        <v>-26</v>
      </c>
      <c r="O325" s="144" t="s">
        <v>187</v>
      </c>
      <c r="P325" s="23">
        <v>134</v>
      </c>
      <c r="Q325" s="144" t="s">
        <v>187</v>
      </c>
      <c r="R325" s="23">
        <v>8.6370514467555559E-3</v>
      </c>
      <c r="S325" s="144" t="s">
        <v>187</v>
      </c>
      <c r="T325" s="144">
        <v>27</v>
      </c>
      <c r="U325" s="144" t="s">
        <v>187</v>
      </c>
      <c r="V325" s="23">
        <v>5.1214489566985377E-2</v>
      </c>
      <c r="W325" s="144" t="s">
        <v>187</v>
      </c>
      <c r="X325" s="144">
        <v>287</v>
      </c>
      <c r="Y325" s="144" t="s">
        <v>187</v>
      </c>
      <c r="Z325" s="23">
        <v>9.1077340780484316E-3</v>
      </c>
      <c r="AA325" s="144" t="s">
        <v>187</v>
      </c>
      <c r="AB325" s="144">
        <v>37</v>
      </c>
      <c r="AC325" s="144" t="s">
        <v>187</v>
      </c>
      <c r="AD325" s="23">
        <v>4.7234676786043435E-2</v>
      </c>
      <c r="AE325" s="144" t="s">
        <v>187</v>
      </c>
      <c r="AF325" s="144">
        <v>36</v>
      </c>
      <c r="AG325" s="144" t="s">
        <v>187</v>
      </c>
      <c r="AH325" s="23">
        <v>5.3647871711759741E-2</v>
      </c>
      <c r="AI325" s="144" t="s">
        <v>187</v>
      </c>
      <c r="AJ325" s="144">
        <v>286</v>
      </c>
      <c r="AK325" s="144" t="s">
        <v>187</v>
      </c>
      <c r="AL325" s="23">
        <v>5.2787464518885947E-2</v>
      </c>
      <c r="AM325" s="144" t="s">
        <v>187</v>
      </c>
      <c r="AN325" s="144">
        <v>52</v>
      </c>
      <c r="AO325" s="144" t="s">
        <v>187</v>
      </c>
      <c r="AP325" s="23">
        <v>0</v>
      </c>
      <c r="AQ325" s="144" t="s">
        <v>187</v>
      </c>
      <c r="AR325" s="144">
        <v>253</v>
      </c>
      <c r="AS325" s="144" t="s">
        <v>187</v>
      </c>
      <c r="AT325" s="23">
        <v>9.7798624858955976E-2</v>
      </c>
      <c r="AU325" s="144" t="s">
        <v>187</v>
      </c>
      <c r="AV325" s="144">
        <v>140</v>
      </c>
      <c r="AW325" s="144" t="s">
        <v>187</v>
      </c>
      <c r="AX325" s="23">
        <v>3.4479530834168777E-2</v>
      </c>
      <c r="AY325" s="144" t="s">
        <v>187</v>
      </c>
      <c r="AZ325" s="144">
        <v>276</v>
      </c>
      <c r="BA325" s="144" t="s">
        <v>187</v>
      </c>
      <c r="BB325" s="23">
        <v>7.2495406959609029E-2</v>
      </c>
      <c r="BC325" s="144" t="s">
        <v>187</v>
      </c>
      <c r="BD325" s="144">
        <v>124</v>
      </c>
      <c r="BE325" s="144" t="s">
        <v>187</v>
      </c>
      <c r="BF325" s="23">
        <v>0.23359722933733329</v>
      </c>
      <c r="BG325" s="144" t="s">
        <v>187</v>
      </c>
      <c r="BH325" s="144">
        <v>143</v>
      </c>
      <c r="BI325" s="144" t="s">
        <v>187</v>
      </c>
      <c r="BJ325" s="23">
        <v>0.11495515487479908</v>
      </c>
      <c r="BK325" s="144" t="s">
        <v>187</v>
      </c>
      <c r="BL325" s="144">
        <v>139</v>
      </c>
      <c r="BM325" s="144" t="s">
        <v>187</v>
      </c>
      <c r="BN325" s="23">
        <v>6.3853439150366436E-3</v>
      </c>
      <c r="BO325" s="144" t="s">
        <v>187</v>
      </c>
      <c r="BP325" s="144">
        <v>318</v>
      </c>
      <c r="BQ325" s="144" t="s">
        <v>187</v>
      </c>
      <c r="BR325" s="23">
        <v>3.7380408159670905E-2</v>
      </c>
      <c r="BS325" s="144" t="s">
        <v>187</v>
      </c>
      <c r="BT325" s="144">
        <v>255</v>
      </c>
      <c r="BU325" s="144" t="s">
        <v>187</v>
      </c>
      <c r="BV325" s="23">
        <v>3.8091011169913973E-2</v>
      </c>
      <c r="BW325" s="144" t="s">
        <v>187</v>
      </c>
      <c r="BX325" s="144">
        <v>319</v>
      </c>
      <c r="BY325" s="144" t="s">
        <v>187</v>
      </c>
      <c r="BZ325" s="23">
        <v>0.26596596988051646</v>
      </c>
      <c r="CA325" s="144" t="s">
        <v>187</v>
      </c>
      <c r="CB325" s="144">
        <v>51</v>
      </c>
      <c r="CC325" s="144" t="s">
        <v>187</v>
      </c>
      <c r="CD325" s="144" t="s">
        <v>187</v>
      </c>
      <c r="CE325" s="23">
        <v>2.3964574973576947E-2</v>
      </c>
      <c r="CF325" s="144" t="s">
        <v>187</v>
      </c>
      <c r="CG325" s="144">
        <v>297</v>
      </c>
    </row>
    <row r="326" spans="1:87" x14ac:dyDescent="0.25">
      <c r="A326" s="144" t="s">
        <v>122</v>
      </c>
      <c r="B326" s="23">
        <v>0.31998562790119028</v>
      </c>
      <c r="C326" s="144" t="s">
        <v>122</v>
      </c>
      <c r="D326" s="144">
        <v>79</v>
      </c>
      <c r="E326" s="144" t="s">
        <v>122</v>
      </c>
      <c r="F326" s="23">
        <v>0.18422077819204888</v>
      </c>
      <c r="G326" s="144" t="s">
        <v>122</v>
      </c>
      <c r="H326" s="144">
        <v>58</v>
      </c>
      <c r="I326" s="144" t="s">
        <v>122</v>
      </c>
      <c r="J326" s="23">
        <v>0.34245227134671918</v>
      </c>
      <c r="K326" s="144" t="s">
        <v>122</v>
      </c>
      <c r="L326" s="144">
        <v>81</v>
      </c>
      <c r="M326" s="144" t="s">
        <v>122</v>
      </c>
      <c r="N326" s="23">
        <v>23</v>
      </c>
      <c r="O326" s="144" t="s">
        <v>122</v>
      </c>
      <c r="P326" s="23">
        <v>201</v>
      </c>
      <c r="Q326" s="144" t="s">
        <v>122</v>
      </c>
      <c r="R326" s="23">
        <v>1.4105527369443023E-3</v>
      </c>
      <c r="S326" s="144" t="s">
        <v>122</v>
      </c>
      <c r="T326" s="144">
        <v>144</v>
      </c>
      <c r="U326" s="144" t="s">
        <v>122</v>
      </c>
      <c r="V326" s="23">
        <v>0.30794389993636723</v>
      </c>
      <c r="W326" s="144" t="s">
        <v>122</v>
      </c>
      <c r="X326" s="144">
        <v>57</v>
      </c>
      <c r="Y326" s="144" t="s">
        <v>122</v>
      </c>
      <c r="Z326" s="23">
        <v>4.2558530718812453E-3</v>
      </c>
      <c r="AA326" s="144" t="s">
        <v>122</v>
      </c>
      <c r="AB326" s="144">
        <v>110</v>
      </c>
      <c r="AC326" s="144" t="s">
        <v>122</v>
      </c>
      <c r="AD326" s="23">
        <v>5.2284990169819091E-3</v>
      </c>
      <c r="AE326" s="144" t="s">
        <v>122</v>
      </c>
      <c r="AF326" s="144">
        <v>251</v>
      </c>
      <c r="AG326" s="144" t="s">
        <v>122</v>
      </c>
      <c r="AH326" s="23">
        <v>8.6689744846342939E-2</v>
      </c>
      <c r="AI326" s="144" t="s">
        <v>122</v>
      </c>
      <c r="AJ326" s="144">
        <v>152</v>
      </c>
      <c r="AK326" s="144" t="s">
        <v>122</v>
      </c>
      <c r="AL326" s="23">
        <v>1.6020373171427914E-2</v>
      </c>
      <c r="AM326" s="144" t="s">
        <v>122</v>
      </c>
      <c r="AN326" s="144">
        <v>255</v>
      </c>
      <c r="AO326" s="144" t="s">
        <v>122</v>
      </c>
      <c r="AP326" s="23">
        <v>2.537710184303249E-2</v>
      </c>
      <c r="AQ326" s="144" t="s">
        <v>122</v>
      </c>
      <c r="AR326" s="144">
        <v>189</v>
      </c>
      <c r="AS326" s="144" t="s">
        <v>122</v>
      </c>
      <c r="AT326" s="23">
        <v>9.3256209099774279E-2</v>
      </c>
      <c r="AU326" s="144" t="s">
        <v>122</v>
      </c>
      <c r="AV326" s="144">
        <v>156</v>
      </c>
      <c r="AW326" s="144" t="s">
        <v>122</v>
      </c>
      <c r="AX326" s="23">
        <v>5.7596071333316595E-2</v>
      </c>
      <c r="AY326" s="144" t="s">
        <v>122</v>
      </c>
      <c r="AZ326" s="144">
        <v>200</v>
      </c>
      <c r="BA326" s="144" t="s">
        <v>122</v>
      </c>
      <c r="BB326" s="23">
        <v>0.33240916917448887</v>
      </c>
      <c r="BC326" s="144" t="s">
        <v>122</v>
      </c>
      <c r="BD326" s="144">
        <v>15</v>
      </c>
      <c r="BE326" s="144" t="s">
        <v>122</v>
      </c>
      <c r="BF326" s="23">
        <v>0.25998047710459743</v>
      </c>
      <c r="BG326" s="144" t="s">
        <v>122</v>
      </c>
      <c r="BH326" s="144">
        <v>122</v>
      </c>
      <c r="BI326" s="144" t="s">
        <v>122</v>
      </c>
      <c r="BJ326" s="23">
        <v>0.35756955198369472</v>
      </c>
      <c r="BK326" s="144" t="s">
        <v>122</v>
      </c>
      <c r="BL326" s="144">
        <v>15</v>
      </c>
      <c r="BM326" s="144" t="s">
        <v>122</v>
      </c>
      <c r="BN326" s="23">
        <v>4.3201402893738423E-2</v>
      </c>
      <c r="BO326" s="144" t="s">
        <v>122</v>
      </c>
      <c r="BP326" s="144">
        <v>213</v>
      </c>
      <c r="BQ326" s="144" t="s">
        <v>122</v>
      </c>
      <c r="BR326" s="23">
        <v>9.046336586005041E-2</v>
      </c>
      <c r="BS326" s="144" t="s">
        <v>122</v>
      </c>
      <c r="BT326" s="144">
        <v>76</v>
      </c>
      <c r="BU326" s="144" t="s">
        <v>122</v>
      </c>
      <c r="BV326" s="23">
        <v>0.1162451224638638</v>
      </c>
      <c r="BW326" s="144" t="s">
        <v>122</v>
      </c>
      <c r="BX326" s="144">
        <v>166</v>
      </c>
      <c r="BY326" s="144" t="s">
        <v>122</v>
      </c>
      <c r="BZ326" s="23">
        <v>0.18758931192137432</v>
      </c>
      <c r="CA326" s="144" t="s">
        <v>122</v>
      </c>
      <c r="CB326" s="144">
        <v>112</v>
      </c>
      <c r="CC326" s="144" t="s">
        <v>122</v>
      </c>
      <c r="CD326" s="144" t="s">
        <v>122</v>
      </c>
      <c r="CE326" s="23">
        <v>0.19690308713931196</v>
      </c>
      <c r="CF326" s="144" t="s">
        <v>122</v>
      </c>
      <c r="CG326" s="144">
        <v>53</v>
      </c>
    </row>
    <row r="327" spans="1:87" x14ac:dyDescent="0.25">
      <c r="A327" s="144" t="s">
        <v>289</v>
      </c>
      <c r="B327" s="23">
        <v>0.19132244076310934</v>
      </c>
      <c r="C327" s="144" t="s">
        <v>289</v>
      </c>
      <c r="D327" s="144">
        <v>199</v>
      </c>
      <c r="E327" s="144" t="s">
        <v>289</v>
      </c>
      <c r="F327" s="23">
        <v>8.6829317599629849E-2</v>
      </c>
      <c r="G327" s="144" t="s">
        <v>289</v>
      </c>
      <c r="H327" s="144">
        <v>183</v>
      </c>
      <c r="I327" s="144" t="s">
        <v>289</v>
      </c>
      <c r="J327" s="23">
        <v>0.1960950906256978</v>
      </c>
      <c r="K327" s="144" t="s">
        <v>289</v>
      </c>
      <c r="L327" s="144">
        <v>256</v>
      </c>
      <c r="M327" s="144" t="s">
        <v>289</v>
      </c>
      <c r="N327" s="23">
        <v>73</v>
      </c>
      <c r="O327" s="144" t="s">
        <v>289</v>
      </c>
      <c r="P327" s="23">
        <v>237</v>
      </c>
      <c r="Q327" s="144" t="s">
        <v>289</v>
      </c>
      <c r="R327" s="23">
        <v>1.1089856648143622E-3</v>
      </c>
      <c r="S327" s="144" t="s">
        <v>289</v>
      </c>
      <c r="T327" s="144">
        <v>177</v>
      </c>
      <c r="U327" s="144" t="s">
        <v>289</v>
      </c>
      <c r="V327" s="23">
        <v>0.10706312163967928</v>
      </c>
      <c r="W327" s="144" t="s">
        <v>289</v>
      </c>
      <c r="X327" s="144">
        <v>200</v>
      </c>
      <c r="Y327" s="144" t="s">
        <v>289</v>
      </c>
      <c r="Z327" s="23">
        <v>2.0980279935716986E-3</v>
      </c>
      <c r="AA327" s="144" t="s">
        <v>289</v>
      </c>
      <c r="AB327" s="144">
        <v>219</v>
      </c>
      <c r="AC327" s="144" t="s">
        <v>289</v>
      </c>
      <c r="AD327" s="23">
        <v>6.3240854418501243E-3</v>
      </c>
      <c r="AE327" s="144" t="s">
        <v>289</v>
      </c>
      <c r="AF327" s="144">
        <v>230</v>
      </c>
      <c r="AG327" s="144" t="s">
        <v>289</v>
      </c>
      <c r="AH327" s="23">
        <v>4.8828146787235481E-2</v>
      </c>
      <c r="AI327" s="144" t="s">
        <v>289</v>
      </c>
      <c r="AJ327" s="144">
        <v>306</v>
      </c>
      <c r="AK327" s="144" t="s">
        <v>289</v>
      </c>
      <c r="AL327" s="23">
        <v>1.2316169092423663E-2</v>
      </c>
      <c r="AM327" s="144" t="s">
        <v>289</v>
      </c>
      <c r="AN327" s="144">
        <v>295</v>
      </c>
      <c r="AO327" s="144" t="s">
        <v>289</v>
      </c>
      <c r="AP327" s="23">
        <v>2.0956424244396608E-2</v>
      </c>
      <c r="AQ327" s="144" t="s">
        <v>289</v>
      </c>
      <c r="AR327" s="144">
        <v>208</v>
      </c>
      <c r="AS327" s="144" t="s">
        <v>289</v>
      </c>
      <c r="AT327" s="23">
        <v>0.11736876133602865</v>
      </c>
      <c r="AU327" s="144" t="s">
        <v>289</v>
      </c>
      <c r="AV327" s="144">
        <v>92</v>
      </c>
      <c r="AW327" s="144" t="s">
        <v>289</v>
      </c>
      <c r="AX327" s="23">
        <v>6.1791243776055813E-2</v>
      </c>
      <c r="AY327" s="144" t="s">
        <v>289</v>
      </c>
      <c r="AZ327" s="144">
        <v>189</v>
      </c>
      <c r="BA327" s="144" t="s">
        <v>289</v>
      </c>
      <c r="BB327" s="23">
        <v>7.2519155642558675E-2</v>
      </c>
      <c r="BC327" s="144" t="s">
        <v>289</v>
      </c>
      <c r="BD327" s="144">
        <v>122</v>
      </c>
      <c r="BE327" s="144" t="s">
        <v>289</v>
      </c>
      <c r="BF327" s="23">
        <v>0.12060898683170189</v>
      </c>
      <c r="BG327" s="144" t="s">
        <v>289</v>
      </c>
      <c r="BH327" s="144">
        <v>310</v>
      </c>
      <c r="BI327" s="144" t="s">
        <v>289</v>
      </c>
      <c r="BJ327" s="23">
        <v>9.1361736396312759E-2</v>
      </c>
      <c r="BK327" s="144" t="s">
        <v>289</v>
      </c>
      <c r="BL327" s="144">
        <v>184</v>
      </c>
      <c r="BM327" s="144" t="s">
        <v>289</v>
      </c>
      <c r="BN327" s="23">
        <v>9.1219244525210755E-2</v>
      </c>
      <c r="BO327" s="144" t="s">
        <v>289</v>
      </c>
      <c r="BP327" s="144">
        <v>107</v>
      </c>
      <c r="BQ327" s="144" t="s">
        <v>289</v>
      </c>
      <c r="BR327" s="23">
        <v>0.10150884782959813</v>
      </c>
      <c r="BS327" s="144" t="s">
        <v>289</v>
      </c>
      <c r="BT327" s="144">
        <v>61</v>
      </c>
      <c r="BU327" s="144" t="s">
        <v>289</v>
      </c>
      <c r="BV327" s="23">
        <v>0.16750315378490022</v>
      </c>
      <c r="BW327" s="144" t="s">
        <v>289</v>
      </c>
      <c r="BX327" s="144">
        <v>94</v>
      </c>
      <c r="BY327" s="144" t="s">
        <v>289</v>
      </c>
      <c r="BZ327" s="23">
        <v>0.14663621403093827</v>
      </c>
      <c r="CA327" s="144" t="s">
        <v>289</v>
      </c>
      <c r="CB327" s="144">
        <v>167</v>
      </c>
      <c r="CC327" s="144" t="s">
        <v>289</v>
      </c>
      <c r="CD327" s="144" t="s">
        <v>289</v>
      </c>
      <c r="CE327" s="23">
        <v>5.8200854135333997E-2</v>
      </c>
      <c r="CF327" s="144" t="s">
        <v>289</v>
      </c>
      <c r="CG327" s="144">
        <v>188</v>
      </c>
    </row>
    <row r="328" spans="1:87" x14ac:dyDescent="0.25">
      <c r="A328" s="144" t="s">
        <v>49</v>
      </c>
      <c r="B328" s="23">
        <v>0.28432273513193163</v>
      </c>
      <c r="C328" s="144" t="s">
        <v>49</v>
      </c>
      <c r="D328" s="144">
        <v>94</v>
      </c>
      <c r="E328" s="144" t="s">
        <v>49</v>
      </c>
      <c r="F328" s="23">
        <v>0.15111358819794879</v>
      </c>
      <c r="G328" s="144" t="s">
        <v>49</v>
      </c>
      <c r="H328" s="144">
        <v>74</v>
      </c>
      <c r="I328" s="144" t="s">
        <v>49</v>
      </c>
      <c r="J328" s="23">
        <v>0.35180946176675998</v>
      </c>
      <c r="K328" s="144" t="s">
        <v>49</v>
      </c>
      <c r="L328" s="144">
        <v>75</v>
      </c>
      <c r="M328" s="144" t="s">
        <v>49</v>
      </c>
      <c r="N328" s="23">
        <v>1</v>
      </c>
      <c r="O328" s="144" t="s">
        <v>49</v>
      </c>
      <c r="P328" s="23">
        <v>168</v>
      </c>
      <c r="Q328" s="144" t="s">
        <v>49</v>
      </c>
      <c r="R328" s="23">
        <v>1.1123597394610888E-3</v>
      </c>
      <c r="S328" s="144" t="s">
        <v>49</v>
      </c>
      <c r="T328" s="144">
        <v>176</v>
      </c>
      <c r="U328" s="144" t="s">
        <v>49</v>
      </c>
      <c r="V328" s="23">
        <v>6.9901659392546125E-2</v>
      </c>
      <c r="W328" s="144" t="s">
        <v>49</v>
      </c>
      <c r="X328" s="144">
        <v>265</v>
      </c>
      <c r="Y328" s="144" t="s">
        <v>49</v>
      </c>
      <c r="Z328" s="23">
        <v>1.7579902689518697E-3</v>
      </c>
      <c r="AA328" s="144" t="s">
        <v>49</v>
      </c>
      <c r="AB328" s="144">
        <v>245</v>
      </c>
      <c r="AC328" s="144" t="s">
        <v>49</v>
      </c>
      <c r="AD328" s="23">
        <v>2.9988148311148508E-3</v>
      </c>
      <c r="AE328" s="144" t="s">
        <v>49</v>
      </c>
      <c r="AF328" s="144">
        <v>289</v>
      </c>
      <c r="AG328" s="144" t="s">
        <v>49</v>
      </c>
      <c r="AH328" s="23">
        <v>7.0567053893170265E-2</v>
      </c>
      <c r="AI328" s="144" t="s">
        <v>49</v>
      </c>
      <c r="AJ328" s="144">
        <v>209</v>
      </c>
      <c r="AK328" s="144" t="s">
        <v>49</v>
      </c>
      <c r="AL328" s="23">
        <v>1.1815768393490042E-2</v>
      </c>
      <c r="AM328" s="144" t="s">
        <v>49</v>
      </c>
      <c r="AN328" s="144">
        <v>302</v>
      </c>
      <c r="AO328" s="144" t="s">
        <v>49</v>
      </c>
      <c r="AP328" s="23">
        <v>0.10683849308188605</v>
      </c>
      <c r="AQ328" s="144" t="s">
        <v>49</v>
      </c>
      <c r="AR328" s="144">
        <v>52</v>
      </c>
      <c r="AS328" s="144" t="s">
        <v>49</v>
      </c>
      <c r="AT328" s="23">
        <v>7.4545376636012822E-2</v>
      </c>
      <c r="AU328" s="144" t="s">
        <v>49</v>
      </c>
      <c r="AV328" s="144">
        <v>220</v>
      </c>
      <c r="AW328" s="144" t="s">
        <v>49</v>
      </c>
      <c r="AX328" s="23">
        <v>0.13034509307666076</v>
      </c>
      <c r="AY328" s="144" t="s">
        <v>49</v>
      </c>
      <c r="AZ328" s="144">
        <v>66</v>
      </c>
      <c r="BA328" s="144" t="s">
        <v>49</v>
      </c>
      <c r="BB328" s="23">
        <v>2.476602132377697E-2</v>
      </c>
      <c r="BC328" s="144" t="s">
        <v>49</v>
      </c>
      <c r="BD328" s="144">
        <v>242</v>
      </c>
      <c r="BE328" s="144" t="s">
        <v>49</v>
      </c>
      <c r="BF328" s="23">
        <v>0.72473574865935564</v>
      </c>
      <c r="BG328" s="144" t="s">
        <v>49</v>
      </c>
      <c r="BH328" s="144">
        <v>4</v>
      </c>
      <c r="BI328" s="144" t="s">
        <v>49</v>
      </c>
      <c r="BJ328" s="23">
        <v>0.17406545121256412</v>
      </c>
      <c r="BK328" s="144" t="s">
        <v>49</v>
      </c>
      <c r="BL328" s="144">
        <v>74</v>
      </c>
      <c r="BM328" s="144" t="s">
        <v>49</v>
      </c>
      <c r="BN328" s="23">
        <v>0.19865450403440907</v>
      </c>
      <c r="BO328" s="144" t="s">
        <v>49</v>
      </c>
      <c r="BP328" s="144">
        <v>31</v>
      </c>
      <c r="BQ328" s="144" t="s">
        <v>49</v>
      </c>
      <c r="BR328" s="23">
        <v>7.8250320934031559E-2</v>
      </c>
      <c r="BS328" s="144" t="s">
        <v>49</v>
      </c>
      <c r="BT328" s="144">
        <v>110</v>
      </c>
      <c r="BU328" s="144" t="s">
        <v>49</v>
      </c>
      <c r="BV328" s="23">
        <v>0.2404102763080673</v>
      </c>
      <c r="BW328" s="144" t="s">
        <v>49</v>
      </c>
      <c r="BX328" s="144">
        <v>42</v>
      </c>
      <c r="BY328" s="144" t="s">
        <v>49</v>
      </c>
      <c r="BZ328" s="23">
        <v>0.16890347972230493</v>
      </c>
      <c r="CA328" s="144" t="s">
        <v>49</v>
      </c>
      <c r="CB328" s="144">
        <v>140</v>
      </c>
      <c r="CC328" s="144" t="s">
        <v>49</v>
      </c>
      <c r="CD328" s="144" t="s">
        <v>49</v>
      </c>
      <c r="CE328" s="23">
        <v>6.933504460566528E-2</v>
      </c>
      <c r="CF328" s="144" t="s">
        <v>49</v>
      </c>
      <c r="CG328" s="144">
        <v>165</v>
      </c>
    </row>
    <row r="329" spans="1:87" x14ac:dyDescent="0.25">
      <c r="A329" s="144" t="s">
        <v>57</v>
      </c>
      <c r="B329" s="23">
        <v>0.41240902716460404</v>
      </c>
      <c r="C329" s="144" t="s">
        <v>57</v>
      </c>
      <c r="D329" s="144">
        <v>37</v>
      </c>
      <c r="E329" s="144" t="s">
        <v>57</v>
      </c>
      <c r="F329" s="23">
        <v>0.34016804575735732</v>
      </c>
      <c r="G329" s="144" t="s">
        <v>57</v>
      </c>
      <c r="H329" s="144">
        <v>15</v>
      </c>
      <c r="I329" s="144" t="s">
        <v>57</v>
      </c>
      <c r="J329" s="23">
        <v>0.2791646257046756</v>
      </c>
      <c r="K329" s="144" t="s">
        <v>57</v>
      </c>
      <c r="L329" s="144">
        <v>140</v>
      </c>
      <c r="M329" s="144" t="s">
        <v>57</v>
      </c>
      <c r="N329" s="23">
        <v>125</v>
      </c>
      <c r="O329" s="144" t="s">
        <v>57</v>
      </c>
      <c r="P329" s="23">
        <v>284</v>
      </c>
      <c r="Q329" s="144" t="s">
        <v>57</v>
      </c>
      <c r="R329" s="23">
        <v>2.1709890349824296E-3</v>
      </c>
      <c r="S329" s="144" t="s">
        <v>57</v>
      </c>
      <c r="T329" s="144">
        <v>104</v>
      </c>
      <c r="U329" s="144" t="s">
        <v>57</v>
      </c>
      <c r="V329" s="23">
        <v>0.23043743334827782</v>
      </c>
      <c r="W329" s="144" t="s">
        <v>57</v>
      </c>
      <c r="X329" s="144">
        <v>94</v>
      </c>
      <c r="Y329" s="144" t="s">
        <v>57</v>
      </c>
      <c r="Z329" s="23">
        <v>4.2998202561431911E-3</v>
      </c>
      <c r="AA329" s="144" t="s">
        <v>57</v>
      </c>
      <c r="AB329" s="144">
        <v>107</v>
      </c>
      <c r="AC329" s="144" t="s">
        <v>57</v>
      </c>
      <c r="AD329" s="23">
        <v>1.2158890980691631E-2</v>
      </c>
      <c r="AE329" s="144" t="s">
        <v>57</v>
      </c>
      <c r="AF329" s="144">
        <v>146</v>
      </c>
      <c r="AG329" s="144" t="s">
        <v>57</v>
      </c>
      <c r="AH329" s="23">
        <v>7.1820309249833403E-2</v>
      </c>
      <c r="AI329" s="144" t="s">
        <v>57</v>
      </c>
      <c r="AJ329" s="144">
        <v>204</v>
      </c>
      <c r="AK329" s="144" t="s">
        <v>57</v>
      </c>
      <c r="AL329" s="23">
        <v>2.089942569905354E-2</v>
      </c>
      <c r="AM329" s="144" t="s">
        <v>57</v>
      </c>
      <c r="AN329" s="144">
        <v>178</v>
      </c>
      <c r="AO329" s="144" t="s">
        <v>57</v>
      </c>
      <c r="AP329" s="23">
        <v>0.36664873519060431</v>
      </c>
      <c r="AQ329" s="144" t="s">
        <v>57</v>
      </c>
      <c r="AR329" s="144">
        <v>5</v>
      </c>
      <c r="AS329" s="144" t="s">
        <v>57</v>
      </c>
      <c r="AT329" s="23">
        <v>0.10839835110162209</v>
      </c>
      <c r="AU329" s="144" t="s">
        <v>57</v>
      </c>
      <c r="AV329" s="144">
        <v>115</v>
      </c>
      <c r="AW329" s="144" t="s">
        <v>57</v>
      </c>
      <c r="AX329" s="23">
        <v>0.39534252882435256</v>
      </c>
      <c r="AY329" s="144" t="s">
        <v>57</v>
      </c>
      <c r="AZ329" s="144">
        <v>7</v>
      </c>
      <c r="BA329" s="144" t="s">
        <v>57</v>
      </c>
      <c r="BB329" s="23">
        <v>0.26476285434772767</v>
      </c>
      <c r="BC329" s="144" t="s">
        <v>57</v>
      </c>
      <c r="BD329" s="144">
        <v>21</v>
      </c>
      <c r="BE329" s="144" t="s">
        <v>57</v>
      </c>
      <c r="BF329" s="23">
        <v>0.20285111804658404</v>
      </c>
      <c r="BG329" s="144" t="s">
        <v>57</v>
      </c>
      <c r="BH329" s="144">
        <v>187</v>
      </c>
      <c r="BI329" s="144" t="s">
        <v>57</v>
      </c>
      <c r="BJ329" s="23">
        <v>0.28392049475670444</v>
      </c>
      <c r="BK329" s="144" t="s">
        <v>57</v>
      </c>
      <c r="BL329" s="144">
        <v>23</v>
      </c>
      <c r="BM329" s="144" t="s">
        <v>57</v>
      </c>
      <c r="BN329" s="23">
        <v>0.10695096844798188</v>
      </c>
      <c r="BO329" s="144" t="s">
        <v>57</v>
      </c>
      <c r="BP329" s="144">
        <v>86</v>
      </c>
      <c r="BQ329" s="144" t="s">
        <v>57</v>
      </c>
      <c r="BR329" s="23">
        <v>9.9000404181129931E-2</v>
      </c>
      <c r="BS329" s="144" t="s">
        <v>57</v>
      </c>
      <c r="BT329" s="144">
        <v>67</v>
      </c>
      <c r="BU329" s="144" t="s">
        <v>57</v>
      </c>
      <c r="BV329" s="23">
        <v>0.17896037069098122</v>
      </c>
      <c r="BW329" s="144" t="s">
        <v>57</v>
      </c>
      <c r="BX329" s="144">
        <v>82</v>
      </c>
      <c r="BY329" s="144" t="s">
        <v>57</v>
      </c>
      <c r="BZ329" s="23">
        <v>0.14703874380599163</v>
      </c>
      <c r="CA329" s="144" t="s">
        <v>57</v>
      </c>
      <c r="CB329" s="144">
        <v>166</v>
      </c>
      <c r="CC329" s="144" t="s">
        <v>57</v>
      </c>
      <c r="CD329" s="144" t="s">
        <v>57</v>
      </c>
      <c r="CE329" s="23">
        <v>0.13729266844281959</v>
      </c>
      <c r="CF329" s="144" t="s">
        <v>57</v>
      </c>
      <c r="CG329" s="144">
        <v>83</v>
      </c>
    </row>
    <row r="330" spans="1:87" x14ac:dyDescent="0.25">
      <c r="A330" s="144" t="s">
        <v>164</v>
      </c>
      <c r="B330" s="23">
        <v>0.27844231354223387</v>
      </c>
      <c r="C330" s="144" t="s">
        <v>164</v>
      </c>
      <c r="D330" s="144">
        <v>97</v>
      </c>
      <c r="E330" s="144" t="s">
        <v>164</v>
      </c>
      <c r="F330" s="23">
        <v>5.6783104179793084E-2</v>
      </c>
      <c r="G330" s="144" t="s">
        <v>164</v>
      </c>
      <c r="H330" s="144">
        <v>261</v>
      </c>
      <c r="I330" s="144" t="s">
        <v>164</v>
      </c>
      <c r="J330" s="23">
        <v>0.35873167159074476</v>
      </c>
      <c r="K330" s="144" t="s">
        <v>164</v>
      </c>
      <c r="L330" s="144">
        <v>67</v>
      </c>
      <c r="M330" s="144" t="s">
        <v>164</v>
      </c>
      <c r="N330" s="23">
        <v>-194</v>
      </c>
      <c r="O330" s="144" t="s">
        <v>164</v>
      </c>
      <c r="P330" s="23">
        <v>14</v>
      </c>
      <c r="Q330" s="144" t="s">
        <v>164</v>
      </c>
      <c r="R330" s="23">
        <v>1.1893944192657431E-3</v>
      </c>
      <c r="S330" s="144" t="s">
        <v>164</v>
      </c>
      <c r="T330" s="144">
        <v>171</v>
      </c>
      <c r="U330" s="144" t="s">
        <v>164</v>
      </c>
      <c r="V330" s="23">
        <v>0.13072071156829645</v>
      </c>
      <c r="W330" s="144" t="s">
        <v>164</v>
      </c>
      <c r="X330" s="144">
        <v>173</v>
      </c>
      <c r="Y330" s="144" t="s">
        <v>164</v>
      </c>
      <c r="Z330" s="23">
        <v>2.3970334889783017E-3</v>
      </c>
      <c r="AA330" s="144" t="s">
        <v>164</v>
      </c>
      <c r="AB330" s="144">
        <v>196</v>
      </c>
      <c r="AC330" s="144" t="s">
        <v>164</v>
      </c>
      <c r="AD330" s="23">
        <v>3.9632605752312214E-2</v>
      </c>
      <c r="AE330" s="144" t="s">
        <v>164</v>
      </c>
      <c r="AF330" s="144">
        <v>47</v>
      </c>
      <c r="AG330" s="144" t="s">
        <v>164</v>
      </c>
      <c r="AH330" s="23">
        <v>0.23419834241114315</v>
      </c>
      <c r="AI330" s="144" t="s">
        <v>164</v>
      </c>
      <c r="AJ330" s="144">
        <v>23</v>
      </c>
      <c r="AK330" s="144" t="s">
        <v>164</v>
      </c>
      <c r="AL330" s="23">
        <v>6.8134969501650294E-2</v>
      </c>
      <c r="AM330" s="144" t="s">
        <v>164</v>
      </c>
      <c r="AN330" s="144">
        <v>40</v>
      </c>
      <c r="AO330" s="144" t="s">
        <v>164</v>
      </c>
      <c r="AP330" s="23">
        <v>3.3234855360418529E-2</v>
      </c>
      <c r="AQ330" s="144" t="s">
        <v>164</v>
      </c>
      <c r="AR330" s="144">
        <v>164</v>
      </c>
      <c r="AS330" s="144" t="s">
        <v>164</v>
      </c>
      <c r="AT330" s="23">
        <v>9.2866456299622091E-2</v>
      </c>
      <c r="AU330" s="144" t="s">
        <v>164</v>
      </c>
      <c r="AV330" s="144">
        <v>159</v>
      </c>
      <c r="AW330" s="144" t="s">
        <v>164</v>
      </c>
      <c r="AX330" s="23">
        <v>6.5112330485535108E-2</v>
      </c>
      <c r="AY330" s="144" t="s">
        <v>164</v>
      </c>
      <c r="AZ330" s="144">
        <v>178</v>
      </c>
      <c r="BA330" s="144" t="s">
        <v>164</v>
      </c>
      <c r="BB330" s="23">
        <v>9.9440422216577999E-3</v>
      </c>
      <c r="BC330" s="144" t="s">
        <v>164</v>
      </c>
      <c r="BD330" s="144">
        <v>294</v>
      </c>
      <c r="BE330" s="144" t="s">
        <v>164</v>
      </c>
      <c r="BF330" s="23">
        <v>0.18688118982314378</v>
      </c>
      <c r="BG330" s="144" t="s">
        <v>164</v>
      </c>
      <c r="BH330" s="144">
        <v>204</v>
      </c>
      <c r="BI330" s="144" t="s">
        <v>164</v>
      </c>
      <c r="BJ330" s="23">
        <v>4.8130278716968254E-2</v>
      </c>
      <c r="BK330" s="144" t="s">
        <v>164</v>
      </c>
      <c r="BL330" s="144">
        <v>297</v>
      </c>
      <c r="BM330" s="144" t="s">
        <v>164</v>
      </c>
      <c r="BN330" s="23">
        <v>4.1643511400802337E-2</v>
      </c>
      <c r="BO330" s="144" t="s">
        <v>164</v>
      </c>
      <c r="BP330" s="144">
        <v>219</v>
      </c>
      <c r="BQ330" s="144" t="s">
        <v>164</v>
      </c>
      <c r="BR330" s="23">
        <v>9.7540371518086644E-2</v>
      </c>
      <c r="BS330" s="144" t="s">
        <v>164</v>
      </c>
      <c r="BT330" s="144">
        <v>69</v>
      </c>
      <c r="BU330" s="144" t="s">
        <v>164</v>
      </c>
      <c r="BV330" s="23">
        <v>0.1210574381527635</v>
      </c>
      <c r="BW330" s="144" t="s">
        <v>164</v>
      </c>
      <c r="BX330" s="144">
        <v>153</v>
      </c>
      <c r="BY330" s="144" t="s">
        <v>164</v>
      </c>
      <c r="BZ330" s="23">
        <v>0.28057494712448872</v>
      </c>
      <c r="CA330" s="144" t="s">
        <v>164</v>
      </c>
      <c r="CB330" s="144">
        <v>49</v>
      </c>
      <c r="CC330" s="144" t="s">
        <v>164</v>
      </c>
      <c r="CD330" s="144" t="s">
        <v>164</v>
      </c>
      <c r="CE330" s="23">
        <v>0.25817444191675165</v>
      </c>
      <c r="CF330" s="144" t="s">
        <v>164</v>
      </c>
      <c r="CG330" s="144">
        <v>35</v>
      </c>
      <c r="CI330" s="2"/>
    </row>
  </sheetData>
  <sheetProtection algorithmName="SHA-512" hashValue="kAEMCHqMLNP0Ww1+IMjkFbSQMz4JGaei2FhRcmr/+ecjkRJLqVHijR/xMMrIdGQOSiWiWCJxHGd8lFa6obS1bg==" saltValue="lB6RlS//qtsqlWxfKW4HSg==" spinCount="100000" sheet="1" objects="1" scenarios="1"/>
  <sortState ref="A5:CG330">
    <sortCondition ref="A5"/>
  </sortState>
  <mergeCells count="2">
    <mergeCell ref="B4:C4"/>
    <mergeCell ref="P4:Q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S330"/>
  <sheetViews>
    <sheetView topLeftCell="BP1" zoomScale="55" zoomScaleNormal="55" workbookViewId="0">
      <selection activeCell="CS12" sqref="CS12"/>
    </sheetView>
  </sheetViews>
  <sheetFormatPr defaultColWidth="11.28515625" defaultRowHeight="15" x14ac:dyDescent="0.25"/>
  <cols>
    <col min="5" max="5" width="13" customWidth="1"/>
    <col min="80" max="80" width="11.28515625" customWidth="1"/>
  </cols>
  <sheetData>
    <row r="1" spans="1:97" s="252" customFormat="1" x14ac:dyDescent="0.25">
      <c r="A1" s="171"/>
      <c r="B1" s="137" t="s">
        <v>0</v>
      </c>
      <c r="C1" s="171"/>
      <c r="D1" s="137"/>
      <c r="E1" s="171" t="s">
        <v>348</v>
      </c>
      <c r="F1" s="38" t="s">
        <v>1</v>
      </c>
      <c r="G1" s="171"/>
      <c r="H1" s="38"/>
      <c r="I1" s="171"/>
      <c r="J1" s="39" t="s">
        <v>2</v>
      </c>
      <c r="K1" s="171"/>
      <c r="L1" s="39"/>
      <c r="M1" s="171"/>
      <c r="N1" s="40" t="s">
        <v>3</v>
      </c>
      <c r="O1" s="171"/>
      <c r="P1" s="233"/>
      <c r="Q1" s="171"/>
      <c r="R1" s="35" t="s">
        <v>4</v>
      </c>
      <c r="S1" s="171"/>
      <c r="T1" s="35"/>
      <c r="U1" s="171"/>
      <c r="V1" s="234"/>
      <c r="W1" s="171"/>
      <c r="X1" s="234"/>
      <c r="Y1" s="171"/>
      <c r="Z1" s="235"/>
      <c r="AA1" s="171"/>
      <c r="AB1" s="235"/>
      <c r="AC1" s="171"/>
      <c r="AD1" s="36" t="s">
        <v>5</v>
      </c>
      <c r="AE1" s="171"/>
      <c r="AF1" s="236"/>
      <c r="AG1" s="171"/>
      <c r="AH1" s="237"/>
      <c r="AI1" s="171"/>
      <c r="AJ1" s="237"/>
      <c r="AK1" s="171"/>
      <c r="AL1" s="238"/>
      <c r="AM1" s="171"/>
      <c r="AN1" s="239"/>
      <c r="AO1" s="171"/>
      <c r="AP1" s="138" t="s">
        <v>6</v>
      </c>
      <c r="AQ1" s="171"/>
      <c r="AR1" s="240"/>
      <c r="AS1" s="171"/>
      <c r="AT1" s="241"/>
      <c r="AU1" s="171"/>
      <c r="AV1" s="241"/>
      <c r="AW1" s="171"/>
      <c r="AX1" s="242"/>
      <c r="AY1" s="171"/>
      <c r="AZ1" s="242"/>
      <c r="BA1" s="171"/>
      <c r="BB1" s="139" t="s">
        <v>7</v>
      </c>
      <c r="BC1" s="171"/>
      <c r="BD1" s="243"/>
      <c r="BE1" s="171"/>
      <c r="BF1" s="244"/>
      <c r="BG1" s="171"/>
      <c r="BH1" s="245"/>
      <c r="BI1" s="171"/>
      <c r="BJ1" s="246"/>
      <c r="BK1" s="171"/>
      <c r="BL1" s="246"/>
      <c r="BM1" s="171"/>
      <c r="BN1" s="140" t="s">
        <v>8</v>
      </c>
      <c r="BO1" s="171"/>
      <c r="BP1" s="247"/>
      <c r="BQ1" s="171"/>
      <c r="BR1" s="141"/>
      <c r="BS1" s="171"/>
      <c r="BT1" s="248"/>
      <c r="BU1" s="171"/>
      <c r="BV1" s="249"/>
      <c r="BW1" s="171"/>
      <c r="BX1" s="249"/>
      <c r="BY1" s="171"/>
      <c r="BZ1" s="142" t="s">
        <v>9</v>
      </c>
      <c r="CA1" s="171"/>
      <c r="CB1" s="250"/>
      <c r="CC1" s="171"/>
      <c r="CD1" s="143" t="s">
        <v>10</v>
      </c>
      <c r="CE1" s="171"/>
      <c r="CF1" s="251"/>
      <c r="CP1" s="137"/>
      <c r="CS1" s="137"/>
    </row>
    <row r="2" spans="1:97" ht="15" customHeight="1" x14ac:dyDescent="0.25">
      <c r="A2" s="23"/>
      <c r="B2" s="23"/>
      <c r="C2" s="123"/>
      <c r="D2" s="123"/>
      <c r="E2" s="253" t="s">
        <v>594</v>
      </c>
      <c r="F2" s="5"/>
      <c r="G2" s="5"/>
      <c r="H2" s="5"/>
      <c r="I2" s="5"/>
      <c r="J2" s="6"/>
      <c r="K2" s="6"/>
      <c r="L2" s="6"/>
      <c r="M2" s="6"/>
      <c r="O2" s="125"/>
      <c r="P2" s="125"/>
      <c r="Q2" s="119"/>
      <c r="R2" s="7" t="s">
        <v>13</v>
      </c>
      <c r="S2" s="7"/>
      <c r="T2" s="7"/>
      <c r="U2" s="7"/>
      <c r="V2" s="8" t="s">
        <v>14</v>
      </c>
      <c r="W2" s="8"/>
      <c r="X2" s="8"/>
      <c r="Y2" s="8"/>
      <c r="Z2" s="9" t="s">
        <v>15</v>
      </c>
      <c r="AA2" s="9"/>
      <c r="AB2" s="9"/>
      <c r="AC2" s="9"/>
      <c r="AD2" s="10" t="s">
        <v>13</v>
      </c>
      <c r="AE2" s="10"/>
      <c r="AF2" s="10"/>
      <c r="AG2" s="10"/>
      <c r="AH2" s="11" t="s">
        <v>14</v>
      </c>
      <c r="AI2" s="11"/>
      <c r="AJ2" s="11"/>
      <c r="AK2" s="11"/>
      <c r="AL2" s="12" t="s">
        <v>15</v>
      </c>
      <c r="AM2" s="12"/>
      <c r="AN2" s="13"/>
      <c r="AO2" s="13"/>
      <c r="AP2" s="126" t="s">
        <v>13</v>
      </c>
      <c r="AQ2" s="126"/>
      <c r="AR2" s="126"/>
      <c r="AS2" s="126"/>
      <c r="AT2" s="127" t="s">
        <v>14</v>
      </c>
      <c r="AU2" s="127"/>
      <c r="AV2" s="127"/>
      <c r="AW2" s="127"/>
      <c r="AX2" s="128" t="s">
        <v>15</v>
      </c>
      <c r="AY2" s="128"/>
      <c r="AZ2" s="128"/>
      <c r="BA2" s="128"/>
      <c r="BB2" s="129" t="s">
        <v>13</v>
      </c>
      <c r="BC2" s="129"/>
      <c r="BD2" s="129"/>
      <c r="BE2" s="129"/>
      <c r="BF2" s="18" t="s">
        <v>14</v>
      </c>
      <c r="BG2" s="18"/>
      <c r="BH2" s="18"/>
      <c r="BI2" s="18"/>
      <c r="BJ2" s="19" t="s">
        <v>15</v>
      </c>
      <c r="BK2" s="19"/>
      <c r="BL2" s="19"/>
      <c r="BM2" s="19"/>
      <c r="BN2" s="130" t="s">
        <v>13</v>
      </c>
      <c r="BO2" s="130"/>
      <c r="BP2" s="130"/>
      <c r="BQ2" s="130"/>
      <c r="BR2" s="131" t="s">
        <v>14</v>
      </c>
      <c r="BS2" s="131"/>
      <c r="BT2" s="131"/>
      <c r="BU2" s="131"/>
      <c r="BV2" s="132" t="s">
        <v>15</v>
      </c>
      <c r="BW2" s="132"/>
      <c r="BX2" s="133"/>
      <c r="BY2" s="133"/>
      <c r="BZ2" s="134" t="s">
        <v>16</v>
      </c>
      <c r="CA2" s="134"/>
      <c r="CB2" s="134"/>
      <c r="CC2" s="134"/>
      <c r="CD2" s="135" t="s">
        <v>16</v>
      </c>
      <c r="CE2" s="135"/>
      <c r="CF2" s="136"/>
      <c r="CG2" s="1"/>
      <c r="CH2" s="1"/>
      <c r="CI2" s="1"/>
      <c r="CP2" s="52"/>
      <c r="CS2" s="52"/>
    </row>
    <row r="3" spans="1:97" ht="14.25" customHeight="1" x14ac:dyDescent="0.25">
      <c r="A3" s="145" t="s">
        <v>344</v>
      </c>
      <c r="B3" s="123"/>
      <c r="C3" s="123"/>
      <c r="D3" s="123"/>
      <c r="E3" s="118"/>
      <c r="F3" s="255" t="s">
        <v>595</v>
      </c>
      <c r="G3" s="5"/>
      <c r="H3" s="5"/>
      <c r="I3" s="5"/>
      <c r="J3" s="6"/>
      <c r="K3" s="6"/>
      <c r="L3" s="6"/>
      <c r="M3" s="6"/>
      <c r="N3" s="125"/>
      <c r="O3" s="125"/>
      <c r="P3" s="125"/>
      <c r="Q3" s="119"/>
      <c r="R3" s="7"/>
      <c r="S3" s="7"/>
      <c r="T3" s="7"/>
      <c r="U3" s="7"/>
      <c r="V3" s="8"/>
      <c r="W3" s="8"/>
      <c r="X3" s="8"/>
      <c r="Y3" s="8"/>
      <c r="Z3" s="9"/>
      <c r="AA3" s="9"/>
      <c r="AB3" s="9"/>
      <c r="AC3" s="9"/>
      <c r="AD3" s="10"/>
      <c r="AE3" s="10"/>
      <c r="AF3" s="10"/>
      <c r="AG3" s="10"/>
      <c r="AH3" s="11"/>
      <c r="AI3" s="11"/>
      <c r="AJ3" s="11"/>
      <c r="AK3" s="11"/>
      <c r="AL3" s="12"/>
      <c r="AM3" s="12"/>
      <c r="AN3" s="13"/>
      <c r="AO3" s="13"/>
      <c r="AP3" s="126"/>
      <c r="AQ3" s="126"/>
      <c r="AR3" s="126"/>
      <c r="AS3" s="126"/>
      <c r="AT3" s="127"/>
      <c r="AU3" s="127"/>
      <c r="AV3" s="127"/>
      <c r="AW3" s="127"/>
      <c r="AX3" s="128"/>
      <c r="AY3" s="128"/>
      <c r="AZ3" s="128"/>
      <c r="BA3" s="128"/>
      <c r="BB3" s="129"/>
      <c r="BC3" s="129"/>
      <c r="BD3" s="129"/>
      <c r="BE3" s="129"/>
      <c r="BF3" s="18"/>
      <c r="BG3" s="18"/>
      <c r="BH3" s="18"/>
      <c r="BI3" s="18"/>
      <c r="BJ3" s="19"/>
      <c r="BK3" s="19"/>
      <c r="BL3" s="19"/>
      <c r="BM3" s="19"/>
      <c r="BN3" s="130"/>
      <c r="BO3" s="130"/>
      <c r="BP3" s="130"/>
      <c r="BQ3" s="130"/>
      <c r="BR3" s="131"/>
      <c r="BS3" s="131"/>
      <c r="BT3" s="131"/>
      <c r="BU3" s="131"/>
      <c r="BV3" s="132"/>
      <c r="BW3" s="132"/>
      <c r="BX3" s="133"/>
      <c r="BY3" s="133"/>
      <c r="BZ3" s="134"/>
      <c r="CA3" s="134"/>
      <c r="CB3" s="134"/>
      <c r="CC3" s="134"/>
      <c r="CD3" s="135"/>
      <c r="CE3" s="135"/>
      <c r="CF3" s="136"/>
      <c r="CG3" s="258">
        <f>'Change the weightings'!E6</f>
        <v>0.25</v>
      </c>
      <c r="CH3" s="258">
        <f>'Change the weightings'!E7</f>
        <v>0</v>
      </c>
      <c r="CI3" s="258">
        <f>'Change the weightings'!E8</f>
        <v>0</v>
      </c>
      <c r="CJ3" s="258">
        <f>'Change the weightings'!E9</f>
        <v>0</v>
      </c>
      <c r="CK3" s="258">
        <f>'Change the weightings'!E10</f>
        <v>0</v>
      </c>
      <c r="CL3" s="258">
        <f>'Change the weightings'!E11</f>
        <v>0</v>
      </c>
      <c r="CM3" s="258">
        <f>'Change the weightings'!E12</f>
        <v>0</v>
      </c>
      <c r="CP3" s="52"/>
      <c r="CS3" s="52"/>
    </row>
    <row r="4" spans="1:97" s="24" customFormat="1" ht="52.5" customHeight="1" x14ac:dyDescent="0.2">
      <c r="A4" s="145"/>
      <c r="B4" s="301" t="s">
        <v>11</v>
      </c>
      <c r="C4" s="301"/>
      <c r="D4" s="123" t="s">
        <v>584</v>
      </c>
      <c r="E4" s="118"/>
      <c r="F4" s="124" t="s">
        <v>583</v>
      </c>
      <c r="G4" s="5"/>
      <c r="H4" s="5" t="s">
        <v>584</v>
      </c>
      <c r="I4" s="5"/>
      <c r="J4" s="254" t="s">
        <v>583</v>
      </c>
      <c r="K4" s="6"/>
      <c r="L4" s="6" t="s">
        <v>584</v>
      </c>
      <c r="M4" s="6"/>
      <c r="N4" s="125"/>
      <c r="O4" s="125"/>
      <c r="P4" s="323" t="s">
        <v>12</v>
      </c>
      <c r="Q4" s="323"/>
      <c r="R4" s="146" t="s">
        <v>583</v>
      </c>
      <c r="S4" s="146"/>
      <c r="T4" s="146" t="s">
        <v>584</v>
      </c>
      <c r="U4" s="146"/>
      <c r="V4" s="147" t="s">
        <v>583</v>
      </c>
      <c r="W4" s="147"/>
      <c r="X4" s="147" t="s">
        <v>584</v>
      </c>
      <c r="Y4" s="147"/>
      <c r="Z4" s="148" t="s">
        <v>583</v>
      </c>
      <c r="AA4" s="148"/>
      <c r="AB4" s="148" t="s">
        <v>584</v>
      </c>
      <c r="AC4" s="148"/>
      <c r="AD4" s="149" t="s">
        <v>583</v>
      </c>
      <c r="AE4" s="149"/>
      <c r="AF4" s="149" t="s">
        <v>584</v>
      </c>
      <c r="AG4" s="149"/>
      <c r="AH4" s="150" t="s">
        <v>583</v>
      </c>
      <c r="AI4" s="150"/>
      <c r="AJ4" s="150" t="s">
        <v>584</v>
      </c>
      <c r="AK4" s="150"/>
      <c r="AL4" s="151" t="s">
        <v>583</v>
      </c>
      <c r="AM4" s="151"/>
      <c r="AN4" s="152" t="s">
        <v>584</v>
      </c>
      <c r="AO4" s="152"/>
      <c r="AP4" s="153" t="s">
        <v>583</v>
      </c>
      <c r="AQ4" s="153"/>
      <c r="AR4" s="153" t="s">
        <v>584</v>
      </c>
      <c r="AS4" s="153"/>
      <c r="AT4" s="154" t="s">
        <v>583</v>
      </c>
      <c r="AU4" s="154"/>
      <c r="AV4" s="154" t="s">
        <v>584</v>
      </c>
      <c r="AW4" s="154"/>
      <c r="AX4" s="155" t="s">
        <v>583</v>
      </c>
      <c r="AY4" s="155"/>
      <c r="AZ4" s="155" t="s">
        <v>584</v>
      </c>
      <c r="BA4" s="155"/>
      <c r="BB4" s="156" t="s">
        <v>583</v>
      </c>
      <c r="BC4" s="156"/>
      <c r="BD4" s="156" t="s">
        <v>584</v>
      </c>
      <c r="BE4" s="156"/>
      <c r="BF4" s="157" t="s">
        <v>583</v>
      </c>
      <c r="BG4" s="157"/>
      <c r="BH4" s="157" t="s">
        <v>584</v>
      </c>
      <c r="BI4" s="157"/>
      <c r="BJ4" s="158" t="s">
        <v>583</v>
      </c>
      <c r="BK4" s="158"/>
      <c r="BL4" s="158" t="s">
        <v>584</v>
      </c>
      <c r="BM4" s="158"/>
      <c r="BN4" s="159" t="s">
        <v>583</v>
      </c>
      <c r="BO4" s="159"/>
      <c r="BP4" s="159" t="s">
        <v>584</v>
      </c>
      <c r="BQ4" s="159"/>
      <c r="BR4" s="160" t="s">
        <v>583</v>
      </c>
      <c r="BS4" s="160"/>
      <c r="BT4" s="160" t="s">
        <v>584</v>
      </c>
      <c r="BU4" s="160"/>
      <c r="BV4" s="161" t="s">
        <v>583</v>
      </c>
      <c r="BW4" s="161"/>
      <c r="BX4" s="162" t="s">
        <v>584</v>
      </c>
      <c r="BY4" s="162"/>
      <c r="BZ4" s="163" t="s">
        <v>583</v>
      </c>
      <c r="CA4" s="163"/>
      <c r="CB4" s="163" t="s">
        <v>584</v>
      </c>
      <c r="CC4" s="163"/>
      <c r="CD4" s="164" t="s">
        <v>583</v>
      </c>
      <c r="CE4" s="164"/>
      <c r="CF4" s="165" t="s">
        <v>584</v>
      </c>
      <c r="CG4" s="24">
        <v>0.15</v>
      </c>
      <c r="CH4" s="24">
        <v>0.15</v>
      </c>
      <c r="CI4" s="24">
        <v>0.15</v>
      </c>
      <c r="CJ4" s="24">
        <v>0.15</v>
      </c>
      <c r="CK4" s="24">
        <v>0.15</v>
      </c>
      <c r="CL4" s="24">
        <v>0.15</v>
      </c>
      <c r="CM4" s="24">
        <v>0.1</v>
      </c>
      <c r="CN4" s="24" t="s">
        <v>597</v>
      </c>
      <c r="CO4" s="24" t="s">
        <v>598</v>
      </c>
      <c r="CP4" s="257"/>
      <c r="CQ4" s="24" t="s">
        <v>600</v>
      </c>
      <c r="CR4" s="24" t="s">
        <v>599</v>
      </c>
      <c r="CS4" s="257"/>
    </row>
    <row r="5" spans="1:97" x14ac:dyDescent="0.25">
      <c r="A5" s="144" t="s">
        <v>254</v>
      </c>
      <c r="B5" s="23">
        <v>0.18065416756305674</v>
      </c>
      <c r="C5" s="144" t="s">
        <v>254</v>
      </c>
      <c r="D5" s="144">
        <v>224</v>
      </c>
      <c r="E5" s="144" t="s">
        <v>254</v>
      </c>
      <c r="F5" s="23">
        <v>7.6026076587825453E-2</v>
      </c>
      <c r="G5" s="144" t="s">
        <v>254</v>
      </c>
      <c r="H5" s="144">
        <v>207</v>
      </c>
      <c r="I5" s="144" t="s">
        <v>254</v>
      </c>
      <c r="J5" s="23">
        <v>0.22706557245505971</v>
      </c>
      <c r="K5" s="144" t="s">
        <v>254</v>
      </c>
      <c r="L5" s="144">
        <v>212</v>
      </c>
      <c r="M5" s="144" t="s">
        <v>254</v>
      </c>
      <c r="N5" s="23">
        <v>5</v>
      </c>
      <c r="O5" s="144" t="s">
        <v>254</v>
      </c>
      <c r="P5" s="23">
        <v>175</v>
      </c>
      <c r="Q5" s="144" t="s">
        <v>254</v>
      </c>
      <c r="R5" s="23">
        <v>6.0332163400573452E-3</v>
      </c>
      <c r="S5" s="144" t="s">
        <v>254</v>
      </c>
      <c r="T5" s="144">
        <v>45</v>
      </c>
      <c r="U5" s="144" t="s">
        <v>254</v>
      </c>
      <c r="V5" s="23">
        <v>0.15024174304750387</v>
      </c>
      <c r="W5" s="144" t="s">
        <v>254</v>
      </c>
      <c r="X5" s="144">
        <v>148</v>
      </c>
      <c r="Y5" s="144" t="s">
        <v>254</v>
      </c>
      <c r="Z5" s="23">
        <v>7.4197960545445418E-3</v>
      </c>
      <c r="AA5" s="144" t="s">
        <v>254</v>
      </c>
      <c r="AB5" s="144">
        <v>56</v>
      </c>
      <c r="AC5" s="144" t="s">
        <v>254</v>
      </c>
      <c r="AD5" s="23">
        <v>3.3687217658861193E-2</v>
      </c>
      <c r="AE5" s="144" t="s">
        <v>254</v>
      </c>
      <c r="AF5" s="144">
        <v>56</v>
      </c>
      <c r="AG5" s="144" t="s">
        <v>254</v>
      </c>
      <c r="AH5" s="23">
        <v>8.574438280465628E-2</v>
      </c>
      <c r="AI5" s="144" t="s">
        <v>254</v>
      </c>
      <c r="AJ5" s="144">
        <v>154</v>
      </c>
      <c r="AK5" s="144" t="s">
        <v>254</v>
      </c>
      <c r="AL5" s="23">
        <v>4.3631804773216848E-2</v>
      </c>
      <c r="AM5" s="144" t="s">
        <v>254</v>
      </c>
      <c r="AN5" s="144">
        <v>65</v>
      </c>
      <c r="AO5" s="144" t="s">
        <v>254</v>
      </c>
      <c r="AP5" s="23">
        <v>0</v>
      </c>
      <c r="AQ5" s="144" t="s">
        <v>254</v>
      </c>
      <c r="AR5" s="144">
        <v>253</v>
      </c>
      <c r="AS5" s="144" t="s">
        <v>254</v>
      </c>
      <c r="AT5" s="23">
        <v>0.11980246877553576</v>
      </c>
      <c r="AU5" s="144" t="s">
        <v>254</v>
      </c>
      <c r="AV5" s="144">
        <v>86</v>
      </c>
      <c r="AW5" s="144" t="s">
        <v>254</v>
      </c>
      <c r="AX5" s="23">
        <v>4.2237126770574951E-2</v>
      </c>
      <c r="AY5" s="144" t="s">
        <v>254</v>
      </c>
      <c r="AZ5" s="144">
        <v>248</v>
      </c>
      <c r="BA5" s="144" t="s">
        <v>254</v>
      </c>
      <c r="BB5" s="23">
        <v>0.10314037476149189</v>
      </c>
      <c r="BC5" s="144" t="s">
        <v>254</v>
      </c>
      <c r="BD5" s="144">
        <v>91</v>
      </c>
      <c r="BE5" s="144" t="s">
        <v>254</v>
      </c>
      <c r="BF5" s="23">
        <v>0.19728411542161178</v>
      </c>
      <c r="BG5" s="144" t="s">
        <v>254</v>
      </c>
      <c r="BH5" s="144">
        <v>193</v>
      </c>
      <c r="BI5" s="144" t="s">
        <v>254</v>
      </c>
      <c r="BJ5" s="23">
        <v>0.13532068642686973</v>
      </c>
      <c r="BK5" s="144" t="s">
        <v>254</v>
      </c>
      <c r="BL5" s="144">
        <v>116</v>
      </c>
      <c r="BM5" s="144" t="s">
        <v>254</v>
      </c>
      <c r="BN5" s="23">
        <v>2.5362672699204364E-2</v>
      </c>
      <c r="BO5" s="144" t="s">
        <v>254</v>
      </c>
      <c r="BP5" s="144">
        <v>268</v>
      </c>
      <c r="BQ5" s="144" t="s">
        <v>254</v>
      </c>
      <c r="BR5" s="23">
        <v>6.0633699852422986E-2</v>
      </c>
      <c r="BS5" s="144" t="s">
        <v>254</v>
      </c>
      <c r="BT5" s="144">
        <v>169</v>
      </c>
      <c r="BU5" s="144" t="s">
        <v>254</v>
      </c>
      <c r="BV5" s="23">
        <v>7.4798109494843876E-2</v>
      </c>
      <c r="BW5" s="144" t="s">
        <v>254</v>
      </c>
      <c r="BX5" s="144">
        <v>257</v>
      </c>
      <c r="BY5" s="144" t="s">
        <v>254</v>
      </c>
      <c r="BZ5" s="23">
        <v>0.17003185912507193</v>
      </c>
      <c r="CA5" s="144" t="s">
        <v>254</v>
      </c>
      <c r="CB5" s="144">
        <v>139</v>
      </c>
      <c r="CC5" s="144" t="s">
        <v>254</v>
      </c>
      <c r="CD5" s="23">
        <v>2.706583628214802E-2</v>
      </c>
      <c r="CE5" s="144" t="s">
        <v>254</v>
      </c>
      <c r="CF5" s="144">
        <v>284</v>
      </c>
      <c r="CG5" s="2">
        <f t="shared" ref="CG5:CG68" si="0">Z5</f>
        <v>7.4197960545445418E-3</v>
      </c>
      <c r="CH5">
        <f t="shared" ref="CH5:CH68" si="1">AL5</f>
        <v>4.3631804773216848E-2</v>
      </c>
      <c r="CI5">
        <f t="shared" ref="CI5:CI68" si="2">AX5</f>
        <v>4.2237126770574951E-2</v>
      </c>
      <c r="CJ5">
        <f t="shared" ref="CJ5:CJ68" si="3">BJ5</f>
        <v>0.13532068642686973</v>
      </c>
      <c r="CK5">
        <f t="shared" ref="CK5:CK68" si="4">BV5</f>
        <v>7.4798109494843876E-2</v>
      </c>
      <c r="CL5">
        <f t="shared" ref="CL5:CL68" si="5">BZ5</f>
        <v>0.17003185912507193</v>
      </c>
      <c r="CM5">
        <f>CD5</f>
        <v>2.706583628214802E-2</v>
      </c>
      <c r="CN5">
        <f>SUMPRODUCT(CG5:CM5,CG$4:CM$4)</f>
        <v>7.3722491024983072E-2</v>
      </c>
      <c r="CO5">
        <f>SUMPRODUCT(CG5:CM5,CG$3:CM$3)</f>
        <v>1.8549490136361355E-3</v>
      </c>
      <c r="CP5" s="144" t="s">
        <v>254</v>
      </c>
      <c r="CQ5">
        <f>RANK(CN5,CN$5:CN$330)</f>
        <v>224</v>
      </c>
      <c r="CR5">
        <f>RANK(CO5,CO$5:CO$330)</f>
        <v>56</v>
      </c>
      <c r="CS5" s="144" t="s">
        <v>254</v>
      </c>
    </row>
    <row r="6" spans="1:97" x14ac:dyDescent="0.25">
      <c r="A6" s="144" t="s">
        <v>160</v>
      </c>
      <c r="B6" s="23">
        <v>0.34041124857190463</v>
      </c>
      <c r="C6" s="144" t="s">
        <v>160</v>
      </c>
      <c r="D6" s="144">
        <v>63</v>
      </c>
      <c r="E6" s="144" t="s">
        <v>160</v>
      </c>
      <c r="F6" s="23">
        <v>0.12532619999385336</v>
      </c>
      <c r="G6" s="144" t="s">
        <v>160</v>
      </c>
      <c r="H6" s="144">
        <v>108</v>
      </c>
      <c r="I6" s="144" t="s">
        <v>160</v>
      </c>
      <c r="J6" s="23">
        <v>0.41594236454527861</v>
      </c>
      <c r="K6" s="144" t="s">
        <v>160</v>
      </c>
      <c r="L6" s="144">
        <v>48</v>
      </c>
      <c r="M6" s="144" t="s">
        <v>160</v>
      </c>
      <c r="N6" s="23">
        <v>-60</v>
      </c>
      <c r="O6" s="144" t="s">
        <v>160</v>
      </c>
      <c r="P6" s="23">
        <v>91</v>
      </c>
      <c r="Q6" s="144" t="s">
        <v>160</v>
      </c>
      <c r="R6" s="23">
        <v>1.4018593372470951E-3</v>
      </c>
      <c r="S6" s="144" t="s">
        <v>160</v>
      </c>
      <c r="T6" s="144">
        <v>146</v>
      </c>
      <c r="U6" s="144" t="s">
        <v>160</v>
      </c>
      <c r="V6" s="23">
        <v>0.22453507103607739</v>
      </c>
      <c r="W6" s="144" t="s">
        <v>160</v>
      </c>
      <c r="X6" s="144">
        <v>97</v>
      </c>
      <c r="Y6" s="144" t="s">
        <v>160</v>
      </c>
      <c r="Z6" s="23">
        <v>3.4763774475541436E-3</v>
      </c>
      <c r="AA6" s="144" t="s">
        <v>160</v>
      </c>
      <c r="AB6" s="144">
        <v>144</v>
      </c>
      <c r="AC6" s="144" t="s">
        <v>160</v>
      </c>
      <c r="AD6" s="23">
        <v>2.4016195285662175E-3</v>
      </c>
      <c r="AE6" s="144" t="s">
        <v>160</v>
      </c>
      <c r="AF6" s="144">
        <v>301</v>
      </c>
      <c r="AG6" s="144" t="s">
        <v>160</v>
      </c>
      <c r="AH6" s="23">
        <v>0.15946419338847254</v>
      </c>
      <c r="AI6" s="144" t="s">
        <v>160</v>
      </c>
      <c r="AJ6" s="144">
        <v>48</v>
      </c>
      <c r="AK6" s="144" t="s">
        <v>160</v>
      </c>
      <c r="AL6" s="23">
        <v>2.2437704341739518E-2</v>
      </c>
      <c r="AM6" s="144" t="s">
        <v>160</v>
      </c>
      <c r="AN6" s="144">
        <v>159</v>
      </c>
      <c r="AO6" s="144" t="s">
        <v>160</v>
      </c>
      <c r="AP6" s="23">
        <v>1.9542080469795536E-2</v>
      </c>
      <c r="AQ6" s="144" t="s">
        <v>160</v>
      </c>
      <c r="AR6" s="144">
        <v>213</v>
      </c>
      <c r="AS6" s="144" t="s">
        <v>160</v>
      </c>
      <c r="AT6" s="23">
        <v>0.14905365695245817</v>
      </c>
      <c r="AU6" s="144" t="s">
        <v>160</v>
      </c>
      <c r="AV6" s="144">
        <v>48</v>
      </c>
      <c r="AW6" s="144" t="s">
        <v>160</v>
      </c>
      <c r="AX6" s="23">
        <v>7.1584346513637515E-2</v>
      </c>
      <c r="AY6" s="144" t="s">
        <v>160</v>
      </c>
      <c r="AZ6" s="144">
        <v>162</v>
      </c>
      <c r="BA6" s="144" t="s">
        <v>160</v>
      </c>
      <c r="BB6" s="23">
        <v>0.11032456565726341</v>
      </c>
      <c r="BC6" s="144" t="s">
        <v>160</v>
      </c>
      <c r="BD6" s="144">
        <v>86</v>
      </c>
      <c r="BE6" s="144" t="s">
        <v>160</v>
      </c>
      <c r="BF6" s="23">
        <v>0.22796126665685168</v>
      </c>
      <c r="BG6" s="144" t="s">
        <v>160</v>
      </c>
      <c r="BH6" s="144">
        <v>154</v>
      </c>
      <c r="BI6" s="144" t="s">
        <v>160</v>
      </c>
      <c r="BJ6" s="23">
        <v>0.14828596559209664</v>
      </c>
      <c r="BK6" s="144" t="s">
        <v>160</v>
      </c>
      <c r="BL6" s="144">
        <v>100</v>
      </c>
      <c r="BM6" s="144" t="s">
        <v>160</v>
      </c>
      <c r="BN6" s="23">
        <v>0.14364011679916699</v>
      </c>
      <c r="BO6" s="144" t="s">
        <v>160</v>
      </c>
      <c r="BP6" s="144">
        <v>54</v>
      </c>
      <c r="BQ6" s="144" t="s">
        <v>160</v>
      </c>
      <c r="BR6" s="23">
        <v>0.11080496358119692</v>
      </c>
      <c r="BS6" s="144" t="s">
        <v>160</v>
      </c>
      <c r="BT6" s="144">
        <v>56</v>
      </c>
      <c r="BU6" s="144" t="s">
        <v>160</v>
      </c>
      <c r="BV6" s="23">
        <v>0.22105578378616422</v>
      </c>
      <c r="BW6" s="144" t="s">
        <v>160</v>
      </c>
      <c r="BX6" s="144">
        <v>51</v>
      </c>
      <c r="BY6" s="144" t="s">
        <v>160</v>
      </c>
      <c r="BZ6" s="23">
        <v>0.15097313675958693</v>
      </c>
      <c r="CA6" s="144" t="s">
        <v>160</v>
      </c>
      <c r="CB6" s="144">
        <v>163</v>
      </c>
      <c r="CC6" s="144" t="s">
        <v>160</v>
      </c>
      <c r="CD6" s="23">
        <v>0.46245170127495988</v>
      </c>
      <c r="CE6" s="144" t="s">
        <v>160</v>
      </c>
      <c r="CF6" s="144">
        <v>22</v>
      </c>
      <c r="CG6" s="2">
        <f t="shared" si="0"/>
        <v>3.4763774475541436E-3</v>
      </c>
      <c r="CH6">
        <f t="shared" si="1"/>
        <v>2.2437704341739518E-2</v>
      </c>
      <c r="CI6">
        <f t="shared" si="2"/>
        <v>7.1584346513637515E-2</v>
      </c>
      <c r="CJ6">
        <f t="shared" si="3"/>
        <v>0.14828596559209664</v>
      </c>
      <c r="CK6">
        <f t="shared" si="4"/>
        <v>0.22105578378616422</v>
      </c>
      <c r="CL6">
        <f t="shared" si="5"/>
        <v>0.15097313675958693</v>
      </c>
      <c r="CM6">
        <f t="shared" ref="CM6:CM69" si="6">CD6</f>
        <v>0.46245170127495988</v>
      </c>
      <c r="CN6">
        <f t="shared" ref="CN6:CN69" si="7">SUMPRODUCT(CG6:CM6,CG$4:CM$4)</f>
        <v>0.13891716729361284</v>
      </c>
      <c r="CO6">
        <f t="shared" ref="CO6:CO69" si="8">SUMPRODUCT(CG6:CM6,CG$3:CM$3)</f>
        <v>8.690943618885359E-4</v>
      </c>
      <c r="CP6" s="144" t="s">
        <v>160</v>
      </c>
      <c r="CQ6">
        <f t="shared" ref="CQ6:CQ69" si="9">RANK(CN6,CN$5:CN$330)</f>
        <v>63</v>
      </c>
      <c r="CR6">
        <f t="shared" ref="CR6:CR69" si="10">RANK(CO6,CO$5:CO$330)</f>
        <v>144</v>
      </c>
      <c r="CS6" s="144" t="s">
        <v>160</v>
      </c>
    </row>
    <row r="7" spans="1:97" x14ac:dyDescent="0.25">
      <c r="A7" s="144" t="s">
        <v>221</v>
      </c>
      <c r="B7" s="23">
        <v>0.20992576447062808</v>
      </c>
      <c r="C7" s="144" t="s">
        <v>221</v>
      </c>
      <c r="D7" s="144">
        <v>172</v>
      </c>
      <c r="E7" s="144" t="s">
        <v>221</v>
      </c>
      <c r="F7" s="23">
        <v>0.12710333467643403</v>
      </c>
      <c r="G7" s="144" t="s">
        <v>221</v>
      </c>
      <c r="H7" s="144">
        <v>104</v>
      </c>
      <c r="I7" s="144" t="s">
        <v>221</v>
      </c>
      <c r="J7" s="23">
        <v>0.20230327339816093</v>
      </c>
      <c r="K7" s="144" t="s">
        <v>221</v>
      </c>
      <c r="L7" s="144">
        <v>248</v>
      </c>
      <c r="M7" s="144" t="s">
        <v>221</v>
      </c>
      <c r="N7" s="23">
        <v>144</v>
      </c>
      <c r="O7" s="144" t="s">
        <v>221</v>
      </c>
      <c r="P7" s="23">
        <v>291</v>
      </c>
      <c r="Q7" s="144" t="s">
        <v>221</v>
      </c>
      <c r="R7" s="23">
        <v>1.3756077427513193E-3</v>
      </c>
      <c r="S7" s="144" t="s">
        <v>221</v>
      </c>
      <c r="T7" s="144">
        <v>150</v>
      </c>
      <c r="U7" s="144" t="s">
        <v>221</v>
      </c>
      <c r="V7" s="23">
        <v>0.1584956428589091</v>
      </c>
      <c r="W7" s="144" t="s">
        <v>221</v>
      </c>
      <c r="X7" s="144">
        <v>142</v>
      </c>
      <c r="Y7" s="144" t="s">
        <v>221</v>
      </c>
      <c r="Z7" s="23">
        <v>2.8398603324644939E-3</v>
      </c>
      <c r="AA7" s="144" t="s">
        <v>221</v>
      </c>
      <c r="AB7" s="144">
        <v>174</v>
      </c>
      <c r="AC7" s="144" t="s">
        <v>221</v>
      </c>
      <c r="AD7" s="23">
        <v>1.0822028565712471E-2</v>
      </c>
      <c r="AE7" s="144" t="s">
        <v>221</v>
      </c>
      <c r="AF7" s="144">
        <v>160</v>
      </c>
      <c r="AG7" s="144" t="s">
        <v>221</v>
      </c>
      <c r="AH7" s="23">
        <v>7.2642765937823817E-2</v>
      </c>
      <c r="AI7" s="144" t="s">
        <v>221</v>
      </c>
      <c r="AJ7" s="144">
        <v>202</v>
      </c>
      <c r="AK7" s="144" t="s">
        <v>221</v>
      </c>
      <c r="AL7" s="23">
        <v>1.9700423650714154E-2</v>
      </c>
      <c r="AM7" s="144" t="s">
        <v>221</v>
      </c>
      <c r="AN7" s="144">
        <v>191</v>
      </c>
      <c r="AO7" s="144" t="s">
        <v>221</v>
      </c>
      <c r="AP7" s="23">
        <v>0.14003813187534017</v>
      </c>
      <c r="AQ7" s="144" t="s">
        <v>221</v>
      </c>
      <c r="AR7" s="144">
        <v>34</v>
      </c>
      <c r="AS7" s="144" t="s">
        <v>221</v>
      </c>
      <c r="AT7" s="23">
        <v>8.1332444656462305E-2</v>
      </c>
      <c r="AU7" s="144" t="s">
        <v>221</v>
      </c>
      <c r="AV7" s="144">
        <v>193</v>
      </c>
      <c r="AW7" s="144" t="s">
        <v>221</v>
      </c>
      <c r="AX7" s="23">
        <v>0.16507528264578725</v>
      </c>
      <c r="AY7" s="144" t="s">
        <v>221</v>
      </c>
      <c r="AZ7" s="144">
        <v>40</v>
      </c>
      <c r="BA7" s="144" t="s">
        <v>221</v>
      </c>
      <c r="BB7" s="23">
        <v>0.1014074288040962</v>
      </c>
      <c r="BC7" s="144" t="s">
        <v>221</v>
      </c>
      <c r="BD7" s="144">
        <v>94</v>
      </c>
      <c r="BE7" s="144" t="s">
        <v>221</v>
      </c>
      <c r="BF7" s="23">
        <v>0.1334055931747675</v>
      </c>
      <c r="BG7" s="144" t="s">
        <v>221</v>
      </c>
      <c r="BH7" s="144">
        <v>292</v>
      </c>
      <c r="BI7" s="144" t="s">
        <v>221</v>
      </c>
      <c r="BJ7" s="23">
        <v>0.12038893110702467</v>
      </c>
      <c r="BK7" s="144" t="s">
        <v>221</v>
      </c>
      <c r="BL7" s="144">
        <v>130</v>
      </c>
      <c r="BM7" s="144" t="s">
        <v>221</v>
      </c>
      <c r="BN7" s="23">
        <v>2.7599324315906205E-2</v>
      </c>
      <c r="BO7" s="144" t="s">
        <v>221</v>
      </c>
      <c r="BP7" s="144">
        <v>264</v>
      </c>
      <c r="BQ7" s="144" t="s">
        <v>221</v>
      </c>
      <c r="BR7" s="23">
        <v>8.7776594689772766E-2</v>
      </c>
      <c r="BS7" s="144" t="s">
        <v>221</v>
      </c>
      <c r="BT7" s="144">
        <v>85</v>
      </c>
      <c r="BU7" s="144" t="s">
        <v>221</v>
      </c>
      <c r="BV7" s="23">
        <v>0.1003759043405969</v>
      </c>
      <c r="BW7" s="144" t="s">
        <v>221</v>
      </c>
      <c r="BX7" s="144">
        <v>194</v>
      </c>
      <c r="BY7" s="144" t="s">
        <v>221</v>
      </c>
      <c r="BZ7" s="23">
        <v>0.11075531756429818</v>
      </c>
      <c r="CA7" s="144" t="s">
        <v>221</v>
      </c>
      <c r="CB7" s="144">
        <v>242</v>
      </c>
      <c r="CC7" s="144" t="s">
        <v>221</v>
      </c>
      <c r="CD7" s="23">
        <v>7.7974707891032446E-2</v>
      </c>
      <c r="CE7" s="144" t="s">
        <v>221</v>
      </c>
      <c r="CF7" s="144">
        <v>147</v>
      </c>
      <c r="CG7" s="2">
        <f t="shared" si="0"/>
        <v>2.8398603324644939E-3</v>
      </c>
      <c r="CH7">
        <f t="shared" si="1"/>
        <v>1.9700423650714154E-2</v>
      </c>
      <c r="CI7">
        <f t="shared" si="2"/>
        <v>0.16507528264578725</v>
      </c>
      <c r="CJ7">
        <f t="shared" si="3"/>
        <v>0.12038893110702467</v>
      </c>
      <c r="CK7">
        <f t="shared" si="4"/>
        <v>0.1003759043405969</v>
      </c>
      <c r="CL7">
        <f t="shared" si="5"/>
        <v>0.11075531756429818</v>
      </c>
      <c r="CM7">
        <f t="shared" si="6"/>
        <v>7.7974707891032446E-2</v>
      </c>
      <c r="CN7">
        <f t="shared" si="7"/>
        <v>8.5667828735236096E-2</v>
      </c>
      <c r="CO7">
        <f t="shared" si="8"/>
        <v>7.0996508311612348E-4</v>
      </c>
      <c r="CP7" s="144" t="s">
        <v>221</v>
      </c>
      <c r="CQ7">
        <f t="shared" si="9"/>
        <v>172</v>
      </c>
      <c r="CR7">
        <f t="shared" si="10"/>
        <v>174</v>
      </c>
      <c r="CS7" s="144" t="s">
        <v>221</v>
      </c>
    </row>
    <row r="8" spans="1:97" x14ac:dyDescent="0.25">
      <c r="A8" s="144" t="s">
        <v>72</v>
      </c>
      <c r="B8" s="23">
        <v>0.19931697711439089</v>
      </c>
      <c r="C8" s="144" t="s">
        <v>72</v>
      </c>
      <c r="D8" s="144">
        <v>182</v>
      </c>
      <c r="E8" s="144" t="s">
        <v>72</v>
      </c>
      <c r="F8" s="23">
        <v>6.4047815967293351E-2</v>
      </c>
      <c r="G8" s="144" t="s">
        <v>72</v>
      </c>
      <c r="H8" s="144">
        <v>238</v>
      </c>
      <c r="I8" s="144" t="s">
        <v>72</v>
      </c>
      <c r="J8" s="23">
        <v>0.40968596010113967</v>
      </c>
      <c r="K8" s="144" t="s">
        <v>72</v>
      </c>
      <c r="L8" s="144">
        <v>52</v>
      </c>
      <c r="M8" s="144" t="s">
        <v>72</v>
      </c>
      <c r="N8" s="23">
        <v>-186</v>
      </c>
      <c r="O8" s="144" t="s">
        <v>72</v>
      </c>
      <c r="P8" s="23">
        <v>17</v>
      </c>
      <c r="Q8" s="144" t="s">
        <v>72</v>
      </c>
      <c r="R8" s="23">
        <v>3.0458791794455323E-3</v>
      </c>
      <c r="S8" s="144" t="s">
        <v>72</v>
      </c>
      <c r="T8" s="144">
        <v>81</v>
      </c>
      <c r="U8" s="144" t="s">
        <v>72</v>
      </c>
      <c r="V8" s="23">
        <v>0.75758227157807767</v>
      </c>
      <c r="W8" s="144" t="s">
        <v>72</v>
      </c>
      <c r="X8" s="144">
        <v>7</v>
      </c>
      <c r="Y8" s="144" t="s">
        <v>72</v>
      </c>
      <c r="Z8" s="23">
        <v>1.0045817520077091E-2</v>
      </c>
      <c r="AA8" s="144" t="s">
        <v>72</v>
      </c>
      <c r="AB8" s="144">
        <v>32</v>
      </c>
      <c r="AC8" s="144" t="s">
        <v>72</v>
      </c>
      <c r="AD8" s="23">
        <v>1.4178752034705824E-2</v>
      </c>
      <c r="AE8" s="144" t="s">
        <v>72</v>
      </c>
      <c r="AF8" s="144">
        <v>126</v>
      </c>
      <c r="AG8" s="144" t="s">
        <v>72</v>
      </c>
      <c r="AH8" s="23">
        <v>8.5588064070853551E-2</v>
      </c>
      <c r="AI8" s="144" t="s">
        <v>72</v>
      </c>
      <c r="AJ8" s="144">
        <v>155</v>
      </c>
      <c r="AK8" s="144" t="s">
        <v>72</v>
      </c>
      <c r="AL8" s="23">
        <v>2.4602779414200832E-2</v>
      </c>
      <c r="AM8" s="144" t="s">
        <v>72</v>
      </c>
      <c r="AN8" s="144">
        <v>144</v>
      </c>
      <c r="AO8" s="144" t="s">
        <v>72</v>
      </c>
      <c r="AP8" s="23">
        <v>1.7528291512824139E-2</v>
      </c>
      <c r="AQ8" s="144" t="s">
        <v>72</v>
      </c>
      <c r="AR8" s="144">
        <v>219</v>
      </c>
      <c r="AS8" s="144" t="s">
        <v>72</v>
      </c>
      <c r="AT8" s="23">
        <v>6.0339836422256793E-2</v>
      </c>
      <c r="AU8" s="144" t="s">
        <v>72</v>
      </c>
      <c r="AV8" s="144">
        <v>270</v>
      </c>
      <c r="AW8" s="144" t="s">
        <v>72</v>
      </c>
      <c r="AX8" s="23">
        <v>3.8346235488418021E-2</v>
      </c>
      <c r="AY8" s="144" t="s">
        <v>72</v>
      </c>
      <c r="AZ8" s="144">
        <v>262</v>
      </c>
      <c r="BA8" s="144" t="s">
        <v>72</v>
      </c>
      <c r="BB8" s="23">
        <v>6.1467995130539167E-2</v>
      </c>
      <c r="BC8" s="144" t="s">
        <v>72</v>
      </c>
      <c r="BD8" s="144">
        <v>138</v>
      </c>
      <c r="BE8" s="144" t="s">
        <v>72</v>
      </c>
      <c r="BF8" s="23">
        <v>0.15225217690539394</v>
      </c>
      <c r="BG8" s="144" t="s">
        <v>72</v>
      </c>
      <c r="BH8" s="144">
        <v>261</v>
      </c>
      <c r="BI8" s="144" t="s">
        <v>72</v>
      </c>
      <c r="BJ8" s="23">
        <v>8.7894154967971219E-2</v>
      </c>
      <c r="BK8" s="144" t="s">
        <v>72</v>
      </c>
      <c r="BL8" s="144">
        <v>193</v>
      </c>
      <c r="BM8" s="144" t="s">
        <v>72</v>
      </c>
      <c r="BN8" s="23">
        <v>4.5498174662750406E-2</v>
      </c>
      <c r="BO8" s="144" t="s">
        <v>72</v>
      </c>
      <c r="BP8" s="144">
        <v>205</v>
      </c>
      <c r="BQ8" s="144" t="s">
        <v>72</v>
      </c>
      <c r="BR8" s="23">
        <v>0.12225525895099783</v>
      </c>
      <c r="BS8" s="144" t="s">
        <v>72</v>
      </c>
      <c r="BT8" s="144">
        <v>46</v>
      </c>
      <c r="BU8" s="144" t="s">
        <v>72</v>
      </c>
      <c r="BV8" s="23">
        <v>0.14592378321645236</v>
      </c>
      <c r="BW8" s="144" t="s">
        <v>72</v>
      </c>
      <c r="BX8" s="144">
        <v>115</v>
      </c>
      <c r="BY8" s="144" t="s">
        <v>72</v>
      </c>
      <c r="BZ8" s="23">
        <v>0.13656013116377477</v>
      </c>
      <c r="CA8" s="144" t="s">
        <v>72</v>
      </c>
      <c r="CB8" s="144">
        <v>191</v>
      </c>
      <c r="CC8" s="144" t="s">
        <v>72</v>
      </c>
      <c r="CD8" s="23">
        <v>0.14832592677893625</v>
      </c>
      <c r="CE8" s="144" t="s">
        <v>72</v>
      </c>
      <c r="CF8" s="144">
        <v>78</v>
      </c>
      <c r="CG8" s="2">
        <f t="shared" si="0"/>
        <v>1.0045817520077091E-2</v>
      </c>
      <c r="CH8">
        <f t="shared" si="1"/>
        <v>2.4602779414200832E-2</v>
      </c>
      <c r="CI8">
        <f t="shared" si="2"/>
        <v>3.8346235488418021E-2</v>
      </c>
      <c r="CJ8">
        <f t="shared" si="3"/>
        <v>8.7894154967971219E-2</v>
      </c>
      <c r="CK8">
        <f t="shared" si="4"/>
        <v>0.14592378321645236</v>
      </c>
      <c r="CL8">
        <f t="shared" si="5"/>
        <v>0.13656013116377477</v>
      </c>
      <c r="CM8">
        <f t="shared" si="6"/>
        <v>0.14832592677893625</v>
      </c>
      <c r="CN8">
        <f t="shared" si="7"/>
        <v>8.1338527943527764E-2</v>
      </c>
      <c r="CO8">
        <f t="shared" si="8"/>
        <v>2.5114543800192728E-3</v>
      </c>
      <c r="CP8" s="144" t="s">
        <v>72</v>
      </c>
      <c r="CQ8">
        <f t="shared" si="9"/>
        <v>182</v>
      </c>
      <c r="CR8">
        <f t="shared" si="10"/>
        <v>32</v>
      </c>
      <c r="CS8" s="144" t="s">
        <v>72</v>
      </c>
    </row>
    <row r="9" spans="1:97" x14ac:dyDescent="0.25">
      <c r="A9" s="144" t="s">
        <v>316</v>
      </c>
      <c r="B9" s="23">
        <v>0.12952662491957995</v>
      </c>
      <c r="C9" s="144" t="s">
        <v>316</v>
      </c>
      <c r="D9" s="144">
        <v>305</v>
      </c>
      <c r="E9" s="144" t="s">
        <v>316</v>
      </c>
      <c r="F9" s="23">
        <v>6.5611033900060164E-2</v>
      </c>
      <c r="G9" s="144" t="s">
        <v>316</v>
      </c>
      <c r="H9" s="144">
        <v>230</v>
      </c>
      <c r="I9" s="144" t="s">
        <v>316</v>
      </c>
      <c r="J9" s="23">
        <v>0.15170763449782773</v>
      </c>
      <c r="K9" s="144" t="s">
        <v>316</v>
      </c>
      <c r="L9" s="144">
        <v>301</v>
      </c>
      <c r="M9" s="144" t="s">
        <v>316</v>
      </c>
      <c r="N9" s="23">
        <v>71</v>
      </c>
      <c r="O9" s="144" t="s">
        <v>316</v>
      </c>
      <c r="P9" s="23">
        <v>236</v>
      </c>
      <c r="Q9" s="144" t="s">
        <v>316</v>
      </c>
      <c r="R9" s="23">
        <v>1.9930169737483587E-4</v>
      </c>
      <c r="S9" s="144" t="s">
        <v>316</v>
      </c>
      <c r="T9" s="144">
        <v>294</v>
      </c>
      <c r="U9" s="144" t="s">
        <v>316</v>
      </c>
      <c r="V9" s="23">
        <v>8.0101907540235745E-2</v>
      </c>
      <c r="W9" s="144" t="s">
        <v>316</v>
      </c>
      <c r="X9" s="144">
        <v>245</v>
      </c>
      <c r="Y9" s="144" t="s">
        <v>316</v>
      </c>
      <c r="Z9" s="23">
        <v>9.3946728891647704E-4</v>
      </c>
      <c r="AA9" s="144" t="s">
        <v>316</v>
      </c>
      <c r="AB9" s="144">
        <v>310</v>
      </c>
      <c r="AC9" s="144" t="s">
        <v>316</v>
      </c>
      <c r="AD9" s="23">
        <v>6.2681093796400388E-4</v>
      </c>
      <c r="AE9" s="144" t="s">
        <v>316</v>
      </c>
      <c r="AF9" s="144">
        <v>325</v>
      </c>
      <c r="AG9" s="144" t="s">
        <v>316</v>
      </c>
      <c r="AH9" s="23">
        <v>5.239124607406774E-2</v>
      </c>
      <c r="AI9" s="144" t="s">
        <v>316</v>
      </c>
      <c r="AJ9" s="144">
        <v>291</v>
      </c>
      <c r="AK9" s="144" t="s">
        <v>316</v>
      </c>
      <c r="AL9" s="23">
        <v>7.2137276168139555E-3</v>
      </c>
      <c r="AM9" s="144" t="s">
        <v>316</v>
      </c>
      <c r="AN9" s="144">
        <v>324</v>
      </c>
      <c r="AO9" s="144" t="s">
        <v>316</v>
      </c>
      <c r="AP9" s="23">
        <v>0</v>
      </c>
      <c r="AQ9" s="144" t="s">
        <v>316</v>
      </c>
      <c r="AR9" s="144">
        <v>253</v>
      </c>
      <c r="AS9" s="144" t="s">
        <v>316</v>
      </c>
      <c r="AT9" s="23">
        <v>8.8573616700131391E-2</v>
      </c>
      <c r="AU9" s="144" t="s">
        <v>316</v>
      </c>
      <c r="AV9" s="144">
        <v>173</v>
      </c>
      <c r="AW9" s="144" t="s">
        <v>316</v>
      </c>
      <c r="AX9" s="23">
        <v>3.1227195193290657E-2</v>
      </c>
      <c r="AY9" s="144" t="s">
        <v>316</v>
      </c>
      <c r="AZ9" s="144">
        <v>284</v>
      </c>
      <c r="BA9" s="144" t="s">
        <v>316</v>
      </c>
      <c r="BB9" s="23">
        <v>9.5036983863968624E-2</v>
      </c>
      <c r="BC9" s="144" t="s">
        <v>316</v>
      </c>
      <c r="BD9" s="144">
        <v>101</v>
      </c>
      <c r="BE9" s="144" t="s">
        <v>316</v>
      </c>
      <c r="BF9" s="23">
        <v>0.15449650783921731</v>
      </c>
      <c r="BG9" s="144" t="s">
        <v>316</v>
      </c>
      <c r="BH9" s="144">
        <v>255</v>
      </c>
      <c r="BI9" s="144" t="s">
        <v>316</v>
      </c>
      <c r="BJ9" s="23">
        <v>0.11898574558368331</v>
      </c>
      <c r="BK9" s="144" t="s">
        <v>316</v>
      </c>
      <c r="BL9" s="144">
        <v>132</v>
      </c>
      <c r="BM9" s="144" t="s">
        <v>316</v>
      </c>
      <c r="BN9" s="23">
        <v>4.9314940303401965E-2</v>
      </c>
      <c r="BO9" s="144" t="s">
        <v>316</v>
      </c>
      <c r="BP9" s="144">
        <v>194</v>
      </c>
      <c r="BQ9" s="144" t="s">
        <v>316</v>
      </c>
      <c r="BR9" s="23">
        <v>3.8173691519518486E-2</v>
      </c>
      <c r="BS9" s="144" t="s">
        <v>316</v>
      </c>
      <c r="BT9" s="144">
        <v>250</v>
      </c>
      <c r="BU9" s="144" t="s">
        <v>316</v>
      </c>
      <c r="BV9" s="23">
        <v>7.6008302892233259E-2</v>
      </c>
      <c r="BW9" s="144" t="s">
        <v>316</v>
      </c>
      <c r="BX9" s="144">
        <v>251</v>
      </c>
      <c r="BY9" s="144" t="s">
        <v>316</v>
      </c>
      <c r="BZ9" s="23">
        <v>9.8078398853243612E-2</v>
      </c>
      <c r="CA9" s="144" t="s">
        <v>316</v>
      </c>
      <c r="CB9" s="144">
        <v>275</v>
      </c>
      <c r="CC9" s="144" t="s">
        <v>316</v>
      </c>
      <c r="CD9" s="23">
        <v>2.9901156473840375E-2</v>
      </c>
      <c r="CE9" s="144" t="s">
        <v>316</v>
      </c>
      <c r="CF9" s="144">
        <v>274</v>
      </c>
      <c r="CG9" s="2">
        <f t="shared" si="0"/>
        <v>9.3946728891647704E-4</v>
      </c>
      <c r="CH9">
        <f t="shared" si="1"/>
        <v>7.2137276168139555E-3</v>
      </c>
      <c r="CI9">
        <f t="shared" si="2"/>
        <v>3.1227195193290657E-2</v>
      </c>
      <c r="CJ9">
        <f t="shared" si="3"/>
        <v>0.11898574558368331</v>
      </c>
      <c r="CK9">
        <f t="shared" si="4"/>
        <v>7.6008302892233259E-2</v>
      </c>
      <c r="CL9">
        <f t="shared" si="5"/>
        <v>9.8078398853243612E-2</v>
      </c>
      <c r="CM9">
        <f t="shared" si="6"/>
        <v>2.9901156473840375E-2</v>
      </c>
      <c r="CN9">
        <f t="shared" si="7"/>
        <v>5.2858041261611227E-2</v>
      </c>
      <c r="CO9">
        <f t="shared" si="8"/>
        <v>2.3486682222911926E-4</v>
      </c>
      <c r="CP9" s="144" t="s">
        <v>316</v>
      </c>
      <c r="CQ9">
        <f t="shared" si="9"/>
        <v>305</v>
      </c>
      <c r="CR9">
        <f t="shared" si="10"/>
        <v>310</v>
      </c>
      <c r="CS9" s="144" t="s">
        <v>316</v>
      </c>
    </row>
    <row r="10" spans="1:97" x14ac:dyDescent="0.25">
      <c r="A10" s="144" t="s">
        <v>320</v>
      </c>
      <c r="B10" s="23">
        <v>0.17615694602451884</v>
      </c>
      <c r="C10" s="144" t="s">
        <v>320</v>
      </c>
      <c r="D10" s="144">
        <v>232</v>
      </c>
      <c r="E10" s="144" t="s">
        <v>320</v>
      </c>
      <c r="F10" s="23">
        <v>8.4814113506675406E-2</v>
      </c>
      <c r="G10" s="144" t="s">
        <v>320</v>
      </c>
      <c r="H10" s="144">
        <v>189</v>
      </c>
      <c r="I10" s="144" t="s">
        <v>320</v>
      </c>
      <c r="J10" s="23">
        <v>0.19656802613697527</v>
      </c>
      <c r="K10" s="144" t="s">
        <v>320</v>
      </c>
      <c r="L10" s="144">
        <v>255</v>
      </c>
      <c r="M10" s="144" t="s">
        <v>320</v>
      </c>
      <c r="N10" s="23">
        <v>66</v>
      </c>
      <c r="O10" s="144" t="s">
        <v>320</v>
      </c>
      <c r="P10" s="23">
        <v>234</v>
      </c>
      <c r="Q10" s="144" t="s">
        <v>320</v>
      </c>
      <c r="R10" s="23">
        <v>1.3675714350405161E-3</v>
      </c>
      <c r="S10" s="144" t="s">
        <v>320</v>
      </c>
      <c r="T10" s="144">
        <v>151</v>
      </c>
      <c r="U10" s="144" t="s">
        <v>320</v>
      </c>
      <c r="V10" s="23">
        <v>0.13901156262043518</v>
      </c>
      <c r="W10" s="144" t="s">
        <v>320</v>
      </c>
      <c r="X10" s="144">
        <v>160</v>
      </c>
      <c r="Y10" s="144" t="s">
        <v>320</v>
      </c>
      <c r="Z10" s="23">
        <v>2.6517731532225996E-3</v>
      </c>
      <c r="AA10" s="144" t="s">
        <v>320</v>
      </c>
      <c r="AB10" s="144">
        <v>178</v>
      </c>
      <c r="AC10" s="144" t="s">
        <v>320</v>
      </c>
      <c r="AD10" s="23">
        <v>8.0807570064875631E-3</v>
      </c>
      <c r="AE10" s="144" t="s">
        <v>320</v>
      </c>
      <c r="AF10" s="144">
        <v>200</v>
      </c>
      <c r="AG10" s="144" t="s">
        <v>320</v>
      </c>
      <c r="AH10" s="23">
        <v>4.0591735331818486E-2</v>
      </c>
      <c r="AI10" s="144" t="s">
        <v>320</v>
      </c>
      <c r="AJ10" s="144">
        <v>319</v>
      </c>
      <c r="AK10" s="144" t="s">
        <v>320</v>
      </c>
      <c r="AL10" s="23">
        <v>1.2989846290180886E-2</v>
      </c>
      <c r="AM10" s="144" t="s">
        <v>320</v>
      </c>
      <c r="AN10" s="144">
        <v>289</v>
      </c>
      <c r="AO10" s="144" t="s">
        <v>320</v>
      </c>
      <c r="AP10" s="23">
        <v>5.8555592797058451E-2</v>
      </c>
      <c r="AQ10" s="144" t="s">
        <v>320</v>
      </c>
      <c r="AR10" s="144">
        <v>113</v>
      </c>
      <c r="AS10" s="144" t="s">
        <v>320</v>
      </c>
      <c r="AT10" s="23">
        <v>0.10116360660852211</v>
      </c>
      <c r="AU10" s="144" t="s">
        <v>320</v>
      </c>
      <c r="AV10" s="144">
        <v>128</v>
      </c>
      <c r="AW10" s="144" t="s">
        <v>320</v>
      </c>
      <c r="AX10" s="23">
        <v>9.2700641650737256E-2</v>
      </c>
      <c r="AY10" s="144" t="s">
        <v>320</v>
      </c>
      <c r="AZ10" s="144">
        <v>118</v>
      </c>
      <c r="BA10" s="144" t="s">
        <v>320</v>
      </c>
      <c r="BB10" s="23">
        <v>5.0283164159936306E-2</v>
      </c>
      <c r="BC10" s="144" t="s">
        <v>320</v>
      </c>
      <c r="BD10" s="144">
        <v>164</v>
      </c>
      <c r="BE10" s="144" t="s">
        <v>320</v>
      </c>
      <c r="BF10" s="23">
        <v>0.15529974289229623</v>
      </c>
      <c r="BG10" s="144" t="s">
        <v>320</v>
      </c>
      <c r="BH10" s="144">
        <v>250</v>
      </c>
      <c r="BI10" s="144" t="s">
        <v>320</v>
      </c>
      <c r="BJ10" s="23">
        <v>7.8328013738459157E-2</v>
      </c>
      <c r="BK10" s="144" t="s">
        <v>320</v>
      </c>
      <c r="BL10" s="144">
        <v>224</v>
      </c>
      <c r="BM10" s="144" t="s">
        <v>320</v>
      </c>
      <c r="BN10" s="23">
        <v>6.9381752602367217E-2</v>
      </c>
      <c r="BO10" s="144" t="s">
        <v>320</v>
      </c>
      <c r="BP10" s="144">
        <v>149</v>
      </c>
      <c r="BQ10" s="144" t="s">
        <v>320</v>
      </c>
      <c r="BR10" s="23">
        <v>7.553245671870755E-2</v>
      </c>
      <c r="BS10" s="144" t="s">
        <v>320</v>
      </c>
      <c r="BT10" s="144">
        <v>117</v>
      </c>
      <c r="BU10" s="144" t="s">
        <v>320</v>
      </c>
      <c r="BV10" s="23">
        <v>0.12594436216185448</v>
      </c>
      <c r="BW10" s="144" t="s">
        <v>320</v>
      </c>
      <c r="BX10" s="144">
        <v>145</v>
      </c>
      <c r="BY10" s="144" t="s">
        <v>320</v>
      </c>
      <c r="BZ10" s="23">
        <v>0.11929165320579904</v>
      </c>
      <c r="CA10" s="144" t="s">
        <v>320</v>
      </c>
      <c r="CB10" s="144">
        <v>225</v>
      </c>
      <c r="CC10" s="144" t="s">
        <v>320</v>
      </c>
      <c r="CD10" s="23">
        <v>7.1012929919096024E-2</v>
      </c>
      <c r="CE10" s="144" t="s">
        <v>320</v>
      </c>
      <c r="CF10" s="144">
        <v>163</v>
      </c>
      <c r="CG10" s="2">
        <f t="shared" si="0"/>
        <v>2.6517731532225996E-3</v>
      </c>
      <c r="CH10">
        <f t="shared" si="1"/>
        <v>1.2989846290180886E-2</v>
      </c>
      <c r="CI10">
        <f t="shared" si="2"/>
        <v>9.2700641650737256E-2</v>
      </c>
      <c r="CJ10">
        <f t="shared" si="3"/>
        <v>7.8328013738459157E-2</v>
      </c>
      <c r="CK10">
        <f t="shared" si="4"/>
        <v>0.12594436216185448</v>
      </c>
      <c r="CL10">
        <f t="shared" si="5"/>
        <v>0.11929165320579904</v>
      </c>
      <c r="CM10">
        <f t="shared" si="6"/>
        <v>7.1012929919096024E-2</v>
      </c>
      <c r="CN10">
        <f t="shared" si="7"/>
        <v>7.1887236521947617E-2</v>
      </c>
      <c r="CO10">
        <f t="shared" si="8"/>
        <v>6.629432883056499E-4</v>
      </c>
      <c r="CP10" s="144" t="s">
        <v>320</v>
      </c>
      <c r="CQ10">
        <f t="shared" si="9"/>
        <v>232</v>
      </c>
      <c r="CR10">
        <f t="shared" si="10"/>
        <v>178</v>
      </c>
      <c r="CS10" s="144" t="s">
        <v>320</v>
      </c>
    </row>
    <row r="11" spans="1:97" x14ac:dyDescent="0.25">
      <c r="A11" s="144" t="s">
        <v>156</v>
      </c>
      <c r="B11" s="23">
        <v>0.12593463959594506</v>
      </c>
      <c r="C11" s="144" t="s">
        <v>156</v>
      </c>
      <c r="D11" s="144">
        <v>307</v>
      </c>
      <c r="E11" s="144" t="s">
        <v>156</v>
      </c>
      <c r="F11" s="23">
        <v>3.1048029506267248E-2</v>
      </c>
      <c r="G11" s="144" t="s">
        <v>156</v>
      </c>
      <c r="H11" s="144">
        <v>313</v>
      </c>
      <c r="I11" s="144" t="s">
        <v>156</v>
      </c>
      <c r="J11" s="23">
        <v>0.274223817716165</v>
      </c>
      <c r="K11" s="144" t="s">
        <v>156</v>
      </c>
      <c r="L11" s="144">
        <v>148</v>
      </c>
      <c r="M11" s="144" t="s">
        <v>156</v>
      </c>
      <c r="N11" s="23">
        <v>-165</v>
      </c>
      <c r="O11" s="144" t="s">
        <v>156</v>
      </c>
      <c r="P11" s="23">
        <v>31</v>
      </c>
      <c r="Q11" s="144" t="s">
        <v>156</v>
      </c>
      <c r="R11" s="23">
        <v>1.1326690087929015E-3</v>
      </c>
      <c r="S11" s="144" t="s">
        <v>156</v>
      </c>
      <c r="T11" s="144">
        <v>173</v>
      </c>
      <c r="U11" s="144" t="s">
        <v>156</v>
      </c>
      <c r="V11" s="23">
        <v>0.48122264273753002</v>
      </c>
      <c r="W11" s="144" t="s">
        <v>156</v>
      </c>
      <c r="X11" s="144">
        <v>22</v>
      </c>
      <c r="Y11" s="144" t="s">
        <v>156</v>
      </c>
      <c r="Z11" s="23">
        <v>5.5793296171673928E-3</v>
      </c>
      <c r="AA11" s="144" t="s">
        <v>156</v>
      </c>
      <c r="AB11" s="144">
        <v>82</v>
      </c>
      <c r="AC11" s="144" t="s">
        <v>156</v>
      </c>
      <c r="AD11" s="23">
        <v>5.831407847933995E-3</v>
      </c>
      <c r="AE11" s="144" t="s">
        <v>156</v>
      </c>
      <c r="AF11" s="144">
        <v>234</v>
      </c>
      <c r="AG11" s="144" t="s">
        <v>156</v>
      </c>
      <c r="AH11" s="23">
        <v>6.276225948225396E-2</v>
      </c>
      <c r="AI11" s="144" t="s">
        <v>156</v>
      </c>
      <c r="AJ11" s="144">
        <v>245</v>
      </c>
      <c r="AK11" s="144" t="s">
        <v>156</v>
      </c>
      <c r="AL11" s="23">
        <v>1.3592236040292985E-2</v>
      </c>
      <c r="AM11" s="144" t="s">
        <v>156</v>
      </c>
      <c r="AN11" s="144">
        <v>282</v>
      </c>
      <c r="AO11" s="144" t="s">
        <v>156</v>
      </c>
      <c r="AP11" s="23">
        <v>1.773351710901239E-2</v>
      </c>
      <c r="AQ11" s="144" t="s">
        <v>156</v>
      </c>
      <c r="AR11" s="144">
        <v>218</v>
      </c>
      <c r="AS11" s="144" t="s">
        <v>156</v>
      </c>
      <c r="AT11" s="23">
        <v>4.3204442525487996E-2</v>
      </c>
      <c r="AU11" s="144" t="s">
        <v>156</v>
      </c>
      <c r="AV11" s="144">
        <v>311</v>
      </c>
      <c r="AW11" s="144" t="s">
        <v>156</v>
      </c>
      <c r="AX11" s="23">
        <v>3.2504938151098159E-2</v>
      </c>
      <c r="AY11" s="144" t="s">
        <v>156</v>
      </c>
      <c r="AZ11" s="144">
        <v>282</v>
      </c>
      <c r="BA11" s="144" t="s">
        <v>156</v>
      </c>
      <c r="BB11" s="23">
        <v>2.5839743473505174E-2</v>
      </c>
      <c r="BC11" s="144" t="s">
        <v>156</v>
      </c>
      <c r="BD11" s="144">
        <v>237</v>
      </c>
      <c r="BE11" s="144" t="s">
        <v>156</v>
      </c>
      <c r="BF11" s="23">
        <v>0.13716006199549846</v>
      </c>
      <c r="BG11" s="144" t="s">
        <v>156</v>
      </c>
      <c r="BH11" s="144">
        <v>285</v>
      </c>
      <c r="BI11" s="144" t="s">
        <v>156</v>
      </c>
      <c r="BJ11" s="23">
        <v>5.2238802283739338E-2</v>
      </c>
      <c r="BK11" s="144" t="s">
        <v>156</v>
      </c>
      <c r="BL11" s="144">
        <v>287</v>
      </c>
      <c r="BM11" s="144" t="s">
        <v>156</v>
      </c>
      <c r="BN11" s="23">
        <v>1.8162875046026882E-2</v>
      </c>
      <c r="BO11" s="144" t="s">
        <v>156</v>
      </c>
      <c r="BP11" s="144">
        <v>288</v>
      </c>
      <c r="BQ11" s="144" t="s">
        <v>156</v>
      </c>
      <c r="BR11" s="23">
        <v>6.0300773441634134E-2</v>
      </c>
      <c r="BS11" s="144" t="s">
        <v>156</v>
      </c>
      <c r="BT11" s="144">
        <v>171</v>
      </c>
      <c r="BU11" s="144" t="s">
        <v>156</v>
      </c>
      <c r="BV11" s="23">
        <v>6.8264859139148634E-2</v>
      </c>
      <c r="BW11" s="144" t="s">
        <v>156</v>
      </c>
      <c r="BX11" s="144">
        <v>278</v>
      </c>
      <c r="BY11" s="144" t="s">
        <v>156</v>
      </c>
      <c r="BZ11" s="23">
        <v>0.12221103638583471</v>
      </c>
      <c r="CA11" s="144" t="s">
        <v>156</v>
      </c>
      <c r="CB11" s="144">
        <v>219</v>
      </c>
      <c r="CC11" s="144" t="s">
        <v>156</v>
      </c>
      <c r="CD11" s="23">
        <v>7.2335210145745663E-2</v>
      </c>
      <c r="CE11" s="144" t="s">
        <v>156</v>
      </c>
      <c r="CF11" s="144">
        <v>160</v>
      </c>
      <c r="CG11" s="2">
        <f t="shared" si="0"/>
        <v>5.5793296171673928E-3</v>
      </c>
      <c r="CH11">
        <f t="shared" si="1"/>
        <v>1.3592236040292985E-2</v>
      </c>
      <c r="CI11">
        <f t="shared" si="2"/>
        <v>3.2504938151098159E-2</v>
      </c>
      <c r="CJ11">
        <f t="shared" si="3"/>
        <v>5.2238802283739338E-2</v>
      </c>
      <c r="CK11">
        <f t="shared" si="4"/>
        <v>6.8264859139148634E-2</v>
      </c>
      <c r="CL11">
        <f t="shared" si="5"/>
        <v>0.12221103638583471</v>
      </c>
      <c r="CM11">
        <f t="shared" si="6"/>
        <v>7.2335210145745663E-2</v>
      </c>
      <c r="CN11">
        <f t="shared" si="7"/>
        <v>5.1392201257166745E-2</v>
      </c>
      <c r="CO11">
        <f t="shared" si="8"/>
        <v>1.3948324042918482E-3</v>
      </c>
      <c r="CP11" s="144" t="s">
        <v>156</v>
      </c>
      <c r="CQ11">
        <f t="shared" si="9"/>
        <v>307</v>
      </c>
      <c r="CR11">
        <f t="shared" si="10"/>
        <v>82</v>
      </c>
      <c r="CS11" s="144" t="s">
        <v>156</v>
      </c>
    </row>
    <row r="12" spans="1:97" x14ac:dyDescent="0.25">
      <c r="A12" s="144" t="s">
        <v>203</v>
      </c>
      <c r="B12" s="23">
        <v>0.16700417557199829</v>
      </c>
      <c r="C12" s="144" t="s">
        <v>203</v>
      </c>
      <c r="D12" s="144">
        <v>249</v>
      </c>
      <c r="E12" s="144" t="s">
        <v>203</v>
      </c>
      <c r="F12" s="23">
        <v>6.1537779722865914E-2</v>
      </c>
      <c r="G12" s="144" t="s">
        <v>203</v>
      </c>
      <c r="H12" s="144">
        <v>248</v>
      </c>
      <c r="I12" s="144" t="s">
        <v>203</v>
      </c>
      <c r="J12" s="23">
        <v>0.24049588281710305</v>
      </c>
      <c r="K12" s="144" t="s">
        <v>203</v>
      </c>
      <c r="L12" s="144">
        <v>192</v>
      </c>
      <c r="M12" s="144" t="s">
        <v>203</v>
      </c>
      <c r="N12" s="23">
        <v>-56</v>
      </c>
      <c r="O12" s="144" t="s">
        <v>203</v>
      </c>
      <c r="P12" s="23">
        <v>95</v>
      </c>
      <c r="Q12" s="144" t="s">
        <v>203</v>
      </c>
      <c r="R12" s="23">
        <v>7.7668876393300708E-3</v>
      </c>
      <c r="S12" s="144" t="s">
        <v>203</v>
      </c>
      <c r="T12" s="144">
        <v>31</v>
      </c>
      <c r="U12" s="144" t="s">
        <v>203</v>
      </c>
      <c r="V12" s="23">
        <v>0.24802967244202803</v>
      </c>
      <c r="W12" s="144" t="s">
        <v>203</v>
      </c>
      <c r="X12" s="144">
        <v>83</v>
      </c>
      <c r="Y12" s="144" t="s">
        <v>203</v>
      </c>
      <c r="Z12" s="23">
        <v>1.005660967370102E-2</v>
      </c>
      <c r="AA12" s="144" t="s">
        <v>203</v>
      </c>
      <c r="AB12" s="144">
        <v>31</v>
      </c>
      <c r="AC12" s="144" t="s">
        <v>203</v>
      </c>
      <c r="AD12" s="23">
        <v>1.3315287747066484E-2</v>
      </c>
      <c r="AE12" s="144" t="s">
        <v>203</v>
      </c>
      <c r="AF12" s="144">
        <v>134</v>
      </c>
      <c r="AG12" s="144" t="s">
        <v>203</v>
      </c>
      <c r="AH12" s="23">
        <v>5.239124607406774E-2</v>
      </c>
      <c r="AI12" s="144" t="s">
        <v>203</v>
      </c>
      <c r="AJ12" s="144">
        <v>291</v>
      </c>
      <c r="AK12" s="144" t="s">
        <v>203</v>
      </c>
      <c r="AL12" s="23">
        <v>1.9577558509565916E-2</v>
      </c>
      <c r="AM12" s="144" t="s">
        <v>203</v>
      </c>
      <c r="AN12" s="144">
        <v>194</v>
      </c>
      <c r="AO12" s="144" t="s">
        <v>203</v>
      </c>
      <c r="AP12" s="23">
        <v>2.2500229230346891E-2</v>
      </c>
      <c r="AQ12" s="144" t="s">
        <v>203</v>
      </c>
      <c r="AR12" s="144">
        <v>199</v>
      </c>
      <c r="AS12" s="144" t="s">
        <v>203</v>
      </c>
      <c r="AT12" s="23">
        <v>9.7282231460251473E-2</v>
      </c>
      <c r="AU12" s="144" t="s">
        <v>203</v>
      </c>
      <c r="AV12" s="144">
        <v>143</v>
      </c>
      <c r="AW12" s="144" t="s">
        <v>203</v>
      </c>
      <c r="AX12" s="23">
        <v>5.6213317873937754E-2</v>
      </c>
      <c r="AY12" s="144" t="s">
        <v>203</v>
      </c>
      <c r="AZ12" s="144">
        <v>205</v>
      </c>
      <c r="BA12" s="144" t="s">
        <v>203</v>
      </c>
      <c r="BB12" s="23">
        <v>4.1459227775720066E-2</v>
      </c>
      <c r="BC12" s="144" t="s">
        <v>203</v>
      </c>
      <c r="BD12" s="144">
        <v>189</v>
      </c>
      <c r="BE12" s="144" t="s">
        <v>203</v>
      </c>
      <c r="BF12" s="23">
        <v>0.15982325274013098</v>
      </c>
      <c r="BG12" s="144" t="s">
        <v>203</v>
      </c>
      <c r="BH12" s="144">
        <v>240</v>
      </c>
      <c r="BI12" s="144" t="s">
        <v>203</v>
      </c>
      <c r="BJ12" s="23">
        <v>7.1224021986377728E-2</v>
      </c>
      <c r="BK12" s="144" t="s">
        <v>203</v>
      </c>
      <c r="BL12" s="144">
        <v>241</v>
      </c>
      <c r="BM12" s="144" t="s">
        <v>203</v>
      </c>
      <c r="BN12" s="23">
        <v>5.112348372156654E-2</v>
      </c>
      <c r="BO12" s="144" t="s">
        <v>203</v>
      </c>
      <c r="BP12" s="144">
        <v>189</v>
      </c>
      <c r="BQ12" s="144" t="s">
        <v>203</v>
      </c>
      <c r="BR12" s="23">
        <v>7.0159059163036025E-2</v>
      </c>
      <c r="BS12" s="144" t="s">
        <v>203</v>
      </c>
      <c r="BT12" s="144">
        <v>133</v>
      </c>
      <c r="BU12" s="144" t="s">
        <v>203</v>
      </c>
      <c r="BV12" s="23">
        <v>0.10543208969029953</v>
      </c>
      <c r="BW12" s="144" t="s">
        <v>203</v>
      </c>
      <c r="BX12" s="144">
        <v>184</v>
      </c>
      <c r="BY12" s="144" t="s">
        <v>203</v>
      </c>
      <c r="BZ12" s="23">
        <v>0.11338053521449225</v>
      </c>
      <c r="CA12" s="144" t="s">
        <v>203</v>
      </c>
      <c r="CB12" s="144">
        <v>238</v>
      </c>
      <c r="CC12" s="144" t="s">
        <v>203</v>
      </c>
      <c r="CD12" s="23">
        <v>0.11769496340607305</v>
      </c>
      <c r="CE12" s="144" t="s">
        <v>203</v>
      </c>
      <c r="CF12" s="144">
        <v>103</v>
      </c>
      <c r="CG12" s="2">
        <f t="shared" si="0"/>
        <v>1.005660967370102E-2</v>
      </c>
      <c r="CH12">
        <f t="shared" si="1"/>
        <v>1.9577558509565916E-2</v>
      </c>
      <c r="CI12">
        <f t="shared" si="2"/>
        <v>5.6213317873937754E-2</v>
      </c>
      <c r="CJ12">
        <f t="shared" si="3"/>
        <v>7.1224021986377728E-2</v>
      </c>
      <c r="CK12">
        <f t="shared" si="4"/>
        <v>0.10543208969029953</v>
      </c>
      <c r="CL12">
        <f t="shared" si="5"/>
        <v>0.11338053521449225</v>
      </c>
      <c r="CM12">
        <f t="shared" si="6"/>
        <v>0.11769496340607305</v>
      </c>
      <c r="CN12">
        <f t="shared" si="7"/>
        <v>6.815211628286344E-2</v>
      </c>
      <c r="CO12">
        <f t="shared" si="8"/>
        <v>2.5141524184252549E-3</v>
      </c>
      <c r="CP12" s="144" t="s">
        <v>203</v>
      </c>
      <c r="CQ12">
        <f t="shared" si="9"/>
        <v>249</v>
      </c>
      <c r="CR12">
        <f t="shared" si="10"/>
        <v>31</v>
      </c>
      <c r="CS12" s="144" t="s">
        <v>203</v>
      </c>
    </row>
    <row r="13" spans="1:97" x14ac:dyDescent="0.25">
      <c r="A13" s="144" t="s">
        <v>125</v>
      </c>
      <c r="B13" s="23">
        <v>0.21016332837771817</v>
      </c>
      <c r="C13" s="144" t="s">
        <v>125</v>
      </c>
      <c r="D13" s="144">
        <v>170</v>
      </c>
      <c r="E13" s="144" t="s">
        <v>125</v>
      </c>
      <c r="F13" s="23">
        <v>0.15795653671922025</v>
      </c>
      <c r="G13" s="144" t="s">
        <v>125</v>
      </c>
      <c r="H13" s="144">
        <v>69</v>
      </c>
      <c r="I13" s="144" t="s">
        <v>125</v>
      </c>
      <c r="J13" s="23">
        <v>0.17225441329568997</v>
      </c>
      <c r="K13" s="144" t="s">
        <v>125</v>
      </c>
      <c r="L13" s="144">
        <v>281</v>
      </c>
      <c r="M13" s="144" t="s">
        <v>125</v>
      </c>
      <c r="N13" s="23">
        <v>212</v>
      </c>
      <c r="O13" s="144" t="s">
        <v>125</v>
      </c>
      <c r="P13" s="23">
        <v>310</v>
      </c>
      <c r="Q13" s="144" t="s">
        <v>125</v>
      </c>
      <c r="R13" s="23">
        <v>4.2470619774756101E-4</v>
      </c>
      <c r="S13" s="144" t="s">
        <v>125</v>
      </c>
      <c r="T13" s="144">
        <v>261</v>
      </c>
      <c r="U13" s="144" t="s">
        <v>125</v>
      </c>
      <c r="V13" s="23">
        <v>6.184141704667722E-2</v>
      </c>
      <c r="W13" s="144" t="s">
        <v>125</v>
      </c>
      <c r="X13" s="144">
        <v>276</v>
      </c>
      <c r="Y13" s="144" t="s">
        <v>125</v>
      </c>
      <c r="Z13" s="23">
        <v>9.9605808847221498E-4</v>
      </c>
      <c r="AA13" s="144" t="s">
        <v>125</v>
      </c>
      <c r="AB13" s="144">
        <v>300</v>
      </c>
      <c r="AC13" s="144" t="s">
        <v>125</v>
      </c>
      <c r="AD13" s="23">
        <v>8.946904649061993E-2</v>
      </c>
      <c r="AE13" s="144" t="s">
        <v>125</v>
      </c>
      <c r="AF13" s="144">
        <v>24</v>
      </c>
      <c r="AG13" s="144" t="s">
        <v>125</v>
      </c>
      <c r="AH13" s="23">
        <v>6.9919341840187763E-2</v>
      </c>
      <c r="AI13" s="144" t="s">
        <v>125</v>
      </c>
      <c r="AJ13" s="144">
        <v>213</v>
      </c>
      <c r="AK13" s="144" t="s">
        <v>125</v>
      </c>
      <c r="AL13" s="23">
        <v>9.5991950389635275E-2</v>
      </c>
      <c r="AM13" s="144" t="s">
        <v>125</v>
      </c>
      <c r="AN13" s="144">
        <v>27</v>
      </c>
      <c r="AO13" s="144" t="s">
        <v>125</v>
      </c>
      <c r="AP13" s="23">
        <v>0</v>
      </c>
      <c r="AQ13" s="144" t="s">
        <v>125</v>
      </c>
      <c r="AR13" s="144">
        <v>253</v>
      </c>
      <c r="AS13" s="144" t="s">
        <v>125</v>
      </c>
      <c r="AT13" s="23">
        <v>5.6996045937286001E-2</v>
      </c>
      <c r="AU13" s="144" t="s">
        <v>125</v>
      </c>
      <c r="AV13" s="144">
        <v>281</v>
      </c>
      <c r="AW13" s="144" t="s">
        <v>125</v>
      </c>
      <c r="AX13" s="23">
        <v>2.009432061191593E-2</v>
      </c>
      <c r="AY13" s="144" t="s">
        <v>125</v>
      </c>
      <c r="AZ13" s="144">
        <v>310</v>
      </c>
      <c r="BA13" s="144" t="s">
        <v>125</v>
      </c>
      <c r="BB13" s="23">
        <v>0.19849856229897872</v>
      </c>
      <c r="BC13" s="144" t="s">
        <v>125</v>
      </c>
      <c r="BD13" s="144">
        <v>34</v>
      </c>
      <c r="BE13" s="144" t="s">
        <v>125</v>
      </c>
      <c r="BF13" s="23">
        <v>0.22964976322178304</v>
      </c>
      <c r="BG13" s="144" t="s">
        <v>125</v>
      </c>
      <c r="BH13" s="144">
        <v>151</v>
      </c>
      <c r="BI13" s="144" t="s">
        <v>125</v>
      </c>
      <c r="BJ13" s="23">
        <v>0.22907350904368012</v>
      </c>
      <c r="BK13" s="144" t="s">
        <v>125</v>
      </c>
      <c r="BL13" s="144">
        <v>39</v>
      </c>
      <c r="BM13" s="144" t="s">
        <v>125</v>
      </c>
      <c r="BN13" s="23">
        <v>6.1119322582359192E-2</v>
      </c>
      <c r="BO13" s="144" t="s">
        <v>125</v>
      </c>
      <c r="BP13" s="144">
        <v>164</v>
      </c>
      <c r="BQ13" s="144" t="s">
        <v>125</v>
      </c>
      <c r="BR13" s="23">
        <v>2.5225441755388652E-2</v>
      </c>
      <c r="BS13" s="144" t="s">
        <v>125</v>
      </c>
      <c r="BT13" s="144">
        <v>308</v>
      </c>
      <c r="BU13" s="144" t="s">
        <v>125</v>
      </c>
      <c r="BV13" s="23">
        <v>7.4968074560102432E-2</v>
      </c>
      <c r="BW13" s="144" t="s">
        <v>125</v>
      </c>
      <c r="BX13" s="144">
        <v>256</v>
      </c>
      <c r="BY13" s="144" t="s">
        <v>125</v>
      </c>
      <c r="BZ13" s="23">
        <v>0.10901815923404576</v>
      </c>
      <c r="CA13" s="144" t="s">
        <v>125</v>
      </c>
      <c r="CB13" s="144">
        <v>248</v>
      </c>
      <c r="CC13" s="144" t="s">
        <v>125</v>
      </c>
      <c r="CD13" s="23">
        <v>6.2434645221853165E-2</v>
      </c>
      <c r="CE13" s="144" t="s">
        <v>125</v>
      </c>
      <c r="CF13" s="144">
        <v>183</v>
      </c>
      <c r="CG13" s="2">
        <f t="shared" si="0"/>
        <v>9.9605808847221498E-4</v>
      </c>
      <c r="CH13">
        <f t="shared" si="1"/>
        <v>9.5991950389635275E-2</v>
      </c>
      <c r="CI13">
        <f t="shared" si="2"/>
        <v>2.009432061191593E-2</v>
      </c>
      <c r="CJ13">
        <f t="shared" si="3"/>
        <v>0.22907350904368012</v>
      </c>
      <c r="CK13">
        <f t="shared" si="4"/>
        <v>7.4968074560102432E-2</v>
      </c>
      <c r="CL13">
        <f t="shared" si="5"/>
        <v>0.10901815923404576</v>
      </c>
      <c r="CM13">
        <f t="shared" si="6"/>
        <v>6.2434645221853165E-2</v>
      </c>
      <c r="CN13">
        <f t="shared" si="7"/>
        <v>8.5764775311363076E-2</v>
      </c>
      <c r="CO13">
        <f t="shared" si="8"/>
        <v>2.4901452211805375E-4</v>
      </c>
      <c r="CP13" s="144" t="s">
        <v>125</v>
      </c>
      <c r="CQ13">
        <f t="shared" si="9"/>
        <v>170</v>
      </c>
      <c r="CR13">
        <f t="shared" si="10"/>
        <v>300</v>
      </c>
      <c r="CS13" s="144" t="s">
        <v>125</v>
      </c>
    </row>
    <row r="14" spans="1:97" x14ac:dyDescent="0.25">
      <c r="A14" s="144" t="s">
        <v>248</v>
      </c>
      <c r="B14" s="23">
        <v>0.17799431438441765</v>
      </c>
      <c r="C14" s="144" t="s">
        <v>248</v>
      </c>
      <c r="D14" s="144">
        <v>226</v>
      </c>
      <c r="E14" s="144" t="s">
        <v>248</v>
      </c>
      <c r="F14" s="23">
        <v>7.584937891022088E-2</v>
      </c>
      <c r="G14" s="144" t="s">
        <v>248</v>
      </c>
      <c r="H14" s="144">
        <v>208</v>
      </c>
      <c r="I14" s="144" t="s">
        <v>248</v>
      </c>
      <c r="J14" s="23">
        <v>0.20563994199349206</v>
      </c>
      <c r="K14" s="144" t="s">
        <v>248</v>
      </c>
      <c r="L14" s="144">
        <v>242</v>
      </c>
      <c r="M14" s="144" t="s">
        <v>248</v>
      </c>
      <c r="N14" s="23">
        <v>34</v>
      </c>
      <c r="O14" s="144" t="s">
        <v>248</v>
      </c>
      <c r="P14" s="23">
        <v>210</v>
      </c>
      <c r="Q14" s="144" t="s">
        <v>248</v>
      </c>
      <c r="R14" s="23">
        <v>3.709148117377621E-4</v>
      </c>
      <c r="S14" s="144" t="s">
        <v>248</v>
      </c>
      <c r="T14" s="144">
        <v>265</v>
      </c>
      <c r="U14" s="144" t="s">
        <v>248</v>
      </c>
      <c r="V14" s="23">
        <v>4.3636796773929856E-2</v>
      </c>
      <c r="W14" s="144" t="s">
        <v>248</v>
      </c>
      <c r="X14" s="144">
        <v>306</v>
      </c>
      <c r="Y14" s="144" t="s">
        <v>248</v>
      </c>
      <c r="Z14" s="23">
        <v>7.7405311507770694E-4</v>
      </c>
      <c r="AA14" s="144" t="s">
        <v>248</v>
      </c>
      <c r="AB14" s="144">
        <v>318</v>
      </c>
      <c r="AC14" s="144" t="s">
        <v>248</v>
      </c>
      <c r="AD14" s="23">
        <v>2.024956267637483E-2</v>
      </c>
      <c r="AE14" s="144" t="s">
        <v>248</v>
      </c>
      <c r="AF14" s="144">
        <v>88</v>
      </c>
      <c r="AG14" s="144" t="s">
        <v>248</v>
      </c>
      <c r="AH14" s="23">
        <v>5.3582432691424806E-2</v>
      </c>
      <c r="AI14" s="144" t="s">
        <v>248</v>
      </c>
      <c r="AJ14" s="144">
        <v>287</v>
      </c>
      <c r="AK14" s="144" t="s">
        <v>248</v>
      </c>
      <c r="AL14" s="23">
        <v>2.6484541065851627E-2</v>
      </c>
      <c r="AM14" s="144" t="s">
        <v>248</v>
      </c>
      <c r="AN14" s="144">
        <v>130</v>
      </c>
      <c r="AO14" s="144" t="s">
        <v>248</v>
      </c>
      <c r="AP14" s="23">
        <v>0</v>
      </c>
      <c r="AQ14" s="144" t="s">
        <v>248</v>
      </c>
      <c r="AR14" s="144">
        <v>253</v>
      </c>
      <c r="AS14" s="144" t="s">
        <v>248</v>
      </c>
      <c r="AT14" s="23">
        <v>0.15568808316371771</v>
      </c>
      <c r="AU14" s="144" t="s">
        <v>248</v>
      </c>
      <c r="AV14" s="144">
        <v>42</v>
      </c>
      <c r="AW14" s="144" t="s">
        <v>248</v>
      </c>
      <c r="AX14" s="23">
        <v>5.4888829691601269E-2</v>
      </c>
      <c r="AY14" s="144" t="s">
        <v>248</v>
      </c>
      <c r="AZ14" s="144">
        <v>212</v>
      </c>
      <c r="BA14" s="144" t="s">
        <v>248</v>
      </c>
      <c r="BB14" s="23">
        <v>4.0859222513273029E-2</v>
      </c>
      <c r="BC14" s="144" t="s">
        <v>248</v>
      </c>
      <c r="BD14" s="144">
        <v>190</v>
      </c>
      <c r="BE14" s="144" t="s">
        <v>248</v>
      </c>
      <c r="BF14" s="23">
        <v>0.22964590221829312</v>
      </c>
      <c r="BG14" s="144" t="s">
        <v>248</v>
      </c>
      <c r="BH14" s="144">
        <v>152</v>
      </c>
      <c r="BI14" s="144" t="s">
        <v>248</v>
      </c>
      <c r="BJ14" s="23">
        <v>8.5269948821575584E-2</v>
      </c>
      <c r="BK14" s="144" t="s">
        <v>248</v>
      </c>
      <c r="BL14" s="144">
        <v>204</v>
      </c>
      <c r="BM14" s="144" t="s">
        <v>248</v>
      </c>
      <c r="BN14" s="23">
        <v>0.10635280115480483</v>
      </c>
      <c r="BO14" s="144" t="s">
        <v>248</v>
      </c>
      <c r="BP14" s="144">
        <v>88</v>
      </c>
      <c r="BQ14" s="144" t="s">
        <v>248</v>
      </c>
      <c r="BR14" s="23">
        <v>2.9304070042205293E-2</v>
      </c>
      <c r="BS14" s="144" t="s">
        <v>248</v>
      </c>
      <c r="BT14" s="144">
        <v>294</v>
      </c>
      <c r="BU14" s="144" t="s">
        <v>248</v>
      </c>
      <c r="BV14" s="23">
        <v>0.11774433004159028</v>
      </c>
      <c r="BW14" s="144" t="s">
        <v>248</v>
      </c>
      <c r="BX14" s="144">
        <v>163</v>
      </c>
      <c r="BY14" s="144" t="s">
        <v>248</v>
      </c>
      <c r="BZ14" s="23">
        <v>0.15237505140328031</v>
      </c>
      <c r="CA14" s="144" t="s">
        <v>248</v>
      </c>
      <c r="CB14" s="144">
        <v>161</v>
      </c>
      <c r="CC14" s="144" t="s">
        <v>248</v>
      </c>
      <c r="CD14" s="23">
        <v>7.0065282589101371E-2</v>
      </c>
      <c r="CE14" s="144" t="s">
        <v>248</v>
      </c>
      <c r="CF14" s="144">
        <v>164</v>
      </c>
      <c r="CG14" s="2">
        <f t="shared" si="0"/>
        <v>7.7405311507770694E-4</v>
      </c>
      <c r="CH14">
        <f t="shared" si="1"/>
        <v>2.6484541065851627E-2</v>
      </c>
      <c r="CI14">
        <f t="shared" si="2"/>
        <v>5.4888829691601269E-2</v>
      </c>
      <c r="CJ14">
        <f t="shared" si="3"/>
        <v>8.5269948821575584E-2</v>
      </c>
      <c r="CK14">
        <f t="shared" si="4"/>
        <v>0.11774433004159028</v>
      </c>
      <c r="CL14">
        <f t="shared" si="5"/>
        <v>0.15237505140328031</v>
      </c>
      <c r="CM14">
        <f t="shared" si="6"/>
        <v>7.0065282589101371E-2</v>
      </c>
      <c r="CN14">
        <f t="shared" si="7"/>
        <v>7.2637041379756656E-2</v>
      </c>
      <c r="CO14">
        <f t="shared" si="8"/>
        <v>1.9351327876942673E-4</v>
      </c>
      <c r="CP14" s="144" t="s">
        <v>248</v>
      </c>
      <c r="CQ14">
        <f t="shared" si="9"/>
        <v>226</v>
      </c>
      <c r="CR14">
        <f t="shared" si="10"/>
        <v>318</v>
      </c>
      <c r="CS14" s="144" t="s">
        <v>248</v>
      </c>
    </row>
    <row r="15" spans="1:97" x14ac:dyDescent="0.25">
      <c r="A15" s="144" t="s">
        <v>319</v>
      </c>
      <c r="B15" s="23">
        <v>0.15710890406589498</v>
      </c>
      <c r="C15" s="144" t="s">
        <v>319</v>
      </c>
      <c r="D15" s="144">
        <v>272</v>
      </c>
      <c r="E15" s="144" t="s">
        <v>319</v>
      </c>
      <c r="F15" s="23">
        <v>6.4368330524027434E-2</v>
      </c>
      <c r="G15" s="144" t="s">
        <v>319</v>
      </c>
      <c r="H15" s="144">
        <v>237</v>
      </c>
      <c r="I15" s="144" t="s">
        <v>319</v>
      </c>
      <c r="J15" s="23">
        <v>0.22374496077504658</v>
      </c>
      <c r="K15" s="144" t="s">
        <v>319</v>
      </c>
      <c r="L15" s="144">
        <v>216</v>
      </c>
      <c r="M15" s="144" t="s">
        <v>319</v>
      </c>
      <c r="N15" s="23">
        <v>-21</v>
      </c>
      <c r="O15" s="144" t="s">
        <v>319</v>
      </c>
      <c r="P15" s="23">
        <v>138</v>
      </c>
      <c r="Q15" s="144" t="s">
        <v>319</v>
      </c>
      <c r="R15" s="23">
        <v>9.0156212839842846E-5</v>
      </c>
      <c r="S15" s="144" t="s">
        <v>319</v>
      </c>
      <c r="T15" s="144">
        <v>317</v>
      </c>
      <c r="U15" s="144" t="s">
        <v>319</v>
      </c>
      <c r="V15" s="23">
        <v>0.10473517940357549</v>
      </c>
      <c r="W15" s="144" t="s">
        <v>319</v>
      </c>
      <c r="X15" s="144">
        <v>202</v>
      </c>
      <c r="Y15" s="144" t="s">
        <v>319</v>
      </c>
      <c r="Z15" s="23">
        <v>1.0579917709606511E-3</v>
      </c>
      <c r="AA15" s="144" t="s">
        <v>319</v>
      </c>
      <c r="AB15" s="144">
        <v>294</v>
      </c>
      <c r="AC15" s="144" t="s">
        <v>319</v>
      </c>
      <c r="AD15" s="23">
        <v>4.2733457008025813E-3</v>
      </c>
      <c r="AE15" s="144" t="s">
        <v>319</v>
      </c>
      <c r="AF15" s="144">
        <v>266</v>
      </c>
      <c r="AG15" s="144" t="s">
        <v>319</v>
      </c>
      <c r="AH15" s="23">
        <v>0.1154782207883544</v>
      </c>
      <c r="AI15" s="144" t="s">
        <v>319</v>
      </c>
      <c r="AJ15" s="144">
        <v>99</v>
      </c>
      <c r="AK15" s="144" t="s">
        <v>319</v>
      </c>
      <c r="AL15" s="23">
        <v>1.8717916875161861E-2</v>
      </c>
      <c r="AM15" s="144" t="s">
        <v>319</v>
      </c>
      <c r="AN15" s="144">
        <v>207</v>
      </c>
      <c r="AO15" s="144" t="s">
        <v>319</v>
      </c>
      <c r="AP15" s="23">
        <v>5.3340716558757717E-2</v>
      </c>
      <c r="AQ15" s="144" t="s">
        <v>319</v>
      </c>
      <c r="AR15" s="144">
        <v>119</v>
      </c>
      <c r="AS15" s="144" t="s">
        <v>319</v>
      </c>
      <c r="AT15" s="23">
        <v>4.7978225026191555E-2</v>
      </c>
      <c r="AU15" s="144" t="s">
        <v>319</v>
      </c>
      <c r="AV15" s="144">
        <v>304</v>
      </c>
      <c r="AW15" s="144" t="s">
        <v>319</v>
      </c>
      <c r="AX15" s="23">
        <v>6.8870361618536893E-2</v>
      </c>
      <c r="AY15" s="144" t="s">
        <v>319</v>
      </c>
      <c r="AZ15" s="144">
        <v>163</v>
      </c>
      <c r="BA15" s="144" t="s">
        <v>319</v>
      </c>
      <c r="BB15" s="23">
        <v>3.5109168567102014E-2</v>
      </c>
      <c r="BC15" s="144" t="s">
        <v>319</v>
      </c>
      <c r="BD15" s="144">
        <v>205</v>
      </c>
      <c r="BE15" s="144" t="s">
        <v>319</v>
      </c>
      <c r="BF15" s="23">
        <v>0.29192296969851744</v>
      </c>
      <c r="BG15" s="144" t="s">
        <v>319</v>
      </c>
      <c r="BH15" s="144">
        <v>91</v>
      </c>
      <c r="BI15" s="144" t="s">
        <v>319</v>
      </c>
      <c r="BJ15" s="23">
        <v>9.3040803051627985E-2</v>
      </c>
      <c r="BK15" s="144" t="s">
        <v>319</v>
      </c>
      <c r="BL15" s="144">
        <v>178</v>
      </c>
      <c r="BM15" s="144" t="s">
        <v>319</v>
      </c>
      <c r="BN15" s="23">
        <v>4.9614910493203726E-2</v>
      </c>
      <c r="BO15" s="144" t="s">
        <v>319</v>
      </c>
      <c r="BP15" s="144">
        <v>192</v>
      </c>
      <c r="BQ15" s="144" t="s">
        <v>319</v>
      </c>
      <c r="BR15" s="23">
        <v>5.1349308083503291E-2</v>
      </c>
      <c r="BS15" s="144" t="s">
        <v>319</v>
      </c>
      <c r="BT15" s="144">
        <v>199</v>
      </c>
      <c r="BU15" s="144" t="s">
        <v>319</v>
      </c>
      <c r="BV15" s="23">
        <v>8.7742840278805065E-2</v>
      </c>
      <c r="BW15" s="144" t="s">
        <v>319</v>
      </c>
      <c r="BX15" s="144">
        <v>223</v>
      </c>
      <c r="BY15" s="144" t="s">
        <v>319</v>
      </c>
      <c r="BZ15" s="23">
        <v>9.9024117685216878E-2</v>
      </c>
      <c r="CA15" s="144" t="s">
        <v>319</v>
      </c>
      <c r="CB15" s="144">
        <v>271</v>
      </c>
      <c r="CC15" s="144" t="s">
        <v>319</v>
      </c>
      <c r="CD15" s="23">
        <v>8.8458868431892823E-2</v>
      </c>
      <c r="CE15" s="144" t="s">
        <v>319</v>
      </c>
      <c r="CF15" s="144">
        <v>134</v>
      </c>
      <c r="CG15" s="2">
        <f t="shared" si="0"/>
        <v>1.0579917709606511E-3</v>
      </c>
      <c r="CH15">
        <f t="shared" si="1"/>
        <v>1.8717916875161861E-2</v>
      </c>
      <c r="CI15">
        <f t="shared" si="2"/>
        <v>6.8870361618536893E-2</v>
      </c>
      <c r="CJ15">
        <f t="shared" si="3"/>
        <v>9.3040803051627985E-2</v>
      </c>
      <c r="CK15">
        <f t="shared" si="4"/>
        <v>8.7742840278805065E-2</v>
      </c>
      <c r="CL15">
        <f t="shared" si="5"/>
        <v>9.9024117685216878E-2</v>
      </c>
      <c r="CM15">
        <f t="shared" si="6"/>
        <v>8.8458868431892823E-2</v>
      </c>
      <c r="CN15">
        <f t="shared" si="7"/>
        <v>6.4113991535235684E-2</v>
      </c>
      <c r="CO15">
        <f t="shared" si="8"/>
        <v>2.6449794274016278E-4</v>
      </c>
      <c r="CP15" s="144" t="s">
        <v>319</v>
      </c>
      <c r="CQ15">
        <f t="shared" si="9"/>
        <v>272</v>
      </c>
      <c r="CR15">
        <f t="shared" si="10"/>
        <v>294</v>
      </c>
      <c r="CS15" s="144" t="s">
        <v>319</v>
      </c>
    </row>
    <row r="16" spans="1:97" x14ac:dyDescent="0.25">
      <c r="A16" s="144" t="s">
        <v>26</v>
      </c>
      <c r="B16" s="23">
        <v>0.58824937357046891</v>
      </c>
      <c r="C16" s="144" t="s">
        <v>26</v>
      </c>
      <c r="D16" s="144">
        <v>15</v>
      </c>
      <c r="E16" s="144" t="s">
        <v>26</v>
      </c>
      <c r="F16" s="23">
        <v>0.62437934151511576</v>
      </c>
      <c r="G16" s="144" t="s">
        <v>26</v>
      </c>
      <c r="H16" s="144">
        <v>7</v>
      </c>
      <c r="I16" s="144" t="s">
        <v>26</v>
      </c>
      <c r="J16" s="23">
        <v>0.19973975990963172</v>
      </c>
      <c r="K16" s="144" t="s">
        <v>26</v>
      </c>
      <c r="L16" s="144">
        <v>251</v>
      </c>
      <c r="M16" s="144" t="s">
        <v>26</v>
      </c>
      <c r="N16" s="23">
        <v>244</v>
      </c>
      <c r="O16" s="144" t="s">
        <v>26</v>
      </c>
      <c r="P16" s="23">
        <v>316</v>
      </c>
      <c r="Q16" s="144" t="s">
        <v>26</v>
      </c>
      <c r="R16" s="23">
        <v>3.4563687154324104E-3</v>
      </c>
      <c r="S16" s="144" t="s">
        <v>26</v>
      </c>
      <c r="T16" s="144">
        <v>70</v>
      </c>
      <c r="U16" s="144" t="s">
        <v>26</v>
      </c>
      <c r="V16" s="23">
        <v>7.1608432701939895E-2</v>
      </c>
      <c r="W16" s="144" t="s">
        <v>26</v>
      </c>
      <c r="X16" s="144">
        <v>262</v>
      </c>
      <c r="Y16" s="144" t="s">
        <v>26</v>
      </c>
      <c r="Z16" s="23">
        <v>4.1170679481515515E-3</v>
      </c>
      <c r="AA16" s="144" t="s">
        <v>26</v>
      </c>
      <c r="AB16" s="144">
        <v>115</v>
      </c>
      <c r="AC16" s="144" t="s">
        <v>26</v>
      </c>
      <c r="AD16" s="23">
        <v>4.0671053612052512E-2</v>
      </c>
      <c r="AE16" s="144" t="s">
        <v>26</v>
      </c>
      <c r="AF16" s="144">
        <v>45</v>
      </c>
      <c r="AG16" s="144" t="s">
        <v>26</v>
      </c>
      <c r="AH16" s="23">
        <v>6.8146002034084954E-2</v>
      </c>
      <c r="AI16" s="144" t="s">
        <v>26</v>
      </c>
      <c r="AJ16" s="144">
        <v>223</v>
      </c>
      <c r="AK16" s="144" t="s">
        <v>26</v>
      </c>
      <c r="AL16" s="23">
        <v>4.8219000467378675E-2</v>
      </c>
      <c r="AM16" s="144" t="s">
        <v>26</v>
      </c>
      <c r="AN16" s="144">
        <v>58</v>
      </c>
      <c r="AO16" s="144" t="s">
        <v>26</v>
      </c>
      <c r="AP16" s="23">
        <v>0.33532689307517793</v>
      </c>
      <c r="AQ16" s="144" t="s">
        <v>26</v>
      </c>
      <c r="AR16" s="144">
        <v>7</v>
      </c>
      <c r="AS16" s="144" t="s">
        <v>26</v>
      </c>
      <c r="AT16" s="23">
        <v>6.4974352894972165E-2</v>
      </c>
      <c r="AU16" s="144" t="s">
        <v>26</v>
      </c>
      <c r="AV16" s="144">
        <v>259</v>
      </c>
      <c r="AW16" s="144" t="s">
        <v>26</v>
      </c>
      <c r="AX16" s="23">
        <v>0.349524780981533</v>
      </c>
      <c r="AY16" s="144" t="s">
        <v>26</v>
      </c>
      <c r="AZ16" s="144">
        <v>10</v>
      </c>
      <c r="BA16" s="144" t="s">
        <v>26</v>
      </c>
      <c r="BB16" s="23">
        <v>2.1146316650931369E-3</v>
      </c>
      <c r="BC16" s="144" t="s">
        <v>26</v>
      </c>
      <c r="BD16" s="144">
        <v>322</v>
      </c>
      <c r="BE16" s="144" t="s">
        <v>26</v>
      </c>
      <c r="BF16" s="23">
        <v>0.17633212191550007</v>
      </c>
      <c r="BG16" s="144" t="s">
        <v>26</v>
      </c>
      <c r="BH16" s="144">
        <v>217</v>
      </c>
      <c r="BI16" s="144" t="s">
        <v>26</v>
      </c>
      <c r="BJ16" s="23">
        <v>3.8783278808511359E-2</v>
      </c>
      <c r="BK16" s="144" t="s">
        <v>26</v>
      </c>
      <c r="BL16" s="144">
        <v>317</v>
      </c>
      <c r="BM16" s="144" t="s">
        <v>26</v>
      </c>
      <c r="BN16" s="23">
        <v>1</v>
      </c>
      <c r="BO16" s="144" t="s">
        <v>26</v>
      </c>
      <c r="BP16" s="144">
        <v>1</v>
      </c>
      <c r="BQ16" s="144" t="s">
        <v>26</v>
      </c>
      <c r="BR16" s="23">
        <v>6.1421941066444725E-2</v>
      </c>
      <c r="BS16" s="144" t="s">
        <v>26</v>
      </c>
      <c r="BT16" s="144">
        <v>162</v>
      </c>
      <c r="BU16" s="144" t="s">
        <v>26</v>
      </c>
      <c r="BV16" s="23">
        <v>0.92064213664029904</v>
      </c>
      <c r="BW16" s="144" t="s">
        <v>26</v>
      </c>
      <c r="BX16" s="144">
        <v>3</v>
      </c>
      <c r="BY16" s="144" t="s">
        <v>26</v>
      </c>
      <c r="BZ16" s="23">
        <v>0.1757785441010046</v>
      </c>
      <c r="CA16" s="144" t="s">
        <v>26</v>
      </c>
      <c r="CB16" s="144">
        <v>131</v>
      </c>
      <c r="CC16" s="144" t="s">
        <v>26</v>
      </c>
      <c r="CD16" s="23">
        <v>9.4967896618654304E-2</v>
      </c>
      <c r="CE16" s="144" t="s">
        <v>26</v>
      </c>
      <c r="CF16" s="144">
        <v>128</v>
      </c>
      <c r="CG16" s="2">
        <f t="shared" si="0"/>
        <v>4.1170679481515515E-3</v>
      </c>
      <c r="CH16">
        <f t="shared" si="1"/>
        <v>4.8219000467378675E-2</v>
      </c>
      <c r="CI16">
        <f t="shared" si="2"/>
        <v>0.349524780981533</v>
      </c>
      <c r="CJ16">
        <f t="shared" si="3"/>
        <v>3.8783278808511359E-2</v>
      </c>
      <c r="CK16">
        <f t="shared" si="4"/>
        <v>0.92064213664029904</v>
      </c>
      <c r="CL16">
        <f t="shared" si="5"/>
        <v>0.1757785441010046</v>
      </c>
      <c r="CM16">
        <f t="shared" si="6"/>
        <v>9.4967896618654304E-2</v>
      </c>
      <c r="CN16">
        <f t="shared" si="7"/>
        <v>0.24005651100389713</v>
      </c>
      <c r="CO16">
        <f t="shared" si="8"/>
        <v>1.0292669870378879E-3</v>
      </c>
      <c r="CP16" s="144" t="s">
        <v>26</v>
      </c>
      <c r="CQ16">
        <f t="shared" si="9"/>
        <v>15</v>
      </c>
      <c r="CR16">
        <f t="shared" si="10"/>
        <v>115</v>
      </c>
      <c r="CS16" s="144" t="s">
        <v>26</v>
      </c>
    </row>
    <row r="17" spans="1:97" x14ac:dyDescent="0.25">
      <c r="A17" s="144" t="s">
        <v>330</v>
      </c>
      <c r="B17" s="23">
        <v>0.1161450586078938</v>
      </c>
      <c r="C17" s="144" t="s">
        <v>330</v>
      </c>
      <c r="D17" s="144">
        <v>317</v>
      </c>
      <c r="E17" s="144" t="s">
        <v>330</v>
      </c>
      <c r="F17" s="23">
        <v>4.8749922467034759E-2</v>
      </c>
      <c r="G17" s="144" t="s">
        <v>330</v>
      </c>
      <c r="H17" s="144">
        <v>283</v>
      </c>
      <c r="I17" s="144" t="s">
        <v>330</v>
      </c>
      <c r="J17" s="23">
        <v>0.13462282376557386</v>
      </c>
      <c r="K17" s="144" t="s">
        <v>330</v>
      </c>
      <c r="L17" s="144">
        <v>319</v>
      </c>
      <c r="M17" s="144" t="s">
        <v>330</v>
      </c>
      <c r="N17" s="23">
        <v>36</v>
      </c>
      <c r="O17" s="144" t="s">
        <v>330</v>
      </c>
      <c r="P17" s="23">
        <v>215</v>
      </c>
      <c r="Q17" s="144" t="s">
        <v>330</v>
      </c>
      <c r="R17" s="23">
        <v>1.2167767123569792E-4</v>
      </c>
      <c r="S17" s="144" t="s">
        <v>330</v>
      </c>
      <c r="T17" s="144">
        <v>311</v>
      </c>
      <c r="U17" s="144" t="s">
        <v>330</v>
      </c>
      <c r="V17" s="23">
        <v>5.1633682595582785E-2</v>
      </c>
      <c r="W17" s="144" t="s">
        <v>330</v>
      </c>
      <c r="X17" s="144">
        <v>285</v>
      </c>
      <c r="Y17" s="144" t="s">
        <v>330</v>
      </c>
      <c r="Z17" s="23">
        <v>5.9879038581938954E-4</v>
      </c>
      <c r="AA17" s="144" t="s">
        <v>330</v>
      </c>
      <c r="AB17" s="144">
        <v>322</v>
      </c>
      <c r="AC17" s="144" t="s">
        <v>330</v>
      </c>
      <c r="AD17" s="23">
        <v>5.3089976803781394E-3</v>
      </c>
      <c r="AE17" s="144" t="s">
        <v>330</v>
      </c>
      <c r="AF17" s="144">
        <v>250</v>
      </c>
      <c r="AG17" s="144" t="s">
        <v>330</v>
      </c>
      <c r="AH17" s="23">
        <v>4.0725029127643378E-2</v>
      </c>
      <c r="AI17" s="144" t="s">
        <v>330</v>
      </c>
      <c r="AJ17" s="144">
        <v>318</v>
      </c>
      <c r="AK17" s="144" t="s">
        <v>330</v>
      </c>
      <c r="AL17" s="23">
        <v>1.0305804115647401E-2</v>
      </c>
      <c r="AM17" s="144" t="s">
        <v>330</v>
      </c>
      <c r="AN17" s="144">
        <v>313</v>
      </c>
      <c r="AO17" s="144" t="s">
        <v>330</v>
      </c>
      <c r="AP17" s="23">
        <v>0</v>
      </c>
      <c r="AQ17" s="144" t="s">
        <v>330</v>
      </c>
      <c r="AR17" s="144">
        <v>253</v>
      </c>
      <c r="AS17" s="144" t="s">
        <v>330</v>
      </c>
      <c r="AT17" s="23">
        <v>3.5176524549754777E-2</v>
      </c>
      <c r="AU17" s="144" t="s">
        <v>330</v>
      </c>
      <c r="AV17" s="144">
        <v>318</v>
      </c>
      <c r="AW17" s="144" t="s">
        <v>330</v>
      </c>
      <c r="AX17" s="23">
        <v>1.2401708762279137E-2</v>
      </c>
      <c r="AY17" s="144" t="s">
        <v>330</v>
      </c>
      <c r="AZ17" s="144">
        <v>322</v>
      </c>
      <c r="BA17" s="144" t="s">
        <v>330</v>
      </c>
      <c r="BB17" s="23">
        <v>6.6206988198222322E-2</v>
      </c>
      <c r="BC17" s="144" t="s">
        <v>330</v>
      </c>
      <c r="BD17" s="144">
        <v>133</v>
      </c>
      <c r="BE17" s="144" t="s">
        <v>330</v>
      </c>
      <c r="BF17" s="23">
        <v>0.1641539100370043</v>
      </c>
      <c r="BG17" s="144" t="s">
        <v>330</v>
      </c>
      <c r="BH17" s="144">
        <v>238</v>
      </c>
      <c r="BI17" s="144" t="s">
        <v>330</v>
      </c>
      <c r="BJ17" s="23">
        <v>9.4704708230148094E-2</v>
      </c>
      <c r="BK17" s="144" t="s">
        <v>330</v>
      </c>
      <c r="BL17" s="144">
        <v>173</v>
      </c>
      <c r="BM17" s="144" t="s">
        <v>330</v>
      </c>
      <c r="BN17" s="23">
        <v>3.6231662954435161E-2</v>
      </c>
      <c r="BO17" s="144" t="s">
        <v>330</v>
      </c>
      <c r="BP17" s="144">
        <v>241</v>
      </c>
      <c r="BQ17" s="144" t="s">
        <v>330</v>
      </c>
      <c r="BR17" s="23">
        <v>6.8096842289876364E-2</v>
      </c>
      <c r="BS17" s="144" t="s">
        <v>330</v>
      </c>
      <c r="BT17" s="144">
        <v>140</v>
      </c>
      <c r="BU17" s="144" t="s">
        <v>330</v>
      </c>
      <c r="BV17" s="23">
        <v>9.0722685814667664E-2</v>
      </c>
      <c r="BW17" s="144" t="s">
        <v>330</v>
      </c>
      <c r="BX17" s="144">
        <v>217</v>
      </c>
      <c r="BY17" s="144" t="s">
        <v>330</v>
      </c>
      <c r="BZ17" s="23">
        <v>7.9894619925940047E-2</v>
      </c>
      <c r="CA17" s="144" t="s">
        <v>330</v>
      </c>
      <c r="CB17" s="144">
        <v>304</v>
      </c>
      <c r="CC17" s="144" t="s">
        <v>330</v>
      </c>
      <c r="CD17" s="23">
        <v>4.1029597769403674E-2</v>
      </c>
      <c r="CE17" s="144" t="s">
        <v>330</v>
      </c>
      <c r="CF17" s="144">
        <v>248</v>
      </c>
      <c r="CG17" s="2">
        <f t="shared" si="0"/>
        <v>5.9879038581938954E-4</v>
      </c>
      <c r="CH17">
        <f t="shared" si="1"/>
        <v>1.0305804115647401E-2</v>
      </c>
      <c r="CI17">
        <f t="shared" si="2"/>
        <v>1.2401708762279137E-2</v>
      </c>
      <c r="CJ17">
        <f t="shared" si="3"/>
        <v>9.4704708230148094E-2</v>
      </c>
      <c r="CK17">
        <f t="shared" si="4"/>
        <v>9.0722685814667664E-2</v>
      </c>
      <c r="CL17">
        <f t="shared" si="5"/>
        <v>7.9894619925940047E-2</v>
      </c>
      <c r="CM17">
        <f t="shared" si="6"/>
        <v>4.1029597769403674E-2</v>
      </c>
      <c r="CN17">
        <f t="shared" si="7"/>
        <v>4.7397207362115626E-2</v>
      </c>
      <c r="CO17">
        <f t="shared" si="8"/>
        <v>1.4969759645484739E-4</v>
      </c>
      <c r="CP17" s="144" t="s">
        <v>330</v>
      </c>
      <c r="CQ17">
        <f t="shared" si="9"/>
        <v>317</v>
      </c>
      <c r="CR17">
        <f t="shared" si="10"/>
        <v>322</v>
      </c>
      <c r="CS17" s="144" t="s">
        <v>330</v>
      </c>
    </row>
    <row r="18" spans="1:97" x14ac:dyDescent="0.25">
      <c r="A18" s="144" t="s">
        <v>335</v>
      </c>
      <c r="B18" s="23">
        <v>0.11533736058433947</v>
      </c>
      <c r="C18" s="144" t="s">
        <v>335</v>
      </c>
      <c r="D18" s="144">
        <v>319</v>
      </c>
      <c r="E18" s="144" t="s">
        <v>335</v>
      </c>
      <c r="F18" s="23">
        <v>3.7590432830034354E-2</v>
      </c>
      <c r="G18" s="144" t="s">
        <v>335</v>
      </c>
      <c r="H18" s="144">
        <v>304</v>
      </c>
      <c r="I18" s="144" t="s">
        <v>335</v>
      </c>
      <c r="J18" s="23">
        <v>0.18792412494801572</v>
      </c>
      <c r="K18" s="144" t="s">
        <v>335</v>
      </c>
      <c r="L18" s="144">
        <v>266</v>
      </c>
      <c r="M18" s="144" t="s">
        <v>335</v>
      </c>
      <c r="N18" s="23">
        <v>-38</v>
      </c>
      <c r="O18" s="144" t="s">
        <v>335</v>
      </c>
      <c r="P18" s="23">
        <v>118</v>
      </c>
      <c r="Q18" s="144" t="s">
        <v>335</v>
      </c>
      <c r="R18" s="23">
        <v>5.813449612365614E-4</v>
      </c>
      <c r="S18" s="144" t="s">
        <v>335</v>
      </c>
      <c r="T18" s="144">
        <v>244</v>
      </c>
      <c r="U18" s="144" t="s">
        <v>335</v>
      </c>
      <c r="V18" s="23">
        <v>0.18621282835290592</v>
      </c>
      <c r="W18" s="144" t="s">
        <v>335</v>
      </c>
      <c r="X18" s="144">
        <v>120</v>
      </c>
      <c r="Y18" s="144" t="s">
        <v>335</v>
      </c>
      <c r="Z18" s="23">
        <v>2.3019717766926029E-3</v>
      </c>
      <c r="AA18" s="144" t="s">
        <v>335</v>
      </c>
      <c r="AB18" s="144">
        <v>203</v>
      </c>
      <c r="AC18" s="144" t="s">
        <v>335</v>
      </c>
      <c r="AD18" s="23">
        <v>3.7905469571660275E-3</v>
      </c>
      <c r="AE18" s="144" t="s">
        <v>335</v>
      </c>
      <c r="AF18" s="144">
        <v>277</v>
      </c>
      <c r="AG18" s="144" t="s">
        <v>335</v>
      </c>
      <c r="AH18" s="23">
        <v>4.5371734969086829E-2</v>
      </c>
      <c r="AI18" s="144" t="s">
        <v>335</v>
      </c>
      <c r="AJ18" s="144">
        <v>313</v>
      </c>
      <c r="AK18" s="144" t="s">
        <v>335</v>
      </c>
      <c r="AL18" s="23">
        <v>9.4118362148451901E-3</v>
      </c>
      <c r="AM18" s="144" t="s">
        <v>335</v>
      </c>
      <c r="AN18" s="144">
        <v>319</v>
      </c>
      <c r="AO18" s="144" t="s">
        <v>335</v>
      </c>
      <c r="AP18" s="23">
        <v>5.4276822935116122E-3</v>
      </c>
      <c r="AQ18" s="144" t="s">
        <v>335</v>
      </c>
      <c r="AR18" s="144">
        <v>244</v>
      </c>
      <c r="AS18" s="144" t="s">
        <v>335</v>
      </c>
      <c r="AT18" s="23">
        <v>8.8942137796033285E-2</v>
      </c>
      <c r="AU18" s="144" t="s">
        <v>335</v>
      </c>
      <c r="AV18" s="144">
        <v>172</v>
      </c>
      <c r="AW18" s="144" t="s">
        <v>335</v>
      </c>
      <c r="AX18" s="23">
        <v>3.6643832155991041E-2</v>
      </c>
      <c r="AY18" s="144" t="s">
        <v>335</v>
      </c>
      <c r="AZ18" s="144">
        <v>268</v>
      </c>
      <c r="BA18" s="144" t="s">
        <v>335</v>
      </c>
      <c r="BB18" s="23">
        <v>2.0211972225316118E-2</v>
      </c>
      <c r="BC18" s="144" t="s">
        <v>335</v>
      </c>
      <c r="BD18" s="144">
        <v>259</v>
      </c>
      <c r="BE18" s="144" t="s">
        <v>335</v>
      </c>
      <c r="BF18" s="23">
        <v>0.16579462559584549</v>
      </c>
      <c r="BG18" s="144" t="s">
        <v>335</v>
      </c>
      <c r="BH18" s="144">
        <v>232</v>
      </c>
      <c r="BI18" s="144" t="s">
        <v>335</v>
      </c>
      <c r="BJ18" s="23">
        <v>5.3089761920506157E-2</v>
      </c>
      <c r="BK18" s="144" t="s">
        <v>335</v>
      </c>
      <c r="BL18" s="144">
        <v>284</v>
      </c>
      <c r="BM18" s="144" t="s">
        <v>335</v>
      </c>
      <c r="BN18" s="23">
        <v>5.3165091948641843E-2</v>
      </c>
      <c r="BO18" s="144" t="s">
        <v>335</v>
      </c>
      <c r="BP18" s="144">
        <v>183</v>
      </c>
      <c r="BQ18" s="144" t="s">
        <v>335</v>
      </c>
      <c r="BR18" s="23">
        <v>7.0637210409711201E-2</v>
      </c>
      <c r="BS18" s="144" t="s">
        <v>335</v>
      </c>
      <c r="BT18" s="144">
        <v>131</v>
      </c>
      <c r="BU18" s="144" t="s">
        <v>335</v>
      </c>
      <c r="BV18" s="23">
        <v>0.10761888564835762</v>
      </c>
      <c r="BW18" s="144" t="s">
        <v>335</v>
      </c>
      <c r="BX18" s="144">
        <v>180</v>
      </c>
      <c r="BY18" s="144" t="s">
        <v>335</v>
      </c>
      <c r="BZ18" s="23">
        <v>8.5993933576203496E-2</v>
      </c>
      <c r="CA18" s="144" t="s">
        <v>335</v>
      </c>
      <c r="CB18" s="144">
        <v>293</v>
      </c>
      <c r="CC18" s="144" t="s">
        <v>335</v>
      </c>
      <c r="CD18" s="23">
        <v>2.808563669361876E-2</v>
      </c>
      <c r="CE18" s="144" t="s">
        <v>335</v>
      </c>
      <c r="CF18" s="144">
        <v>282</v>
      </c>
      <c r="CG18" s="2">
        <f t="shared" si="0"/>
        <v>2.3019717766926029E-3</v>
      </c>
      <c r="CH18">
        <f t="shared" si="1"/>
        <v>9.4118362148451901E-3</v>
      </c>
      <c r="CI18">
        <f t="shared" si="2"/>
        <v>3.6643832155991041E-2</v>
      </c>
      <c r="CJ18">
        <f t="shared" si="3"/>
        <v>5.3089761920506157E-2</v>
      </c>
      <c r="CK18">
        <f t="shared" si="4"/>
        <v>0.10761888564835762</v>
      </c>
      <c r="CL18">
        <f t="shared" si="5"/>
        <v>8.5993933576203496E-2</v>
      </c>
      <c r="CM18">
        <f t="shared" si="6"/>
        <v>2.808563669361876E-2</v>
      </c>
      <c r="CN18">
        <f t="shared" si="7"/>
        <v>4.7067596863251286E-2</v>
      </c>
      <c r="CO18">
        <f t="shared" si="8"/>
        <v>5.7549294417315073E-4</v>
      </c>
      <c r="CP18" s="144" t="s">
        <v>335</v>
      </c>
      <c r="CQ18">
        <f t="shared" si="9"/>
        <v>319</v>
      </c>
      <c r="CR18">
        <f t="shared" si="10"/>
        <v>203</v>
      </c>
      <c r="CS18" s="144" t="s">
        <v>335</v>
      </c>
    </row>
    <row r="19" spans="1:97" x14ac:dyDescent="0.25">
      <c r="A19" s="144" t="s">
        <v>190</v>
      </c>
      <c r="B19" s="23">
        <v>0.21781244489750934</v>
      </c>
      <c r="C19" s="144" t="s">
        <v>190</v>
      </c>
      <c r="D19" s="144">
        <v>157</v>
      </c>
      <c r="E19" s="144" t="s">
        <v>190</v>
      </c>
      <c r="F19" s="23">
        <v>0.11520249528706754</v>
      </c>
      <c r="G19" s="144" t="s">
        <v>190</v>
      </c>
      <c r="H19" s="144">
        <v>126</v>
      </c>
      <c r="I19" s="144" t="s">
        <v>190</v>
      </c>
      <c r="J19" s="23">
        <v>0.31603596138215784</v>
      </c>
      <c r="K19" s="144" t="s">
        <v>190</v>
      </c>
      <c r="L19" s="144">
        <v>104</v>
      </c>
      <c r="M19" s="144" t="s">
        <v>190</v>
      </c>
      <c r="N19" s="23">
        <v>-22</v>
      </c>
      <c r="O19" s="144" t="s">
        <v>190</v>
      </c>
      <c r="P19" s="23">
        <v>137</v>
      </c>
      <c r="Q19" s="144" t="s">
        <v>190</v>
      </c>
      <c r="R19" s="23">
        <v>5.6294553906793496E-4</v>
      </c>
      <c r="S19" s="144" t="s">
        <v>190</v>
      </c>
      <c r="T19" s="144">
        <v>247</v>
      </c>
      <c r="U19" s="144" t="s">
        <v>190</v>
      </c>
      <c r="V19" s="23">
        <v>0.43930791557770826</v>
      </c>
      <c r="W19" s="144" t="s">
        <v>190</v>
      </c>
      <c r="X19" s="144">
        <v>28</v>
      </c>
      <c r="Y19" s="144" t="s">
        <v>190</v>
      </c>
      <c r="Z19" s="23">
        <v>4.6224412508536076E-3</v>
      </c>
      <c r="AA19" s="144" t="s">
        <v>190</v>
      </c>
      <c r="AB19" s="144">
        <v>100</v>
      </c>
      <c r="AC19" s="144" t="s">
        <v>190</v>
      </c>
      <c r="AD19" s="23">
        <v>1.074743312110997E-2</v>
      </c>
      <c r="AE19" s="144" t="s">
        <v>190</v>
      </c>
      <c r="AF19" s="144">
        <v>161</v>
      </c>
      <c r="AG19" s="144" t="s">
        <v>190</v>
      </c>
      <c r="AH19" s="23">
        <v>5.8005259678275377E-2</v>
      </c>
      <c r="AI19" s="144" t="s">
        <v>190</v>
      </c>
      <c r="AJ19" s="144">
        <v>267</v>
      </c>
      <c r="AK19" s="144" t="s">
        <v>190</v>
      </c>
      <c r="AL19" s="23">
        <v>1.7782948009247082E-2</v>
      </c>
      <c r="AM19" s="144" t="s">
        <v>190</v>
      </c>
      <c r="AN19" s="144">
        <v>222</v>
      </c>
      <c r="AO19" s="144" t="s">
        <v>190</v>
      </c>
      <c r="AP19" s="23">
        <v>5.8171778463503215E-2</v>
      </c>
      <c r="AQ19" s="144" t="s">
        <v>190</v>
      </c>
      <c r="AR19" s="144">
        <v>114</v>
      </c>
      <c r="AS19" s="144" t="s">
        <v>190</v>
      </c>
      <c r="AT19" s="23">
        <v>4.4921974016406886E-2</v>
      </c>
      <c r="AU19" s="144" t="s">
        <v>190</v>
      </c>
      <c r="AV19" s="144">
        <v>309</v>
      </c>
      <c r="AW19" s="144" t="s">
        <v>190</v>
      </c>
      <c r="AX19" s="23">
        <v>7.2498448526116963E-2</v>
      </c>
      <c r="AY19" s="144" t="s">
        <v>190</v>
      </c>
      <c r="AZ19" s="144">
        <v>160</v>
      </c>
      <c r="BA19" s="144" t="s">
        <v>190</v>
      </c>
      <c r="BB19" s="23">
        <v>0.15953109519784486</v>
      </c>
      <c r="BC19" s="144" t="s">
        <v>190</v>
      </c>
      <c r="BD19" s="144">
        <v>50</v>
      </c>
      <c r="BE19" s="144" t="s">
        <v>190</v>
      </c>
      <c r="BF19" s="23">
        <v>0.26947227528003342</v>
      </c>
      <c r="BG19" s="144" t="s">
        <v>190</v>
      </c>
      <c r="BH19" s="144">
        <v>117</v>
      </c>
      <c r="BI19" s="144" t="s">
        <v>190</v>
      </c>
      <c r="BJ19" s="23">
        <v>0.20184945564845044</v>
      </c>
      <c r="BK19" s="144" t="s">
        <v>190</v>
      </c>
      <c r="BL19" s="144">
        <v>51</v>
      </c>
      <c r="BM19" s="144" t="s">
        <v>190</v>
      </c>
      <c r="BN19" s="23">
        <v>2.5896190593601043E-2</v>
      </c>
      <c r="BO19" s="144" t="s">
        <v>190</v>
      </c>
      <c r="BP19" s="144">
        <v>266</v>
      </c>
      <c r="BQ19" s="144" t="s">
        <v>190</v>
      </c>
      <c r="BR19" s="23">
        <v>0.11549677356019294</v>
      </c>
      <c r="BS19" s="144" t="s">
        <v>190</v>
      </c>
      <c r="BT19" s="144">
        <v>52</v>
      </c>
      <c r="BU19" s="144" t="s">
        <v>190</v>
      </c>
      <c r="BV19" s="23">
        <v>0.12304005782488449</v>
      </c>
      <c r="BW19" s="144" t="s">
        <v>190</v>
      </c>
      <c r="BX19" s="144">
        <v>151</v>
      </c>
      <c r="BY19" s="144" t="s">
        <v>190</v>
      </c>
      <c r="BZ19" s="23">
        <v>0.11575598767368117</v>
      </c>
      <c r="CA19" s="144" t="s">
        <v>190</v>
      </c>
      <c r="CB19" s="144">
        <v>229</v>
      </c>
      <c r="CC19" s="144" t="s">
        <v>190</v>
      </c>
      <c r="CD19" s="23">
        <v>8.5538741388712758E-2</v>
      </c>
      <c r="CE19" s="144" t="s">
        <v>190</v>
      </c>
      <c r="CF19" s="144">
        <v>142</v>
      </c>
      <c r="CG19" s="2">
        <f t="shared" si="0"/>
        <v>4.6224412508536076E-3</v>
      </c>
      <c r="CH19">
        <f t="shared" si="1"/>
        <v>1.7782948009247082E-2</v>
      </c>
      <c r="CI19">
        <f t="shared" si="2"/>
        <v>7.2498448526116963E-2</v>
      </c>
      <c r="CJ19">
        <f t="shared" si="3"/>
        <v>0.20184945564845044</v>
      </c>
      <c r="CK19">
        <f t="shared" si="4"/>
        <v>0.12304005782488449</v>
      </c>
      <c r="CL19">
        <f t="shared" si="5"/>
        <v>0.11575598767368117</v>
      </c>
      <c r="CM19">
        <f t="shared" si="6"/>
        <v>8.5538741388712758E-2</v>
      </c>
      <c r="CN19">
        <f t="shared" si="7"/>
        <v>8.8886274978856344E-2</v>
      </c>
      <c r="CO19">
        <f t="shared" si="8"/>
        <v>1.1556103127134019E-3</v>
      </c>
      <c r="CP19" s="144" t="s">
        <v>190</v>
      </c>
      <c r="CQ19">
        <f t="shared" si="9"/>
        <v>157</v>
      </c>
      <c r="CR19">
        <f t="shared" si="10"/>
        <v>100</v>
      </c>
      <c r="CS19" s="144" t="s">
        <v>190</v>
      </c>
    </row>
    <row r="20" spans="1:97" x14ac:dyDescent="0.25">
      <c r="A20" s="144" t="s">
        <v>60</v>
      </c>
      <c r="B20" s="23">
        <v>0.40845522528639383</v>
      </c>
      <c r="C20" s="144" t="s">
        <v>60</v>
      </c>
      <c r="D20" s="144">
        <v>38</v>
      </c>
      <c r="E20" s="144" t="s">
        <v>60</v>
      </c>
      <c r="F20" s="23">
        <v>8.4985181950933117E-2</v>
      </c>
      <c r="G20" s="144" t="s">
        <v>60</v>
      </c>
      <c r="H20" s="144">
        <v>188</v>
      </c>
      <c r="I20" s="144" t="s">
        <v>60</v>
      </c>
      <c r="J20" s="23">
        <v>0.57132039268325352</v>
      </c>
      <c r="K20" s="144" t="s">
        <v>60</v>
      </c>
      <c r="L20" s="144">
        <v>17</v>
      </c>
      <c r="M20" s="144" t="s">
        <v>60</v>
      </c>
      <c r="N20" s="23">
        <v>-171</v>
      </c>
      <c r="O20" s="144" t="s">
        <v>60</v>
      </c>
      <c r="P20" s="23">
        <v>26</v>
      </c>
      <c r="Q20" s="144" t="s">
        <v>60</v>
      </c>
      <c r="R20" s="23">
        <v>1.4777596932605969E-3</v>
      </c>
      <c r="S20" s="144" t="s">
        <v>60</v>
      </c>
      <c r="T20" s="144">
        <v>139</v>
      </c>
      <c r="U20" s="144" t="s">
        <v>60</v>
      </c>
      <c r="V20" s="23">
        <v>0.33819349283999522</v>
      </c>
      <c r="W20" s="144" t="s">
        <v>60</v>
      </c>
      <c r="X20" s="144">
        <v>48</v>
      </c>
      <c r="Y20" s="144" t="s">
        <v>60</v>
      </c>
      <c r="Z20" s="23">
        <v>4.6025777358016792E-3</v>
      </c>
      <c r="AA20" s="144" t="s">
        <v>60</v>
      </c>
      <c r="AB20" s="144">
        <v>101</v>
      </c>
      <c r="AC20" s="144" t="s">
        <v>60</v>
      </c>
      <c r="AD20" s="23">
        <v>1.8144659158504474E-2</v>
      </c>
      <c r="AE20" s="144" t="s">
        <v>60</v>
      </c>
      <c r="AF20" s="144">
        <v>99</v>
      </c>
      <c r="AG20" s="144" t="s">
        <v>60</v>
      </c>
      <c r="AH20" s="23">
        <v>0.19317532871680698</v>
      </c>
      <c r="AI20" s="144" t="s">
        <v>60</v>
      </c>
      <c r="AJ20" s="144">
        <v>35</v>
      </c>
      <c r="AK20" s="144" t="s">
        <v>60</v>
      </c>
      <c r="AL20" s="23">
        <v>4.2026613728003342E-2</v>
      </c>
      <c r="AM20" s="144" t="s">
        <v>60</v>
      </c>
      <c r="AN20" s="144">
        <v>70</v>
      </c>
      <c r="AO20" s="144" t="s">
        <v>60</v>
      </c>
      <c r="AP20" s="23">
        <v>2.5841124011407587E-2</v>
      </c>
      <c r="AQ20" s="144" t="s">
        <v>60</v>
      </c>
      <c r="AR20" s="144">
        <v>186</v>
      </c>
      <c r="AS20" s="144" t="s">
        <v>60</v>
      </c>
      <c r="AT20" s="23">
        <v>9.8634169152235121E-2</v>
      </c>
      <c r="AU20" s="144" t="s">
        <v>60</v>
      </c>
      <c r="AV20" s="144">
        <v>137</v>
      </c>
      <c r="AW20" s="144" t="s">
        <v>60</v>
      </c>
      <c r="AX20" s="23">
        <v>5.9944075964393932E-2</v>
      </c>
      <c r="AY20" s="144" t="s">
        <v>60</v>
      </c>
      <c r="AZ20" s="144">
        <v>193</v>
      </c>
      <c r="BA20" s="144" t="s">
        <v>60</v>
      </c>
      <c r="BB20" s="23">
        <v>8.0361632739167854E-2</v>
      </c>
      <c r="BC20" s="144" t="s">
        <v>60</v>
      </c>
      <c r="BD20" s="144">
        <v>112</v>
      </c>
      <c r="BE20" s="144" t="s">
        <v>60</v>
      </c>
      <c r="BF20" s="23">
        <v>0.3506809973520682</v>
      </c>
      <c r="BG20" s="144" t="s">
        <v>60</v>
      </c>
      <c r="BH20" s="144">
        <v>60</v>
      </c>
      <c r="BI20" s="144" t="s">
        <v>60</v>
      </c>
      <c r="BJ20" s="23">
        <v>0.14660200004755825</v>
      </c>
      <c r="BK20" s="144" t="s">
        <v>60</v>
      </c>
      <c r="BL20" s="144">
        <v>102</v>
      </c>
      <c r="BM20" s="144" t="s">
        <v>60</v>
      </c>
      <c r="BN20" s="23">
        <v>6.2222186854269244E-2</v>
      </c>
      <c r="BO20" s="144" t="s">
        <v>60</v>
      </c>
      <c r="BP20" s="144">
        <v>161</v>
      </c>
      <c r="BQ20" s="144" t="s">
        <v>60</v>
      </c>
      <c r="BR20" s="23">
        <v>4.756947008861228E-2</v>
      </c>
      <c r="BS20" s="144" t="s">
        <v>60</v>
      </c>
      <c r="BT20" s="144">
        <v>217</v>
      </c>
      <c r="BU20" s="144" t="s">
        <v>60</v>
      </c>
      <c r="BV20" s="23">
        <v>9.5383454425118031E-2</v>
      </c>
      <c r="BW20" s="144" t="s">
        <v>60</v>
      </c>
      <c r="BX20" s="144">
        <v>207</v>
      </c>
      <c r="BY20" s="144" t="s">
        <v>60</v>
      </c>
      <c r="BZ20" s="23">
        <v>0.2643969324298947</v>
      </c>
      <c r="CA20" s="144" t="s">
        <v>60</v>
      </c>
      <c r="CB20" s="144">
        <v>53</v>
      </c>
      <c r="CC20" s="144" t="s">
        <v>60</v>
      </c>
      <c r="CD20" s="23">
        <v>0.74741633915760886</v>
      </c>
      <c r="CE20" s="144" t="s">
        <v>60</v>
      </c>
      <c r="CF20" s="144">
        <v>5</v>
      </c>
      <c r="CG20" s="2">
        <f t="shared" si="0"/>
        <v>4.6025777358016792E-3</v>
      </c>
      <c r="CH20">
        <f t="shared" si="1"/>
        <v>4.2026613728003342E-2</v>
      </c>
      <c r="CI20">
        <f t="shared" si="2"/>
        <v>5.9944075964393932E-2</v>
      </c>
      <c r="CJ20">
        <f t="shared" si="3"/>
        <v>0.14660200004755825</v>
      </c>
      <c r="CK20">
        <f t="shared" si="4"/>
        <v>9.5383454425118031E-2</v>
      </c>
      <c r="CL20">
        <f t="shared" si="5"/>
        <v>0.2643969324298947</v>
      </c>
      <c r="CM20">
        <f t="shared" si="6"/>
        <v>0.74741633915760886</v>
      </c>
      <c r="CN20">
        <f t="shared" si="7"/>
        <v>0.16668498206537638</v>
      </c>
      <c r="CO20">
        <f t="shared" si="8"/>
        <v>1.1506444339504198E-3</v>
      </c>
      <c r="CP20" s="144" t="s">
        <v>60</v>
      </c>
      <c r="CQ20">
        <f t="shared" si="9"/>
        <v>38</v>
      </c>
      <c r="CR20">
        <f t="shared" si="10"/>
        <v>101</v>
      </c>
      <c r="CS20" s="144" t="s">
        <v>60</v>
      </c>
    </row>
    <row r="21" spans="1:97" x14ac:dyDescent="0.25">
      <c r="A21" s="144" t="s">
        <v>237</v>
      </c>
      <c r="B21" s="23">
        <v>0.14026353898440094</v>
      </c>
      <c r="C21" s="144" t="s">
        <v>237</v>
      </c>
      <c r="D21" s="144">
        <v>291</v>
      </c>
      <c r="E21" s="144" t="s">
        <v>237</v>
      </c>
      <c r="F21" s="23">
        <v>3.5101828231778744E-2</v>
      </c>
      <c r="G21" s="144" t="s">
        <v>237</v>
      </c>
      <c r="H21" s="144">
        <v>307</v>
      </c>
      <c r="I21" s="144" t="s">
        <v>237</v>
      </c>
      <c r="J21" s="23">
        <v>0.27455262720294726</v>
      </c>
      <c r="K21" s="144" t="s">
        <v>237</v>
      </c>
      <c r="L21" s="144">
        <v>147</v>
      </c>
      <c r="M21" s="144" t="s">
        <v>237</v>
      </c>
      <c r="N21" s="23">
        <v>-160</v>
      </c>
      <c r="O21" s="144" t="s">
        <v>237</v>
      </c>
      <c r="P21" s="23">
        <v>34</v>
      </c>
      <c r="Q21" s="144" t="s">
        <v>237</v>
      </c>
      <c r="R21" s="23">
        <v>1.0650587257460796E-3</v>
      </c>
      <c r="S21" s="144" t="s">
        <v>237</v>
      </c>
      <c r="T21" s="144">
        <v>185</v>
      </c>
      <c r="U21" s="144" t="s">
        <v>237</v>
      </c>
      <c r="V21" s="23">
        <v>0.25761218391470303</v>
      </c>
      <c r="W21" s="144" t="s">
        <v>237</v>
      </c>
      <c r="X21" s="144">
        <v>76</v>
      </c>
      <c r="Y21" s="144" t="s">
        <v>237</v>
      </c>
      <c r="Z21" s="23">
        <v>3.4453450685474072E-3</v>
      </c>
      <c r="AA21" s="144" t="s">
        <v>237</v>
      </c>
      <c r="AB21" s="144">
        <v>146</v>
      </c>
      <c r="AC21" s="144" t="s">
        <v>237</v>
      </c>
      <c r="AD21" s="23">
        <v>6.6062003861956991E-3</v>
      </c>
      <c r="AE21" s="144" t="s">
        <v>237</v>
      </c>
      <c r="AF21" s="144">
        <v>227</v>
      </c>
      <c r="AG21" s="144" t="s">
        <v>237</v>
      </c>
      <c r="AH21" s="23">
        <v>0.18218775714401886</v>
      </c>
      <c r="AI21" s="144" t="s">
        <v>237</v>
      </c>
      <c r="AJ21" s="144">
        <v>39</v>
      </c>
      <c r="AK21" s="144" t="s">
        <v>237</v>
      </c>
      <c r="AL21" s="23">
        <v>2.9398595076259467E-2</v>
      </c>
      <c r="AM21" s="144" t="s">
        <v>237</v>
      </c>
      <c r="AN21" s="144">
        <v>112</v>
      </c>
      <c r="AO21" s="144" t="s">
        <v>237</v>
      </c>
      <c r="AP21" s="23">
        <v>2.0639300411056244E-2</v>
      </c>
      <c r="AQ21" s="144" t="s">
        <v>237</v>
      </c>
      <c r="AR21" s="144">
        <v>210</v>
      </c>
      <c r="AS21" s="144" t="s">
        <v>237</v>
      </c>
      <c r="AT21" s="23">
        <v>7.663861809738047E-2</v>
      </c>
      <c r="AU21" s="144" t="s">
        <v>237</v>
      </c>
      <c r="AV21" s="144">
        <v>207</v>
      </c>
      <c r="AW21" s="144" t="s">
        <v>237</v>
      </c>
      <c r="AX21" s="23">
        <v>4.7122683843065907E-2</v>
      </c>
      <c r="AY21" s="144" t="s">
        <v>237</v>
      </c>
      <c r="AZ21" s="144">
        <v>236</v>
      </c>
      <c r="BA21" s="144" t="s">
        <v>237</v>
      </c>
      <c r="BB21" s="23">
        <v>2.9910429524424992E-2</v>
      </c>
      <c r="BC21" s="144" t="s">
        <v>237</v>
      </c>
      <c r="BD21" s="144">
        <v>226</v>
      </c>
      <c r="BE21" s="144" t="s">
        <v>237</v>
      </c>
      <c r="BF21" s="23">
        <v>0.22398175651883942</v>
      </c>
      <c r="BG21" s="144" t="s">
        <v>237</v>
      </c>
      <c r="BH21" s="144">
        <v>159</v>
      </c>
      <c r="BI21" s="144" t="s">
        <v>237</v>
      </c>
      <c r="BJ21" s="23">
        <v>7.4098338273675901E-2</v>
      </c>
      <c r="BK21" s="144" t="s">
        <v>237</v>
      </c>
      <c r="BL21" s="144">
        <v>234</v>
      </c>
      <c r="BM21" s="144" t="s">
        <v>237</v>
      </c>
      <c r="BN21" s="23">
        <v>1.9449094899705376E-2</v>
      </c>
      <c r="BO21" s="144" t="s">
        <v>237</v>
      </c>
      <c r="BP21" s="144">
        <v>286</v>
      </c>
      <c r="BQ21" s="144" t="s">
        <v>237</v>
      </c>
      <c r="BR21" s="23">
        <v>8.509693498367138E-2</v>
      </c>
      <c r="BS21" s="144" t="s">
        <v>237</v>
      </c>
      <c r="BT21" s="144">
        <v>92</v>
      </c>
      <c r="BU21" s="144" t="s">
        <v>237</v>
      </c>
      <c r="BV21" s="23">
        <v>9.0974756609701349E-2</v>
      </c>
      <c r="BW21" s="144" t="s">
        <v>237</v>
      </c>
      <c r="BX21" s="144">
        <v>216</v>
      </c>
      <c r="BY21" s="144" t="s">
        <v>237</v>
      </c>
      <c r="BZ21" s="23">
        <v>9.9966846354802283E-2</v>
      </c>
      <c r="CA21" s="144" t="s">
        <v>237</v>
      </c>
      <c r="CB21" s="144">
        <v>267</v>
      </c>
      <c r="CC21" s="144" t="s">
        <v>237</v>
      </c>
      <c r="CD21" s="23">
        <v>5.4886440239939598E-2</v>
      </c>
      <c r="CE21" s="144" t="s">
        <v>237</v>
      </c>
      <c r="CF21" s="144">
        <v>199</v>
      </c>
      <c r="CG21" s="2">
        <f t="shared" si="0"/>
        <v>3.4453450685474072E-3</v>
      </c>
      <c r="CH21">
        <f t="shared" si="1"/>
        <v>2.9398595076259467E-2</v>
      </c>
      <c r="CI21">
        <f t="shared" si="2"/>
        <v>4.7122683843065907E-2</v>
      </c>
      <c r="CJ21">
        <f t="shared" si="3"/>
        <v>7.4098338273675901E-2</v>
      </c>
      <c r="CK21">
        <f t="shared" si="4"/>
        <v>9.0974756609701349E-2</v>
      </c>
      <c r="CL21">
        <f t="shared" si="5"/>
        <v>9.9966846354802283E-2</v>
      </c>
      <c r="CM21">
        <f t="shared" si="6"/>
        <v>5.4886440239939598E-2</v>
      </c>
      <c r="CN21">
        <f t="shared" si="7"/>
        <v>5.7239628807901802E-2</v>
      </c>
      <c r="CO21">
        <f t="shared" si="8"/>
        <v>8.6133626713685179E-4</v>
      </c>
      <c r="CP21" s="144" t="s">
        <v>237</v>
      </c>
      <c r="CQ21">
        <f t="shared" si="9"/>
        <v>291</v>
      </c>
      <c r="CR21">
        <f t="shared" si="10"/>
        <v>146</v>
      </c>
      <c r="CS21" s="144" t="s">
        <v>237</v>
      </c>
    </row>
    <row r="22" spans="1:97" x14ac:dyDescent="0.25">
      <c r="A22" s="144" t="s">
        <v>270</v>
      </c>
      <c r="B22" s="23">
        <v>0.12382548320921574</v>
      </c>
      <c r="C22" s="144" t="s">
        <v>270</v>
      </c>
      <c r="D22" s="144">
        <v>309</v>
      </c>
      <c r="E22" s="144" t="s">
        <v>270</v>
      </c>
      <c r="F22" s="23">
        <v>3.7693372109292661E-2</v>
      </c>
      <c r="G22" s="144" t="s">
        <v>270</v>
      </c>
      <c r="H22" s="144">
        <v>303</v>
      </c>
      <c r="I22" s="144" t="s">
        <v>270</v>
      </c>
      <c r="J22" s="23">
        <v>0.19808811159846351</v>
      </c>
      <c r="K22" s="144" t="s">
        <v>270</v>
      </c>
      <c r="L22" s="144">
        <v>253</v>
      </c>
      <c r="M22" s="144" t="s">
        <v>270</v>
      </c>
      <c r="N22" s="23">
        <v>-50</v>
      </c>
      <c r="O22" s="144" t="s">
        <v>270</v>
      </c>
      <c r="P22" s="23">
        <v>104</v>
      </c>
      <c r="Q22" s="144" t="s">
        <v>270</v>
      </c>
      <c r="R22" s="23">
        <v>1.5826608619600858E-3</v>
      </c>
      <c r="S22" s="144" t="s">
        <v>270</v>
      </c>
      <c r="T22" s="144">
        <v>131</v>
      </c>
      <c r="U22" s="144" t="s">
        <v>270</v>
      </c>
      <c r="V22" s="23">
        <v>3.9028208005605233E-2</v>
      </c>
      <c r="W22" s="144" t="s">
        <v>270</v>
      </c>
      <c r="X22" s="144">
        <v>312</v>
      </c>
      <c r="Y22" s="144" t="s">
        <v>270</v>
      </c>
      <c r="Z22" s="23">
        <v>1.9428472197924448E-3</v>
      </c>
      <c r="AA22" s="144" t="s">
        <v>270</v>
      </c>
      <c r="AB22" s="144">
        <v>232</v>
      </c>
      <c r="AC22" s="144" t="s">
        <v>270</v>
      </c>
      <c r="AD22" s="23">
        <v>3.3603210755905534E-2</v>
      </c>
      <c r="AE22" s="144" t="s">
        <v>270</v>
      </c>
      <c r="AF22" s="144">
        <v>57</v>
      </c>
      <c r="AG22" s="144" t="s">
        <v>270</v>
      </c>
      <c r="AH22" s="23">
        <v>5.7586850735366506E-2</v>
      </c>
      <c r="AI22" s="144" t="s">
        <v>270</v>
      </c>
      <c r="AJ22" s="144">
        <v>269</v>
      </c>
      <c r="AK22" s="144" t="s">
        <v>270</v>
      </c>
      <c r="AL22" s="23">
        <v>4.0001207570193514E-2</v>
      </c>
      <c r="AM22" s="144" t="s">
        <v>270</v>
      </c>
      <c r="AN22" s="144">
        <v>74</v>
      </c>
      <c r="AO22" s="144" t="s">
        <v>270</v>
      </c>
      <c r="AP22" s="23">
        <v>0</v>
      </c>
      <c r="AQ22" s="144" t="s">
        <v>270</v>
      </c>
      <c r="AR22" s="144">
        <v>253</v>
      </c>
      <c r="AS22" s="144" t="s">
        <v>270</v>
      </c>
      <c r="AT22" s="23">
        <v>7.4993807968627729E-2</v>
      </c>
      <c r="AU22" s="144" t="s">
        <v>270</v>
      </c>
      <c r="AV22" s="144">
        <v>217</v>
      </c>
      <c r="AW22" s="144" t="s">
        <v>270</v>
      </c>
      <c r="AX22" s="23">
        <v>2.6439546751860485E-2</v>
      </c>
      <c r="AY22" s="144" t="s">
        <v>270</v>
      </c>
      <c r="AZ22" s="144">
        <v>298</v>
      </c>
      <c r="BA22" s="144" t="s">
        <v>270</v>
      </c>
      <c r="BB22" s="23">
        <v>1.420793269134546E-2</v>
      </c>
      <c r="BC22" s="144" t="s">
        <v>270</v>
      </c>
      <c r="BD22" s="144">
        <v>279</v>
      </c>
      <c r="BE22" s="144" t="s">
        <v>270</v>
      </c>
      <c r="BF22" s="23">
        <v>0.37626634692432415</v>
      </c>
      <c r="BG22" s="144" t="s">
        <v>270</v>
      </c>
      <c r="BH22" s="144">
        <v>51</v>
      </c>
      <c r="BI22" s="144" t="s">
        <v>270</v>
      </c>
      <c r="BJ22" s="23">
        <v>9.1602314688134956E-2</v>
      </c>
      <c r="BK22" s="144" t="s">
        <v>270</v>
      </c>
      <c r="BL22" s="144">
        <v>181</v>
      </c>
      <c r="BM22" s="144" t="s">
        <v>270</v>
      </c>
      <c r="BN22" s="23">
        <v>3.4010608607624442E-2</v>
      </c>
      <c r="BO22" s="144" t="s">
        <v>270</v>
      </c>
      <c r="BP22" s="144">
        <v>246</v>
      </c>
      <c r="BQ22" s="144" t="s">
        <v>270</v>
      </c>
      <c r="BR22" s="23">
        <v>2.0812251197160261E-2</v>
      </c>
      <c r="BS22" s="144" t="s">
        <v>270</v>
      </c>
      <c r="BT22" s="144">
        <v>318</v>
      </c>
      <c r="BU22" s="144" t="s">
        <v>270</v>
      </c>
      <c r="BV22" s="23">
        <v>4.7617359102051747E-2</v>
      </c>
      <c r="BW22" s="144" t="s">
        <v>270</v>
      </c>
      <c r="BX22" s="144">
        <v>305</v>
      </c>
      <c r="BY22" s="144" t="s">
        <v>270</v>
      </c>
      <c r="BZ22" s="23">
        <v>0.11053157728566178</v>
      </c>
      <c r="CA22" s="144" t="s">
        <v>270</v>
      </c>
      <c r="CB22" s="144">
        <v>243</v>
      </c>
      <c r="CC22" s="144" t="s">
        <v>270</v>
      </c>
      <c r="CD22" s="23">
        <v>2.8112555361421022E-2</v>
      </c>
      <c r="CE22" s="144" t="s">
        <v>270</v>
      </c>
      <c r="CF22" s="144">
        <v>281</v>
      </c>
      <c r="CG22" s="2">
        <f t="shared" si="0"/>
        <v>1.9428472197924448E-3</v>
      </c>
      <c r="CH22">
        <f t="shared" si="1"/>
        <v>4.0001207570193514E-2</v>
      </c>
      <c r="CI22">
        <f t="shared" si="2"/>
        <v>2.6439546751860485E-2</v>
      </c>
      <c r="CJ22">
        <f t="shared" si="3"/>
        <v>9.1602314688134956E-2</v>
      </c>
      <c r="CK22">
        <f t="shared" si="4"/>
        <v>4.7617359102051747E-2</v>
      </c>
      <c r="CL22">
        <f t="shared" si="5"/>
        <v>0.11053157728566178</v>
      </c>
      <c r="CM22">
        <f t="shared" si="6"/>
        <v>2.8112555361421022E-2</v>
      </c>
      <c r="CN22">
        <f t="shared" si="7"/>
        <v>5.0531483428796341E-2</v>
      </c>
      <c r="CO22">
        <f t="shared" si="8"/>
        <v>4.857118049481112E-4</v>
      </c>
      <c r="CP22" s="144" t="s">
        <v>270</v>
      </c>
      <c r="CQ22">
        <f t="shared" si="9"/>
        <v>309</v>
      </c>
      <c r="CR22">
        <f t="shared" si="10"/>
        <v>232</v>
      </c>
      <c r="CS22" s="144" t="s">
        <v>270</v>
      </c>
    </row>
    <row r="23" spans="1:97" x14ac:dyDescent="0.25">
      <c r="A23" s="144" t="s">
        <v>318</v>
      </c>
      <c r="B23" s="23">
        <v>0.17472722396148593</v>
      </c>
      <c r="C23" s="144" t="s">
        <v>318</v>
      </c>
      <c r="D23" s="144">
        <v>236</v>
      </c>
      <c r="E23" s="144" t="s">
        <v>318</v>
      </c>
      <c r="F23" s="23">
        <v>7.2898522827338302E-2</v>
      </c>
      <c r="G23" s="144" t="s">
        <v>318</v>
      </c>
      <c r="H23" s="144">
        <v>217</v>
      </c>
      <c r="I23" s="144" t="s">
        <v>318</v>
      </c>
      <c r="J23" s="23">
        <v>0.20968649456591848</v>
      </c>
      <c r="K23" s="144" t="s">
        <v>318</v>
      </c>
      <c r="L23" s="144">
        <v>233</v>
      </c>
      <c r="M23" s="144" t="s">
        <v>318</v>
      </c>
      <c r="N23" s="23">
        <v>16</v>
      </c>
      <c r="O23" s="144" t="s">
        <v>318</v>
      </c>
      <c r="P23" s="23">
        <v>194</v>
      </c>
      <c r="Q23" s="144" t="s">
        <v>318</v>
      </c>
      <c r="R23" s="23">
        <v>2.3940687102598994E-5</v>
      </c>
      <c r="S23" s="144" t="s">
        <v>318</v>
      </c>
      <c r="T23" s="144">
        <v>325</v>
      </c>
      <c r="U23" s="144" t="s">
        <v>318</v>
      </c>
      <c r="V23" s="23">
        <v>7.8522129729162254E-2</v>
      </c>
      <c r="W23" s="144" t="s">
        <v>318</v>
      </c>
      <c r="X23" s="144">
        <v>250</v>
      </c>
      <c r="Y23" s="144" t="s">
        <v>318</v>
      </c>
      <c r="Z23" s="23">
        <v>7.4956012212505261E-4</v>
      </c>
      <c r="AA23" s="144" t="s">
        <v>318</v>
      </c>
      <c r="AB23" s="144">
        <v>320</v>
      </c>
      <c r="AC23" s="144" t="s">
        <v>318</v>
      </c>
      <c r="AD23" s="23">
        <v>4.1875220739837297E-3</v>
      </c>
      <c r="AE23" s="144" t="s">
        <v>318</v>
      </c>
      <c r="AF23" s="144">
        <v>270</v>
      </c>
      <c r="AG23" s="144" t="s">
        <v>318</v>
      </c>
      <c r="AH23" s="23">
        <v>0.10553775659335966</v>
      </c>
      <c r="AI23" s="144" t="s">
        <v>318</v>
      </c>
      <c r="AJ23" s="144">
        <v>113</v>
      </c>
      <c r="AK23" s="144" t="s">
        <v>318</v>
      </c>
      <c r="AL23" s="23">
        <v>1.7381476206644056E-2</v>
      </c>
      <c r="AM23" s="144" t="s">
        <v>318</v>
      </c>
      <c r="AN23" s="144">
        <v>232</v>
      </c>
      <c r="AO23" s="144" t="s">
        <v>318</v>
      </c>
      <c r="AP23" s="23">
        <v>3.9013519898202835E-2</v>
      </c>
      <c r="AQ23" s="144" t="s">
        <v>318</v>
      </c>
      <c r="AR23" s="144">
        <v>149</v>
      </c>
      <c r="AS23" s="144" t="s">
        <v>318</v>
      </c>
      <c r="AT23" s="23">
        <v>7.6088991580870138E-2</v>
      </c>
      <c r="AU23" s="144" t="s">
        <v>318</v>
      </c>
      <c r="AV23" s="144">
        <v>212</v>
      </c>
      <c r="AW23" s="144" t="s">
        <v>318</v>
      </c>
      <c r="AX23" s="23">
        <v>6.4825906864247107E-2</v>
      </c>
      <c r="AY23" s="144" t="s">
        <v>318</v>
      </c>
      <c r="AZ23" s="144">
        <v>180</v>
      </c>
      <c r="BA23" s="144" t="s">
        <v>318</v>
      </c>
      <c r="BB23" s="23">
        <v>3.147405837215219E-2</v>
      </c>
      <c r="BC23" s="144" t="s">
        <v>318</v>
      </c>
      <c r="BD23" s="144">
        <v>220</v>
      </c>
      <c r="BE23" s="144" t="s">
        <v>318</v>
      </c>
      <c r="BF23" s="23">
        <v>0.23413169746812035</v>
      </c>
      <c r="BG23" s="144" t="s">
        <v>318</v>
      </c>
      <c r="BH23" s="144">
        <v>142</v>
      </c>
      <c r="BI23" s="144" t="s">
        <v>318</v>
      </c>
      <c r="BJ23" s="23">
        <v>7.7646107812485779E-2</v>
      </c>
      <c r="BK23" s="144" t="s">
        <v>318</v>
      </c>
      <c r="BL23" s="144">
        <v>226</v>
      </c>
      <c r="BM23" s="144" t="s">
        <v>318</v>
      </c>
      <c r="BN23" s="23">
        <v>8.6604078288566338E-2</v>
      </c>
      <c r="BO23" s="144" t="s">
        <v>318</v>
      </c>
      <c r="BP23" s="144">
        <v>112</v>
      </c>
      <c r="BQ23" s="144" t="s">
        <v>318</v>
      </c>
      <c r="BR23" s="23">
        <v>1.3113360328199599E-2</v>
      </c>
      <c r="BS23" s="144" t="s">
        <v>318</v>
      </c>
      <c r="BT23" s="144">
        <v>324</v>
      </c>
      <c r="BU23" s="144" t="s">
        <v>318</v>
      </c>
      <c r="BV23" s="23">
        <v>8.6518997949062162E-2</v>
      </c>
      <c r="BW23" s="144" t="s">
        <v>318</v>
      </c>
      <c r="BX23" s="144">
        <v>227</v>
      </c>
      <c r="BY23" s="144" t="s">
        <v>318</v>
      </c>
      <c r="BZ23" s="23">
        <v>0.20200341607464831</v>
      </c>
      <c r="CA23" s="144" t="s">
        <v>318</v>
      </c>
      <c r="CB23" s="144">
        <v>90</v>
      </c>
      <c r="CC23" s="144" t="s">
        <v>318</v>
      </c>
      <c r="CD23" s="23">
        <v>3.9349667792150871E-2</v>
      </c>
      <c r="CE23" s="144" t="s">
        <v>318</v>
      </c>
      <c r="CF23" s="144">
        <v>253</v>
      </c>
      <c r="CG23" s="2">
        <f t="shared" si="0"/>
        <v>7.4956012212505261E-4</v>
      </c>
      <c r="CH23">
        <f t="shared" si="1"/>
        <v>1.7381476206644056E-2</v>
      </c>
      <c r="CI23">
        <f t="shared" si="2"/>
        <v>6.4825906864247107E-2</v>
      </c>
      <c r="CJ23">
        <f t="shared" si="3"/>
        <v>7.7646107812485779E-2</v>
      </c>
      <c r="CK23">
        <f t="shared" si="4"/>
        <v>8.6518997949062162E-2</v>
      </c>
      <c r="CL23">
        <f t="shared" si="5"/>
        <v>0.20200341607464831</v>
      </c>
      <c r="CM23">
        <f t="shared" si="6"/>
        <v>3.9349667792150871E-2</v>
      </c>
      <c r="CN23">
        <f t="shared" si="7"/>
        <v>7.1303786533596952E-2</v>
      </c>
      <c r="CO23">
        <f t="shared" si="8"/>
        <v>1.8739003053126315E-4</v>
      </c>
      <c r="CP23" s="144" t="s">
        <v>318</v>
      </c>
      <c r="CQ23">
        <f t="shared" si="9"/>
        <v>236</v>
      </c>
      <c r="CR23">
        <f t="shared" si="10"/>
        <v>320</v>
      </c>
      <c r="CS23" s="144" t="s">
        <v>318</v>
      </c>
    </row>
    <row r="24" spans="1:97" x14ac:dyDescent="0.25">
      <c r="A24" s="144" t="s">
        <v>301</v>
      </c>
      <c r="B24" s="23">
        <v>0.11578106340311466</v>
      </c>
      <c r="C24" s="144" t="s">
        <v>301</v>
      </c>
      <c r="D24" s="144">
        <v>318</v>
      </c>
      <c r="E24" s="144" t="s">
        <v>301</v>
      </c>
      <c r="F24" s="23">
        <v>3.7326648471711889E-2</v>
      </c>
      <c r="G24" s="144" t="s">
        <v>301</v>
      </c>
      <c r="H24" s="144">
        <v>305</v>
      </c>
      <c r="I24" s="144" t="s">
        <v>301</v>
      </c>
      <c r="J24" s="23">
        <v>0.1509739213906211</v>
      </c>
      <c r="K24" s="144" t="s">
        <v>301</v>
      </c>
      <c r="L24" s="144">
        <v>302</v>
      </c>
      <c r="M24" s="144" t="s">
        <v>301</v>
      </c>
      <c r="N24" s="23">
        <v>-3</v>
      </c>
      <c r="O24" s="144" t="s">
        <v>301</v>
      </c>
      <c r="P24" s="23">
        <v>160</v>
      </c>
      <c r="Q24" s="144" t="s">
        <v>301</v>
      </c>
      <c r="R24" s="23">
        <v>1.0588753119143051E-3</v>
      </c>
      <c r="S24" s="144" t="s">
        <v>301</v>
      </c>
      <c r="T24" s="144">
        <v>186</v>
      </c>
      <c r="U24" s="144" t="s">
        <v>301</v>
      </c>
      <c r="V24" s="23">
        <v>8.6540827022851777E-2</v>
      </c>
      <c r="W24" s="144" t="s">
        <v>301</v>
      </c>
      <c r="X24" s="144">
        <v>232</v>
      </c>
      <c r="Y24" s="144" t="s">
        <v>301</v>
      </c>
      <c r="Z24" s="23">
        <v>1.8582852127506455E-3</v>
      </c>
      <c r="AA24" s="144" t="s">
        <v>301</v>
      </c>
      <c r="AB24" s="144">
        <v>237</v>
      </c>
      <c r="AC24" s="144" t="s">
        <v>301</v>
      </c>
      <c r="AD24" s="23">
        <v>2.6252899106020067E-2</v>
      </c>
      <c r="AE24" s="144" t="s">
        <v>301</v>
      </c>
      <c r="AF24" s="144">
        <v>72</v>
      </c>
      <c r="AG24" s="144" t="s">
        <v>301</v>
      </c>
      <c r="AH24" s="23">
        <v>6.9796634292773746E-2</v>
      </c>
      <c r="AI24" s="144" t="s">
        <v>301</v>
      </c>
      <c r="AJ24" s="144">
        <v>215</v>
      </c>
      <c r="AK24" s="144" t="s">
        <v>301</v>
      </c>
      <c r="AL24" s="23">
        <v>3.4377779089124261E-2</v>
      </c>
      <c r="AM24" s="144" t="s">
        <v>301</v>
      </c>
      <c r="AN24" s="144">
        <v>94</v>
      </c>
      <c r="AO24" s="144" t="s">
        <v>301</v>
      </c>
      <c r="AP24" s="23">
        <v>2.2397899477834975E-2</v>
      </c>
      <c r="AQ24" s="144" t="s">
        <v>301</v>
      </c>
      <c r="AR24" s="144">
        <v>200</v>
      </c>
      <c r="AS24" s="144" t="s">
        <v>301</v>
      </c>
      <c r="AT24" s="23">
        <v>5.7876201104797173E-2</v>
      </c>
      <c r="AU24" s="144" t="s">
        <v>301</v>
      </c>
      <c r="AV24" s="144">
        <v>277</v>
      </c>
      <c r="AW24" s="144" t="s">
        <v>301</v>
      </c>
      <c r="AX24" s="23">
        <v>4.2220797776953083E-2</v>
      </c>
      <c r="AY24" s="144" t="s">
        <v>301</v>
      </c>
      <c r="AZ24" s="144">
        <v>249</v>
      </c>
      <c r="BA24" s="144" t="s">
        <v>301</v>
      </c>
      <c r="BB24" s="23">
        <v>1.2404152146043779E-2</v>
      </c>
      <c r="BC24" s="144" t="s">
        <v>301</v>
      </c>
      <c r="BD24" s="144">
        <v>283</v>
      </c>
      <c r="BE24" s="144" t="s">
        <v>301</v>
      </c>
      <c r="BF24" s="23">
        <v>0.13836964145240044</v>
      </c>
      <c r="BG24" s="144" t="s">
        <v>301</v>
      </c>
      <c r="BH24" s="144">
        <v>284</v>
      </c>
      <c r="BI24" s="144" t="s">
        <v>301</v>
      </c>
      <c r="BJ24" s="23">
        <v>4.0235310270582206E-2</v>
      </c>
      <c r="BK24" s="144" t="s">
        <v>301</v>
      </c>
      <c r="BL24" s="144">
        <v>315</v>
      </c>
      <c r="BM24" s="144" t="s">
        <v>301</v>
      </c>
      <c r="BN24" s="23">
        <v>2.0479134675774606E-2</v>
      </c>
      <c r="BO24" s="144" t="s">
        <v>301</v>
      </c>
      <c r="BP24" s="144">
        <v>284</v>
      </c>
      <c r="BQ24" s="144" t="s">
        <v>301</v>
      </c>
      <c r="BR24" s="23">
        <v>5.5424030985373351E-2</v>
      </c>
      <c r="BS24" s="144" t="s">
        <v>301</v>
      </c>
      <c r="BT24" s="144">
        <v>188</v>
      </c>
      <c r="BU24" s="144" t="s">
        <v>301</v>
      </c>
      <c r="BV24" s="23">
        <v>6.6026334406948356E-2</v>
      </c>
      <c r="BW24" s="144" t="s">
        <v>301</v>
      </c>
      <c r="BX24" s="144">
        <v>284</v>
      </c>
      <c r="BY24" s="144" t="s">
        <v>301</v>
      </c>
      <c r="BZ24" s="23">
        <v>0.12863929247671549</v>
      </c>
      <c r="CA24" s="144" t="s">
        <v>301</v>
      </c>
      <c r="CB24" s="144">
        <v>206</v>
      </c>
      <c r="CC24" s="144" t="s">
        <v>301</v>
      </c>
      <c r="CD24" s="23">
        <v>2.4499602040622347E-3</v>
      </c>
      <c r="CE24" s="144" t="s">
        <v>301</v>
      </c>
      <c r="CF24" s="144">
        <v>324</v>
      </c>
      <c r="CG24" s="2">
        <f t="shared" si="0"/>
        <v>1.8582852127506455E-3</v>
      </c>
      <c r="CH24">
        <f t="shared" si="1"/>
        <v>3.4377779089124261E-2</v>
      </c>
      <c r="CI24">
        <f t="shared" si="2"/>
        <v>4.2220797776953083E-2</v>
      </c>
      <c r="CJ24">
        <f t="shared" si="3"/>
        <v>4.0235310270582206E-2</v>
      </c>
      <c r="CK24">
        <f t="shared" si="4"/>
        <v>6.6026334406948356E-2</v>
      </c>
      <c r="CL24">
        <f t="shared" si="5"/>
        <v>0.12863929247671549</v>
      </c>
      <c r="CM24">
        <f t="shared" si="6"/>
        <v>2.4499602040622347E-3</v>
      </c>
      <c r="CN24">
        <f t="shared" si="7"/>
        <v>4.7248665905367325E-2</v>
      </c>
      <c r="CO24">
        <f t="shared" si="8"/>
        <v>4.6457130318766139E-4</v>
      </c>
      <c r="CP24" s="144" t="s">
        <v>301</v>
      </c>
      <c r="CQ24">
        <f t="shared" si="9"/>
        <v>318</v>
      </c>
      <c r="CR24">
        <f t="shared" si="10"/>
        <v>237</v>
      </c>
      <c r="CS24" s="144" t="s">
        <v>301</v>
      </c>
    </row>
    <row r="25" spans="1:97" x14ac:dyDescent="0.25">
      <c r="A25" s="144" t="s">
        <v>206</v>
      </c>
      <c r="B25" s="23">
        <v>0.22602678515580762</v>
      </c>
      <c r="C25" s="144" t="s">
        <v>206</v>
      </c>
      <c r="D25" s="144">
        <v>148</v>
      </c>
      <c r="E25" s="144" t="s">
        <v>206</v>
      </c>
      <c r="F25" s="23">
        <v>6.2958967987669159E-2</v>
      </c>
      <c r="G25" s="144" t="s">
        <v>206</v>
      </c>
      <c r="H25" s="144">
        <v>244</v>
      </c>
      <c r="I25" s="144" t="s">
        <v>206</v>
      </c>
      <c r="J25" s="23">
        <v>0.33892133800521423</v>
      </c>
      <c r="K25" s="144" t="s">
        <v>206</v>
      </c>
      <c r="L25" s="144">
        <v>84</v>
      </c>
      <c r="M25" s="144" t="s">
        <v>206</v>
      </c>
      <c r="N25" s="23">
        <v>-160</v>
      </c>
      <c r="O25" s="144" t="s">
        <v>206</v>
      </c>
      <c r="P25" s="23">
        <v>34</v>
      </c>
      <c r="Q25" s="144" t="s">
        <v>206</v>
      </c>
      <c r="R25" s="23">
        <v>1.2614107027711285E-3</v>
      </c>
      <c r="S25" s="144" t="s">
        <v>206</v>
      </c>
      <c r="T25" s="144">
        <v>164</v>
      </c>
      <c r="U25" s="144" t="s">
        <v>206</v>
      </c>
      <c r="V25" s="23">
        <v>0.20392318211231705</v>
      </c>
      <c r="W25" s="144" t="s">
        <v>206</v>
      </c>
      <c r="X25" s="144">
        <v>109</v>
      </c>
      <c r="Y25" s="144" t="s">
        <v>206</v>
      </c>
      <c r="Z25" s="23">
        <v>3.1454955594383909E-3</v>
      </c>
      <c r="AA25" s="144" t="s">
        <v>206</v>
      </c>
      <c r="AB25" s="144">
        <v>157</v>
      </c>
      <c r="AC25" s="144" t="s">
        <v>206</v>
      </c>
      <c r="AD25" s="23">
        <v>7.2085441620634502E-3</v>
      </c>
      <c r="AE25" s="144" t="s">
        <v>206</v>
      </c>
      <c r="AF25" s="144">
        <v>218</v>
      </c>
      <c r="AG25" s="144" t="s">
        <v>206</v>
      </c>
      <c r="AH25" s="23">
        <v>8.2388388490443373E-2</v>
      </c>
      <c r="AI25" s="144" t="s">
        <v>206</v>
      </c>
      <c r="AJ25" s="144">
        <v>163</v>
      </c>
      <c r="AK25" s="144" t="s">
        <v>206</v>
      </c>
      <c r="AL25" s="23">
        <v>1.7407650150939386E-2</v>
      </c>
      <c r="AM25" s="144" t="s">
        <v>206</v>
      </c>
      <c r="AN25" s="144">
        <v>231</v>
      </c>
      <c r="AO25" s="144" t="s">
        <v>206</v>
      </c>
      <c r="AP25" s="23">
        <v>3.1755634054910463E-2</v>
      </c>
      <c r="AQ25" s="144" t="s">
        <v>206</v>
      </c>
      <c r="AR25" s="144">
        <v>168</v>
      </c>
      <c r="AS25" s="144" t="s">
        <v>206</v>
      </c>
      <c r="AT25" s="23">
        <v>0.17092813379389163</v>
      </c>
      <c r="AU25" s="144" t="s">
        <v>206</v>
      </c>
      <c r="AV25" s="144">
        <v>31</v>
      </c>
      <c r="AW25" s="144" t="s">
        <v>206</v>
      </c>
      <c r="AX25" s="23">
        <v>9.1192671849681134E-2</v>
      </c>
      <c r="AY25" s="144" t="s">
        <v>206</v>
      </c>
      <c r="AZ25" s="144">
        <v>123</v>
      </c>
      <c r="BA25" s="144" t="s">
        <v>206</v>
      </c>
      <c r="BB25" s="23">
        <v>7.4014276648904781E-2</v>
      </c>
      <c r="BC25" s="144" t="s">
        <v>206</v>
      </c>
      <c r="BD25" s="144">
        <v>121</v>
      </c>
      <c r="BE25" s="144" t="s">
        <v>206</v>
      </c>
      <c r="BF25" s="23">
        <v>0.40375165882766634</v>
      </c>
      <c r="BG25" s="144" t="s">
        <v>206</v>
      </c>
      <c r="BH25" s="144">
        <v>44</v>
      </c>
      <c r="BI25" s="144" t="s">
        <v>206</v>
      </c>
      <c r="BJ25" s="23">
        <v>0.15190379669454065</v>
      </c>
      <c r="BK25" s="144" t="s">
        <v>206</v>
      </c>
      <c r="BL25" s="144">
        <v>95</v>
      </c>
      <c r="BM25" s="144" t="s">
        <v>206</v>
      </c>
      <c r="BN25" s="23">
        <v>2.5069924694631741E-2</v>
      </c>
      <c r="BO25" s="144" t="s">
        <v>206</v>
      </c>
      <c r="BP25" s="144">
        <v>270</v>
      </c>
      <c r="BQ25" s="144" t="s">
        <v>206</v>
      </c>
      <c r="BR25" s="23">
        <v>2.8254378996180458E-2</v>
      </c>
      <c r="BS25" s="144" t="s">
        <v>206</v>
      </c>
      <c r="BT25" s="144">
        <v>298</v>
      </c>
      <c r="BU25" s="144" t="s">
        <v>206</v>
      </c>
      <c r="BV25" s="23">
        <v>4.6345658857330281E-2</v>
      </c>
      <c r="BW25" s="144" t="s">
        <v>206</v>
      </c>
      <c r="BX25" s="144">
        <v>307</v>
      </c>
      <c r="BY25" s="144" t="s">
        <v>206</v>
      </c>
      <c r="BZ25" s="23">
        <v>0.27283863003322534</v>
      </c>
      <c r="CA25" s="144" t="s">
        <v>206</v>
      </c>
      <c r="CB25" s="144">
        <v>50</v>
      </c>
      <c r="CC25" s="144" t="s">
        <v>206</v>
      </c>
      <c r="CD25" s="23">
        <v>4.813349239335999E-2</v>
      </c>
      <c r="CE25" s="144" t="s">
        <v>206</v>
      </c>
      <c r="CF25" s="144">
        <v>222</v>
      </c>
      <c r="CG25" s="2">
        <f t="shared" si="0"/>
        <v>3.1454955594383909E-3</v>
      </c>
      <c r="CH25">
        <f t="shared" si="1"/>
        <v>1.7407650150939386E-2</v>
      </c>
      <c r="CI25">
        <f t="shared" si="2"/>
        <v>9.1192671849681134E-2</v>
      </c>
      <c r="CJ25">
        <f t="shared" si="3"/>
        <v>0.15190379669454065</v>
      </c>
      <c r="CK25">
        <f t="shared" si="4"/>
        <v>4.6345658857330281E-2</v>
      </c>
      <c r="CL25">
        <f t="shared" si="5"/>
        <v>0.27283863003322534</v>
      </c>
      <c r="CM25">
        <f t="shared" si="6"/>
        <v>4.813349239335999E-2</v>
      </c>
      <c r="CN25">
        <f t="shared" si="7"/>
        <v>9.2238434711109277E-2</v>
      </c>
      <c r="CO25">
        <f t="shared" si="8"/>
        <v>7.8637388985959772E-4</v>
      </c>
      <c r="CP25" s="144" t="s">
        <v>206</v>
      </c>
      <c r="CQ25">
        <f t="shared" si="9"/>
        <v>148</v>
      </c>
      <c r="CR25">
        <f t="shared" si="10"/>
        <v>157</v>
      </c>
      <c r="CS25" s="144" t="s">
        <v>206</v>
      </c>
    </row>
    <row r="26" spans="1:97" x14ac:dyDescent="0.25">
      <c r="A26" s="144" t="s">
        <v>47</v>
      </c>
      <c r="B26" s="23">
        <v>0.47442469028536777</v>
      </c>
      <c r="C26" s="144" t="s">
        <v>47</v>
      </c>
      <c r="D26" s="144">
        <v>28</v>
      </c>
      <c r="E26" s="144" t="s">
        <v>47</v>
      </c>
      <c r="F26" s="23">
        <v>0.20643156927773451</v>
      </c>
      <c r="G26" s="144" t="s">
        <v>47</v>
      </c>
      <c r="H26" s="144">
        <v>53</v>
      </c>
      <c r="I26" s="144" t="s">
        <v>47</v>
      </c>
      <c r="J26" s="23">
        <v>0.54990331846947027</v>
      </c>
      <c r="K26" s="144" t="s">
        <v>47</v>
      </c>
      <c r="L26" s="144">
        <v>18</v>
      </c>
      <c r="M26" s="144" t="s">
        <v>47</v>
      </c>
      <c r="N26" s="23">
        <v>-35</v>
      </c>
      <c r="O26" s="144" t="s">
        <v>47</v>
      </c>
      <c r="P26" s="23">
        <v>125</v>
      </c>
      <c r="Q26" s="144" t="s">
        <v>47</v>
      </c>
      <c r="R26" s="23">
        <v>3.6565457872866507E-4</v>
      </c>
      <c r="S26" s="144" t="s">
        <v>47</v>
      </c>
      <c r="T26" s="144">
        <v>267</v>
      </c>
      <c r="U26" s="144" t="s">
        <v>47</v>
      </c>
      <c r="V26" s="23">
        <v>0.19583177444166225</v>
      </c>
      <c r="W26" s="144" t="s">
        <v>47</v>
      </c>
      <c r="X26" s="144">
        <v>114</v>
      </c>
      <c r="Y26" s="144" t="s">
        <v>47</v>
      </c>
      <c r="Z26" s="23">
        <v>2.1752352684786783E-3</v>
      </c>
      <c r="AA26" s="144" t="s">
        <v>47</v>
      </c>
      <c r="AB26" s="144">
        <v>212</v>
      </c>
      <c r="AC26" s="144" t="s">
        <v>47</v>
      </c>
      <c r="AD26" s="23">
        <v>2.0559416560635209E-2</v>
      </c>
      <c r="AE26" s="144" t="s">
        <v>47</v>
      </c>
      <c r="AF26" s="144">
        <v>86</v>
      </c>
      <c r="AG26" s="144" t="s">
        <v>47</v>
      </c>
      <c r="AH26" s="23">
        <v>0.57647628822087627</v>
      </c>
      <c r="AI26" s="144" t="s">
        <v>47</v>
      </c>
      <c r="AJ26" s="144">
        <v>4</v>
      </c>
      <c r="AK26" s="144" t="s">
        <v>47</v>
      </c>
      <c r="AL26" s="23">
        <v>9.2687632506124773E-2</v>
      </c>
      <c r="AM26" s="144" t="s">
        <v>47</v>
      </c>
      <c r="AN26" s="144">
        <v>29</v>
      </c>
      <c r="AO26" s="144" t="s">
        <v>47</v>
      </c>
      <c r="AP26" s="23">
        <v>0.35990123077007535</v>
      </c>
      <c r="AQ26" s="144" t="s">
        <v>47</v>
      </c>
      <c r="AR26" s="144">
        <v>6</v>
      </c>
      <c r="AS26" s="144" t="s">
        <v>47</v>
      </c>
      <c r="AT26" s="23">
        <v>7.046948720106723E-2</v>
      </c>
      <c r="AU26" s="144" t="s">
        <v>47</v>
      </c>
      <c r="AV26" s="144">
        <v>237</v>
      </c>
      <c r="AW26" s="144" t="s">
        <v>47</v>
      </c>
      <c r="AX26" s="23">
        <v>0.37539820951216663</v>
      </c>
      <c r="AY26" s="144" t="s">
        <v>47</v>
      </c>
      <c r="AZ26" s="144">
        <v>8</v>
      </c>
      <c r="BA26" s="144" t="s">
        <v>47</v>
      </c>
      <c r="BB26" s="23">
        <v>4.2566761738462376E-2</v>
      </c>
      <c r="BC26" s="144" t="s">
        <v>47</v>
      </c>
      <c r="BD26" s="144">
        <v>184</v>
      </c>
      <c r="BE26" s="144" t="s">
        <v>47</v>
      </c>
      <c r="BF26" s="23">
        <v>0.16475202962873439</v>
      </c>
      <c r="BG26" s="144" t="s">
        <v>47</v>
      </c>
      <c r="BH26" s="144">
        <v>234</v>
      </c>
      <c r="BI26" s="144" t="s">
        <v>47</v>
      </c>
      <c r="BJ26" s="23">
        <v>7.3264481530712772E-2</v>
      </c>
      <c r="BK26" s="144" t="s">
        <v>47</v>
      </c>
      <c r="BL26" s="144">
        <v>237</v>
      </c>
      <c r="BM26" s="144" t="s">
        <v>47</v>
      </c>
      <c r="BN26" s="23">
        <v>3.3379649421881673E-2</v>
      </c>
      <c r="BO26" s="144" t="s">
        <v>47</v>
      </c>
      <c r="BP26" s="144">
        <v>248</v>
      </c>
      <c r="BQ26" s="144" t="s">
        <v>47</v>
      </c>
      <c r="BR26" s="23">
        <v>7.4180450420339286E-2</v>
      </c>
      <c r="BS26" s="144" t="s">
        <v>47</v>
      </c>
      <c r="BT26" s="144">
        <v>120</v>
      </c>
      <c r="BU26" s="144" t="s">
        <v>47</v>
      </c>
      <c r="BV26" s="23">
        <v>9.3547669679411291E-2</v>
      </c>
      <c r="BW26" s="144" t="s">
        <v>47</v>
      </c>
      <c r="BX26" s="144">
        <v>209</v>
      </c>
      <c r="BY26" s="144" t="s">
        <v>47</v>
      </c>
      <c r="BZ26" s="23">
        <v>0.19714312302869422</v>
      </c>
      <c r="CA26" s="144" t="s">
        <v>47</v>
      </c>
      <c r="CB26" s="144">
        <v>98</v>
      </c>
      <c r="CC26" s="144" t="s">
        <v>47</v>
      </c>
      <c r="CD26" s="23">
        <v>0.68473764295660888</v>
      </c>
      <c r="CE26" s="144" t="s">
        <v>47</v>
      </c>
      <c r="CF26" s="144">
        <v>9</v>
      </c>
      <c r="CG26" s="2">
        <f t="shared" si="0"/>
        <v>2.1752352684786783E-3</v>
      </c>
      <c r="CH26">
        <f t="shared" si="1"/>
        <v>9.2687632506124773E-2</v>
      </c>
      <c r="CI26">
        <f t="shared" si="2"/>
        <v>0.37539820951216663</v>
      </c>
      <c r="CJ26">
        <f t="shared" si="3"/>
        <v>7.3264481530712772E-2</v>
      </c>
      <c r="CK26">
        <f t="shared" si="4"/>
        <v>9.3547669679411291E-2</v>
      </c>
      <c r="CL26">
        <f t="shared" si="5"/>
        <v>0.19714312302869422</v>
      </c>
      <c r="CM26">
        <f t="shared" si="6"/>
        <v>0.68473764295660888</v>
      </c>
      <c r="CN26">
        <f t="shared" si="7"/>
        <v>0.19360621702449915</v>
      </c>
      <c r="CO26">
        <f t="shared" si="8"/>
        <v>5.4380881711966957E-4</v>
      </c>
      <c r="CP26" s="144" t="s">
        <v>47</v>
      </c>
      <c r="CQ26">
        <f t="shared" si="9"/>
        <v>28</v>
      </c>
      <c r="CR26">
        <f t="shared" si="10"/>
        <v>212</v>
      </c>
      <c r="CS26" s="144" t="s">
        <v>47</v>
      </c>
    </row>
    <row r="27" spans="1:97" x14ac:dyDescent="0.25">
      <c r="A27" s="144" t="s">
        <v>155</v>
      </c>
      <c r="B27" s="23">
        <v>0.17059038180542227</v>
      </c>
      <c r="C27" s="144" t="s">
        <v>155</v>
      </c>
      <c r="D27" s="144">
        <v>240</v>
      </c>
      <c r="E27" s="144" t="s">
        <v>155</v>
      </c>
      <c r="F27" s="23">
        <v>0.11571386801721584</v>
      </c>
      <c r="G27" s="144" t="s">
        <v>155</v>
      </c>
      <c r="H27" s="144">
        <v>122</v>
      </c>
      <c r="I27" s="144" t="s">
        <v>155</v>
      </c>
      <c r="J27" s="23">
        <v>0.15208381583048811</v>
      </c>
      <c r="K27" s="144" t="s">
        <v>155</v>
      </c>
      <c r="L27" s="144">
        <v>300</v>
      </c>
      <c r="M27" s="144" t="s">
        <v>155</v>
      </c>
      <c r="N27" s="23">
        <v>178</v>
      </c>
      <c r="O27" s="144" t="s">
        <v>155</v>
      </c>
      <c r="P27" s="23">
        <v>304</v>
      </c>
      <c r="Q27" s="144" t="s">
        <v>155</v>
      </c>
      <c r="R27" s="23">
        <v>1.665921909725779E-3</v>
      </c>
      <c r="S27" s="144" t="s">
        <v>155</v>
      </c>
      <c r="T27" s="144">
        <v>126</v>
      </c>
      <c r="U27" s="144" t="s">
        <v>155</v>
      </c>
      <c r="V27" s="23">
        <v>7.8959361279973453E-2</v>
      </c>
      <c r="W27" s="144" t="s">
        <v>155</v>
      </c>
      <c r="X27" s="144">
        <v>249</v>
      </c>
      <c r="Y27" s="144" t="s">
        <v>155</v>
      </c>
      <c r="Z27" s="23">
        <v>2.3950889016142222E-3</v>
      </c>
      <c r="AA27" s="144" t="s">
        <v>155</v>
      </c>
      <c r="AB27" s="144">
        <v>197</v>
      </c>
      <c r="AC27" s="144" t="s">
        <v>155</v>
      </c>
      <c r="AD27" s="23">
        <v>1.1831541859545645E-3</v>
      </c>
      <c r="AE27" s="144" t="s">
        <v>155</v>
      </c>
      <c r="AF27" s="144">
        <v>320</v>
      </c>
      <c r="AG27" s="144" t="s">
        <v>155</v>
      </c>
      <c r="AH27" s="23">
        <v>7.8827438447898815E-2</v>
      </c>
      <c r="AI27" s="144" t="s">
        <v>155</v>
      </c>
      <c r="AJ27" s="144">
        <v>178</v>
      </c>
      <c r="AK27" s="144" t="s">
        <v>155</v>
      </c>
      <c r="AL27" s="23">
        <v>1.1087632771883051E-2</v>
      </c>
      <c r="AM27" s="144" t="s">
        <v>155</v>
      </c>
      <c r="AN27" s="144">
        <v>310</v>
      </c>
      <c r="AO27" s="144" t="s">
        <v>155</v>
      </c>
      <c r="AP27" s="23">
        <v>1.8514297622389472E-3</v>
      </c>
      <c r="AQ27" s="144" t="s">
        <v>155</v>
      </c>
      <c r="AR27" s="144">
        <v>250</v>
      </c>
      <c r="AS27" s="144" t="s">
        <v>155</v>
      </c>
      <c r="AT27" s="23">
        <v>6.7239655309204768E-2</v>
      </c>
      <c r="AU27" s="144" t="s">
        <v>155</v>
      </c>
      <c r="AV27" s="144">
        <v>245</v>
      </c>
      <c r="AW27" s="144" t="s">
        <v>155</v>
      </c>
      <c r="AX27" s="23">
        <v>2.5509114360597867E-2</v>
      </c>
      <c r="AY27" s="144" t="s">
        <v>155</v>
      </c>
      <c r="AZ27" s="144">
        <v>301</v>
      </c>
      <c r="BA27" s="144" t="s">
        <v>155</v>
      </c>
      <c r="BB27" s="23">
        <v>0.22770872898770256</v>
      </c>
      <c r="BC27" s="144" t="s">
        <v>155</v>
      </c>
      <c r="BD27" s="144">
        <v>25</v>
      </c>
      <c r="BE27" s="144" t="s">
        <v>155</v>
      </c>
      <c r="BF27" s="23">
        <v>0.11312040408865431</v>
      </c>
      <c r="BG27" s="144" t="s">
        <v>155</v>
      </c>
      <c r="BH27" s="144">
        <v>315</v>
      </c>
      <c r="BI27" s="144" t="s">
        <v>155</v>
      </c>
      <c r="BJ27" s="23">
        <v>0.23136459866857703</v>
      </c>
      <c r="BK27" s="144" t="s">
        <v>155</v>
      </c>
      <c r="BL27" s="144">
        <v>37</v>
      </c>
      <c r="BM27" s="144" t="s">
        <v>155</v>
      </c>
      <c r="BN27" s="23">
        <v>2.3631726422812301E-2</v>
      </c>
      <c r="BO27" s="144" t="s">
        <v>155</v>
      </c>
      <c r="BP27" s="144">
        <v>278</v>
      </c>
      <c r="BQ27" s="144" t="s">
        <v>155</v>
      </c>
      <c r="BR27" s="23">
        <v>5.6500568818127907E-2</v>
      </c>
      <c r="BS27" s="144" t="s">
        <v>155</v>
      </c>
      <c r="BT27" s="144">
        <v>182</v>
      </c>
      <c r="BU27" s="144" t="s">
        <v>155</v>
      </c>
      <c r="BV27" s="23">
        <v>6.9697645231859978E-2</v>
      </c>
      <c r="BW27" s="144" t="s">
        <v>155</v>
      </c>
      <c r="BX27" s="144">
        <v>275</v>
      </c>
      <c r="BY27" s="144" t="s">
        <v>155</v>
      </c>
      <c r="BZ27" s="23">
        <v>7.5324993310179722E-2</v>
      </c>
      <c r="CA27" s="144" t="s">
        <v>155</v>
      </c>
      <c r="CB27" s="144">
        <v>311</v>
      </c>
      <c r="CC27" s="144" t="s">
        <v>155</v>
      </c>
      <c r="CD27" s="23">
        <v>7.3087369330530616E-2</v>
      </c>
      <c r="CE27" s="144" t="s">
        <v>155</v>
      </c>
      <c r="CF27" s="144">
        <v>156</v>
      </c>
      <c r="CG27" s="2">
        <f t="shared" si="0"/>
        <v>2.3950889016142222E-3</v>
      </c>
      <c r="CH27">
        <f t="shared" si="1"/>
        <v>1.1087632771883051E-2</v>
      </c>
      <c r="CI27">
        <f t="shared" si="2"/>
        <v>2.5509114360597867E-2</v>
      </c>
      <c r="CJ27">
        <f t="shared" si="3"/>
        <v>0.23136459866857703</v>
      </c>
      <c r="CK27">
        <f t="shared" si="4"/>
        <v>6.9697645231859978E-2</v>
      </c>
      <c r="CL27">
        <f t="shared" si="5"/>
        <v>7.5324993310179722E-2</v>
      </c>
      <c r="CM27">
        <f t="shared" si="6"/>
        <v>7.3087369330530616E-2</v>
      </c>
      <c r="CN27">
        <f t="shared" si="7"/>
        <v>6.9615597919759839E-2</v>
      </c>
      <c r="CO27">
        <f t="shared" si="8"/>
        <v>5.9877222540355554E-4</v>
      </c>
      <c r="CP27" s="144" t="s">
        <v>155</v>
      </c>
      <c r="CQ27">
        <f t="shared" si="9"/>
        <v>240</v>
      </c>
      <c r="CR27">
        <f t="shared" si="10"/>
        <v>197</v>
      </c>
      <c r="CS27" s="144" t="s">
        <v>155</v>
      </c>
    </row>
    <row r="28" spans="1:97" x14ac:dyDescent="0.25">
      <c r="A28" s="144" t="s">
        <v>244</v>
      </c>
      <c r="B28" s="23">
        <v>0.17772806453051271</v>
      </c>
      <c r="C28" s="144" t="s">
        <v>244</v>
      </c>
      <c r="D28" s="144">
        <v>228</v>
      </c>
      <c r="E28" s="144" t="s">
        <v>244</v>
      </c>
      <c r="F28" s="23">
        <v>0.10773592292063618</v>
      </c>
      <c r="G28" s="144" t="s">
        <v>244</v>
      </c>
      <c r="H28" s="144">
        <v>145</v>
      </c>
      <c r="I28" s="144" t="s">
        <v>244</v>
      </c>
      <c r="J28" s="23">
        <v>0.18617654099034811</v>
      </c>
      <c r="K28" s="144" t="s">
        <v>244</v>
      </c>
      <c r="L28" s="144">
        <v>270</v>
      </c>
      <c r="M28" s="144" t="s">
        <v>244</v>
      </c>
      <c r="N28" s="23">
        <v>125</v>
      </c>
      <c r="O28" s="144" t="s">
        <v>244</v>
      </c>
      <c r="P28" s="23">
        <v>284</v>
      </c>
      <c r="Q28" s="144" t="s">
        <v>244</v>
      </c>
      <c r="R28" s="23">
        <v>1.3066741220972496E-4</v>
      </c>
      <c r="S28" s="144" t="s">
        <v>244</v>
      </c>
      <c r="T28" s="144">
        <v>307</v>
      </c>
      <c r="U28" s="144" t="s">
        <v>244</v>
      </c>
      <c r="V28" s="23">
        <v>8.5645655709888427E-2</v>
      </c>
      <c r="W28" s="144" t="s">
        <v>244</v>
      </c>
      <c r="X28" s="144">
        <v>234</v>
      </c>
      <c r="Y28" s="144" t="s">
        <v>244</v>
      </c>
      <c r="Z28" s="23">
        <v>9.2208364014364141E-4</v>
      </c>
      <c r="AA28" s="144" t="s">
        <v>244</v>
      </c>
      <c r="AB28" s="144">
        <v>312</v>
      </c>
      <c r="AC28" s="144" t="s">
        <v>244</v>
      </c>
      <c r="AD28" s="23">
        <v>1.231704970377513E-2</v>
      </c>
      <c r="AE28" s="144" t="s">
        <v>244</v>
      </c>
      <c r="AF28" s="144">
        <v>143</v>
      </c>
      <c r="AG28" s="144" t="s">
        <v>244</v>
      </c>
      <c r="AH28" s="23">
        <v>0.12207170577495612</v>
      </c>
      <c r="AI28" s="144" t="s">
        <v>244</v>
      </c>
      <c r="AJ28" s="144">
        <v>83</v>
      </c>
      <c r="AK28" s="144" t="s">
        <v>244</v>
      </c>
      <c r="AL28" s="23">
        <v>2.7386803254246844E-2</v>
      </c>
      <c r="AM28" s="144" t="s">
        <v>244</v>
      </c>
      <c r="AN28" s="144">
        <v>122</v>
      </c>
      <c r="AO28" s="144" t="s">
        <v>244</v>
      </c>
      <c r="AP28" s="23">
        <v>5.1125408228400691E-2</v>
      </c>
      <c r="AQ28" s="144" t="s">
        <v>244</v>
      </c>
      <c r="AR28" s="144">
        <v>124</v>
      </c>
      <c r="AS28" s="144" t="s">
        <v>244</v>
      </c>
      <c r="AT28" s="23">
        <v>7.6196136956304367E-2</v>
      </c>
      <c r="AU28" s="144" t="s">
        <v>244</v>
      </c>
      <c r="AV28" s="144">
        <v>210</v>
      </c>
      <c r="AW28" s="144" t="s">
        <v>244</v>
      </c>
      <c r="AX28" s="23">
        <v>7.6660995474583549E-2</v>
      </c>
      <c r="AY28" s="144" t="s">
        <v>244</v>
      </c>
      <c r="AZ28" s="144">
        <v>152</v>
      </c>
      <c r="BA28" s="144" t="s">
        <v>244</v>
      </c>
      <c r="BB28" s="23">
        <v>0.13966680180748922</v>
      </c>
      <c r="BC28" s="144" t="s">
        <v>244</v>
      </c>
      <c r="BD28" s="144">
        <v>58</v>
      </c>
      <c r="BE28" s="144" t="s">
        <v>244</v>
      </c>
      <c r="BF28" s="23">
        <v>0.18332028074724613</v>
      </c>
      <c r="BG28" s="144" t="s">
        <v>244</v>
      </c>
      <c r="BH28" s="144">
        <v>211</v>
      </c>
      <c r="BI28" s="144" t="s">
        <v>244</v>
      </c>
      <c r="BJ28" s="23">
        <v>0.16572254601113881</v>
      </c>
      <c r="BK28" s="144" t="s">
        <v>244</v>
      </c>
      <c r="BL28" s="144">
        <v>82</v>
      </c>
      <c r="BM28" s="144" t="s">
        <v>244</v>
      </c>
      <c r="BN28" s="23">
        <v>3.514817394969378E-2</v>
      </c>
      <c r="BO28" s="144" t="s">
        <v>244</v>
      </c>
      <c r="BP28" s="144">
        <v>243</v>
      </c>
      <c r="BQ28" s="144" t="s">
        <v>244</v>
      </c>
      <c r="BR28" s="23">
        <v>5.2154397182626135E-2</v>
      </c>
      <c r="BS28" s="144" t="s">
        <v>244</v>
      </c>
      <c r="BT28" s="144">
        <v>195</v>
      </c>
      <c r="BU28" s="144" t="s">
        <v>244</v>
      </c>
      <c r="BV28" s="23">
        <v>7.5899136022947691E-2</v>
      </c>
      <c r="BW28" s="144" t="s">
        <v>244</v>
      </c>
      <c r="BX28" s="144">
        <v>252</v>
      </c>
      <c r="BY28" s="144" t="s">
        <v>244</v>
      </c>
      <c r="BZ28" s="23">
        <v>0.11997373431545555</v>
      </c>
      <c r="CA28" s="144" t="s">
        <v>244</v>
      </c>
      <c r="CB28" s="144">
        <v>222</v>
      </c>
      <c r="CC28" s="144" t="s">
        <v>244</v>
      </c>
      <c r="CD28" s="23">
        <v>2.5435936539220886E-2</v>
      </c>
      <c r="CE28" s="144" t="s">
        <v>244</v>
      </c>
      <c r="CF28" s="144">
        <v>289</v>
      </c>
      <c r="CG28" s="2">
        <f t="shared" si="0"/>
        <v>9.2208364014364141E-4</v>
      </c>
      <c r="CH28">
        <f t="shared" si="1"/>
        <v>2.7386803254246844E-2</v>
      </c>
      <c r="CI28">
        <f t="shared" si="2"/>
        <v>7.6660995474583549E-2</v>
      </c>
      <c r="CJ28">
        <f t="shared" si="3"/>
        <v>0.16572254601113881</v>
      </c>
      <c r="CK28">
        <f t="shared" si="4"/>
        <v>7.5899136022947691E-2</v>
      </c>
      <c r="CL28">
        <f t="shared" si="5"/>
        <v>0.11997373431545555</v>
      </c>
      <c r="CM28">
        <f t="shared" si="6"/>
        <v>2.5435936539220886E-2</v>
      </c>
      <c r="CN28">
        <f t="shared" si="7"/>
        <v>7.2528388461699511E-2</v>
      </c>
      <c r="CO28">
        <f t="shared" si="8"/>
        <v>2.3052091003591035E-4</v>
      </c>
      <c r="CP28" s="144" t="s">
        <v>244</v>
      </c>
      <c r="CQ28">
        <f t="shared" si="9"/>
        <v>228</v>
      </c>
      <c r="CR28">
        <f t="shared" si="10"/>
        <v>312</v>
      </c>
      <c r="CS28" s="144" t="s">
        <v>244</v>
      </c>
    </row>
    <row r="29" spans="1:97" x14ac:dyDescent="0.25">
      <c r="A29" s="144" t="s">
        <v>263</v>
      </c>
      <c r="B29" s="23">
        <v>0.22941793213689418</v>
      </c>
      <c r="C29" s="144" t="s">
        <v>263</v>
      </c>
      <c r="D29" s="144">
        <v>142</v>
      </c>
      <c r="E29" s="144" t="s">
        <v>263</v>
      </c>
      <c r="F29" s="23">
        <v>9.7437002186520752E-2</v>
      </c>
      <c r="G29" s="144" t="s">
        <v>263</v>
      </c>
      <c r="H29" s="144">
        <v>162</v>
      </c>
      <c r="I29" s="144" t="s">
        <v>263</v>
      </c>
      <c r="J29" s="23">
        <v>0.24999438163924792</v>
      </c>
      <c r="K29" s="144" t="s">
        <v>263</v>
      </c>
      <c r="L29" s="144">
        <v>174</v>
      </c>
      <c r="M29" s="144" t="s">
        <v>263</v>
      </c>
      <c r="N29" s="23">
        <v>12</v>
      </c>
      <c r="O29" s="144" t="s">
        <v>263</v>
      </c>
      <c r="P29" s="23">
        <v>188</v>
      </c>
      <c r="Q29" s="144" t="s">
        <v>263</v>
      </c>
      <c r="R29" s="23">
        <v>1.5007350828558034E-3</v>
      </c>
      <c r="S29" s="144" t="s">
        <v>263</v>
      </c>
      <c r="T29" s="144">
        <v>137</v>
      </c>
      <c r="U29" s="144" t="s">
        <v>263</v>
      </c>
      <c r="V29" s="23">
        <v>0.18249551483300908</v>
      </c>
      <c r="W29" s="144" t="s">
        <v>263</v>
      </c>
      <c r="X29" s="144">
        <v>123</v>
      </c>
      <c r="Y29" s="144" t="s">
        <v>263</v>
      </c>
      <c r="Z29" s="23">
        <v>3.1867340332455306E-3</v>
      </c>
      <c r="AA29" s="144" t="s">
        <v>263</v>
      </c>
      <c r="AB29" s="144">
        <v>155</v>
      </c>
      <c r="AC29" s="144" t="s">
        <v>263</v>
      </c>
      <c r="AD29" s="23">
        <v>4.3582519889540641E-3</v>
      </c>
      <c r="AE29" s="144" t="s">
        <v>263</v>
      </c>
      <c r="AF29" s="144">
        <v>263</v>
      </c>
      <c r="AG29" s="144" t="s">
        <v>263</v>
      </c>
      <c r="AH29" s="23">
        <v>5.8727339970441841E-2</v>
      </c>
      <c r="AI29" s="144" t="s">
        <v>263</v>
      </c>
      <c r="AJ29" s="144">
        <v>261</v>
      </c>
      <c r="AK29" s="144" t="s">
        <v>263</v>
      </c>
      <c r="AL29" s="23">
        <v>1.1648244691675066E-2</v>
      </c>
      <c r="AM29" s="144" t="s">
        <v>263</v>
      </c>
      <c r="AN29" s="144">
        <v>303</v>
      </c>
      <c r="AO29" s="144" t="s">
        <v>263</v>
      </c>
      <c r="AP29" s="23">
        <v>2.5490614018235613E-2</v>
      </c>
      <c r="AQ29" s="144" t="s">
        <v>263</v>
      </c>
      <c r="AR29" s="144">
        <v>188</v>
      </c>
      <c r="AS29" s="144" t="s">
        <v>263</v>
      </c>
      <c r="AT29" s="23">
        <v>0.10395687940598372</v>
      </c>
      <c r="AU29" s="144" t="s">
        <v>263</v>
      </c>
      <c r="AV29" s="144">
        <v>123</v>
      </c>
      <c r="AW29" s="144" t="s">
        <v>263</v>
      </c>
      <c r="AX29" s="23">
        <v>6.1479225098808522E-2</v>
      </c>
      <c r="AY29" s="144" t="s">
        <v>263</v>
      </c>
      <c r="AZ29" s="144">
        <v>190</v>
      </c>
      <c r="BA29" s="144" t="s">
        <v>263</v>
      </c>
      <c r="BB29" s="23">
        <v>2.5623550281695221E-2</v>
      </c>
      <c r="BC29" s="144" t="s">
        <v>263</v>
      </c>
      <c r="BD29" s="144">
        <v>239</v>
      </c>
      <c r="BE29" s="144" t="s">
        <v>263</v>
      </c>
      <c r="BF29" s="23">
        <v>0.1357787336811698</v>
      </c>
      <c r="BG29" s="144" t="s">
        <v>263</v>
      </c>
      <c r="BH29" s="144">
        <v>287</v>
      </c>
      <c r="BI29" s="144" t="s">
        <v>263</v>
      </c>
      <c r="BJ29" s="23">
        <v>5.1752880947082101E-2</v>
      </c>
      <c r="BK29" s="144" t="s">
        <v>263</v>
      </c>
      <c r="BL29" s="144">
        <v>291</v>
      </c>
      <c r="BM29" s="144" t="s">
        <v>263</v>
      </c>
      <c r="BN29" s="23">
        <v>0.15862644900839315</v>
      </c>
      <c r="BO29" s="144" t="s">
        <v>263</v>
      </c>
      <c r="BP29" s="144">
        <v>47</v>
      </c>
      <c r="BQ29" s="144" t="s">
        <v>263</v>
      </c>
      <c r="BR29" s="23">
        <v>8.5461662874346589E-2</v>
      </c>
      <c r="BS29" s="144" t="s">
        <v>263</v>
      </c>
      <c r="BT29" s="144">
        <v>91</v>
      </c>
      <c r="BU29" s="144" t="s">
        <v>263</v>
      </c>
      <c r="BV29" s="23">
        <v>0.21198014915089133</v>
      </c>
      <c r="BW29" s="144" t="s">
        <v>263</v>
      </c>
      <c r="BX29" s="144">
        <v>54</v>
      </c>
      <c r="BY29" s="144" t="s">
        <v>263</v>
      </c>
      <c r="BZ29" s="23">
        <v>0.1997886036362212</v>
      </c>
      <c r="CA29" s="144" t="s">
        <v>263</v>
      </c>
      <c r="CB29" s="144">
        <v>94</v>
      </c>
      <c r="CC29" s="144" t="s">
        <v>263</v>
      </c>
      <c r="CD29" s="23">
        <v>0.12646939705529051</v>
      </c>
      <c r="CE29" s="144" t="s">
        <v>263</v>
      </c>
      <c r="CF29" s="144">
        <v>97</v>
      </c>
      <c r="CG29" s="2">
        <f t="shared" si="0"/>
        <v>3.1867340332455306E-3</v>
      </c>
      <c r="CH29">
        <f t="shared" si="1"/>
        <v>1.1648244691675066E-2</v>
      </c>
      <c r="CI29">
        <f t="shared" si="2"/>
        <v>6.1479225098808522E-2</v>
      </c>
      <c r="CJ29">
        <f t="shared" si="3"/>
        <v>5.1752880947082101E-2</v>
      </c>
      <c r="CK29">
        <f t="shared" si="4"/>
        <v>0.21198014915089133</v>
      </c>
      <c r="CL29">
        <f t="shared" si="5"/>
        <v>0.1997886036362212</v>
      </c>
      <c r="CM29">
        <f t="shared" si="6"/>
        <v>0.12646939705529051</v>
      </c>
      <c r="CN29">
        <f t="shared" si="7"/>
        <v>9.362231533921761E-2</v>
      </c>
      <c r="CO29">
        <f t="shared" si="8"/>
        <v>7.9668350831138264E-4</v>
      </c>
      <c r="CP29" s="144" t="s">
        <v>263</v>
      </c>
      <c r="CQ29">
        <f t="shared" si="9"/>
        <v>142</v>
      </c>
      <c r="CR29">
        <f t="shared" si="10"/>
        <v>155</v>
      </c>
      <c r="CS29" s="144" t="s">
        <v>263</v>
      </c>
    </row>
    <row r="30" spans="1:97" x14ac:dyDescent="0.25">
      <c r="A30" s="144" t="s">
        <v>214</v>
      </c>
      <c r="B30" s="23">
        <v>0.25832790154624929</v>
      </c>
      <c r="C30" s="144" t="s">
        <v>214</v>
      </c>
      <c r="D30" s="144">
        <v>113</v>
      </c>
      <c r="E30" s="144" t="s">
        <v>214</v>
      </c>
      <c r="F30" s="23">
        <v>0.1166961170441039</v>
      </c>
      <c r="G30" s="144" t="s">
        <v>214</v>
      </c>
      <c r="H30" s="144">
        <v>119</v>
      </c>
      <c r="I30" s="144" t="s">
        <v>214</v>
      </c>
      <c r="J30" s="23">
        <v>0.28884437527535162</v>
      </c>
      <c r="K30" s="144" t="s">
        <v>214</v>
      </c>
      <c r="L30" s="144">
        <v>127</v>
      </c>
      <c r="M30" s="144" t="s">
        <v>214</v>
      </c>
      <c r="N30" s="23">
        <v>8</v>
      </c>
      <c r="O30" s="144" t="s">
        <v>214</v>
      </c>
      <c r="P30" s="23">
        <v>182</v>
      </c>
      <c r="Q30" s="144" t="s">
        <v>214</v>
      </c>
      <c r="R30" s="23">
        <v>4.1731142838309625E-3</v>
      </c>
      <c r="S30" s="144" t="s">
        <v>214</v>
      </c>
      <c r="T30" s="144">
        <v>59</v>
      </c>
      <c r="U30" s="144" t="s">
        <v>214</v>
      </c>
      <c r="V30" s="23">
        <v>7.1995024229495691E-2</v>
      </c>
      <c r="W30" s="144" t="s">
        <v>214</v>
      </c>
      <c r="X30" s="144">
        <v>260</v>
      </c>
      <c r="Y30" s="144" t="s">
        <v>214</v>
      </c>
      <c r="Z30" s="23">
        <v>4.8371708608453204E-3</v>
      </c>
      <c r="AA30" s="144" t="s">
        <v>214</v>
      </c>
      <c r="AB30" s="144">
        <v>98</v>
      </c>
      <c r="AC30" s="144" t="s">
        <v>214</v>
      </c>
      <c r="AD30" s="23">
        <v>1.1908898074698887E-2</v>
      </c>
      <c r="AE30" s="144" t="s">
        <v>214</v>
      </c>
      <c r="AF30" s="144">
        <v>147</v>
      </c>
      <c r="AG30" s="144" t="s">
        <v>214</v>
      </c>
      <c r="AH30" s="23">
        <v>8.7264674474234957E-2</v>
      </c>
      <c r="AI30" s="144" t="s">
        <v>214</v>
      </c>
      <c r="AJ30" s="144">
        <v>150</v>
      </c>
      <c r="AK30" s="144" t="s">
        <v>214</v>
      </c>
      <c r="AL30" s="23">
        <v>2.2602307621649477E-2</v>
      </c>
      <c r="AM30" s="144" t="s">
        <v>214</v>
      </c>
      <c r="AN30" s="144">
        <v>156</v>
      </c>
      <c r="AO30" s="144" t="s">
        <v>214</v>
      </c>
      <c r="AP30" s="23">
        <v>0.13566733437202458</v>
      </c>
      <c r="AQ30" s="144" t="s">
        <v>214</v>
      </c>
      <c r="AR30" s="144">
        <v>37</v>
      </c>
      <c r="AS30" s="144" t="s">
        <v>214</v>
      </c>
      <c r="AT30" s="23">
        <v>5.7725911668563001E-2</v>
      </c>
      <c r="AU30" s="144" t="s">
        <v>214</v>
      </c>
      <c r="AV30" s="144">
        <v>278</v>
      </c>
      <c r="AW30" s="144" t="s">
        <v>214</v>
      </c>
      <c r="AX30" s="23">
        <v>0.15249537091363466</v>
      </c>
      <c r="AY30" s="144" t="s">
        <v>214</v>
      </c>
      <c r="AZ30" s="144">
        <v>48</v>
      </c>
      <c r="BA30" s="144" t="s">
        <v>214</v>
      </c>
      <c r="BB30" s="23">
        <v>1.0901288310816812E-2</v>
      </c>
      <c r="BC30" s="144" t="s">
        <v>214</v>
      </c>
      <c r="BD30" s="144">
        <v>290</v>
      </c>
      <c r="BE30" s="144" t="s">
        <v>214</v>
      </c>
      <c r="BF30" s="23">
        <v>0.36634894384044281</v>
      </c>
      <c r="BG30" s="144" t="s">
        <v>214</v>
      </c>
      <c r="BH30" s="144">
        <v>56</v>
      </c>
      <c r="BI30" s="144" t="s">
        <v>214</v>
      </c>
      <c r="BJ30" s="23">
        <v>8.6513122046611879E-2</v>
      </c>
      <c r="BK30" s="144" t="s">
        <v>214</v>
      </c>
      <c r="BL30" s="144">
        <v>200</v>
      </c>
      <c r="BM30" s="144" t="s">
        <v>214</v>
      </c>
      <c r="BN30" s="23">
        <v>9.5563756165572833E-2</v>
      </c>
      <c r="BO30" s="144" t="s">
        <v>214</v>
      </c>
      <c r="BP30" s="144">
        <v>102</v>
      </c>
      <c r="BQ30" s="144" t="s">
        <v>214</v>
      </c>
      <c r="BR30" s="23">
        <v>3.5901832946096092E-2</v>
      </c>
      <c r="BS30" s="144" t="s">
        <v>214</v>
      </c>
      <c r="BT30" s="144">
        <v>261</v>
      </c>
      <c r="BU30" s="144" t="s">
        <v>214</v>
      </c>
      <c r="BV30" s="23">
        <v>0.11413447909330779</v>
      </c>
      <c r="BW30" s="144" t="s">
        <v>214</v>
      </c>
      <c r="BX30" s="144">
        <v>168</v>
      </c>
      <c r="BY30" s="144" t="s">
        <v>214</v>
      </c>
      <c r="BZ30" s="23">
        <v>0.14232016314473567</v>
      </c>
      <c r="CA30" s="144" t="s">
        <v>214</v>
      </c>
      <c r="CB30" s="144">
        <v>174</v>
      </c>
      <c r="CC30" s="144" t="s">
        <v>214</v>
      </c>
      <c r="CD30" s="23">
        <v>0.26984685769218053</v>
      </c>
      <c r="CE30" s="144" t="s">
        <v>214</v>
      </c>
      <c r="CF30" s="144">
        <v>32</v>
      </c>
      <c r="CG30" s="2">
        <f t="shared" si="0"/>
        <v>4.8371708608453204E-3</v>
      </c>
      <c r="CH30">
        <f t="shared" si="1"/>
        <v>2.2602307621649477E-2</v>
      </c>
      <c r="CI30">
        <f t="shared" si="2"/>
        <v>0.15249537091363466</v>
      </c>
      <c r="CJ30">
        <f t="shared" si="3"/>
        <v>8.6513122046611879E-2</v>
      </c>
      <c r="CK30">
        <f t="shared" si="4"/>
        <v>0.11413447909330779</v>
      </c>
      <c r="CL30">
        <f t="shared" si="5"/>
        <v>0.14232016314473567</v>
      </c>
      <c r="CM30">
        <f t="shared" si="6"/>
        <v>0.26984685769218053</v>
      </c>
      <c r="CN30">
        <f t="shared" si="7"/>
        <v>0.10542007782133578</v>
      </c>
      <c r="CO30">
        <f t="shared" si="8"/>
        <v>1.2092927152113301E-3</v>
      </c>
      <c r="CP30" s="144" t="s">
        <v>214</v>
      </c>
      <c r="CQ30">
        <f t="shared" si="9"/>
        <v>113</v>
      </c>
      <c r="CR30">
        <f t="shared" si="10"/>
        <v>98</v>
      </c>
      <c r="CS30" s="144" t="s">
        <v>214</v>
      </c>
    </row>
    <row r="31" spans="1:97" x14ac:dyDescent="0.25">
      <c r="A31" s="144" t="s">
        <v>152</v>
      </c>
      <c r="B31" s="23">
        <v>0.15523837447630889</v>
      </c>
      <c r="C31" s="144" t="s">
        <v>152</v>
      </c>
      <c r="D31" s="144">
        <v>276</v>
      </c>
      <c r="E31" s="144" t="s">
        <v>152</v>
      </c>
      <c r="F31" s="23">
        <v>8.8774067660921968E-2</v>
      </c>
      <c r="G31" s="144" t="s">
        <v>152</v>
      </c>
      <c r="H31" s="144">
        <v>177</v>
      </c>
      <c r="I31" s="144" t="s">
        <v>152</v>
      </c>
      <c r="J31" s="23">
        <v>0.22940232660648743</v>
      </c>
      <c r="K31" s="144" t="s">
        <v>152</v>
      </c>
      <c r="L31" s="144">
        <v>210</v>
      </c>
      <c r="M31" s="144" t="s">
        <v>152</v>
      </c>
      <c r="N31" s="23">
        <v>33</v>
      </c>
      <c r="O31" s="144" t="s">
        <v>152</v>
      </c>
      <c r="P31" s="23">
        <v>209</v>
      </c>
      <c r="Q31" s="144" t="s">
        <v>152</v>
      </c>
      <c r="R31" s="23">
        <v>7.4727222283354708E-4</v>
      </c>
      <c r="S31" s="144" t="s">
        <v>152</v>
      </c>
      <c r="T31" s="144">
        <v>224</v>
      </c>
      <c r="U31" s="144" t="s">
        <v>152</v>
      </c>
      <c r="V31" s="23">
        <v>0.11383407608172857</v>
      </c>
      <c r="W31" s="144" t="s">
        <v>152</v>
      </c>
      <c r="X31" s="144">
        <v>195</v>
      </c>
      <c r="Y31" s="144" t="s">
        <v>152</v>
      </c>
      <c r="Z31" s="23">
        <v>1.7989938396207402E-3</v>
      </c>
      <c r="AA31" s="144" t="s">
        <v>152</v>
      </c>
      <c r="AB31" s="144">
        <v>241</v>
      </c>
      <c r="AC31" s="144" t="s">
        <v>152</v>
      </c>
      <c r="AD31" s="23">
        <v>2.6547350111591366E-3</v>
      </c>
      <c r="AE31" s="144" t="s">
        <v>152</v>
      </c>
      <c r="AF31" s="144">
        <v>300</v>
      </c>
      <c r="AG31" s="144" t="s">
        <v>152</v>
      </c>
      <c r="AH31" s="23">
        <v>0.23421382282980943</v>
      </c>
      <c r="AI31" s="144" t="s">
        <v>152</v>
      </c>
      <c r="AJ31" s="144">
        <v>21</v>
      </c>
      <c r="AK31" s="144" t="s">
        <v>152</v>
      </c>
      <c r="AL31" s="23">
        <v>3.2105161354224886E-2</v>
      </c>
      <c r="AM31" s="144" t="s">
        <v>152</v>
      </c>
      <c r="AN31" s="144">
        <v>100</v>
      </c>
      <c r="AO31" s="144" t="s">
        <v>152</v>
      </c>
      <c r="AP31" s="23">
        <v>4.6366332681254049E-2</v>
      </c>
      <c r="AQ31" s="144" t="s">
        <v>152</v>
      </c>
      <c r="AR31" s="144">
        <v>134</v>
      </c>
      <c r="AS31" s="144" t="s">
        <v>152</v>
      </c>
      <c r="AT31" s="23">
        <v>5.4622412961912455E-2</v>
      </c>
      <c r="AU31" s="144" t="s">
        <v>152</v>
      </c>
      <c r="AV31" s="144">
        <v>289</v>
      </c>
      <c r="AW31" s="144" t="s">
        <v>152</v>
      </c>
      <c r="AX31" s="23">
        <v>6.4419570016618688E-2</v>
      </c>
      <c r="AY31" s="144" t="s">
        <v>152</v>
      </c>
      <c r="AZ31" s="144">
        <v>181</v>
      </c>
      <c r="BA31" s="144" t="s">
        <v>152</v>
      </c>
      <c r="BB31" s="23">
        <v>6.8807120006335085E-2</v>
      </c>
      <c r="BC31" s="144" t="s">
        <v>152</v>
      </c>
      <c r="BD31" s="144">
        <v>127</v>
      </c>
      <c r="BE31" s="144" t="s">
        <v>152</v>
      </c>
      <c r="BF31" s="23">
        <v>0.2638456250458675</v>
      </c>
      <c r="BG31" s="144" t="s">
        <v>152</v>
      </c>
      <c r="BH31" s="144">
        <v>119</v>
      </c>
      <c r="BI31" s="144" t="s">
        <v>152</v>
      </c>
      <c r="BJ31" s="23">
        <v>0.11791266173642473</v>
      </c>
      <c r="BK31" s="144" t="s">
        <v>152</v>
      </c>
      <c r="BL31" s="144">
        <v>135</v>
      </c>
      <c r="BM31" s="144" t="s">
        <v>152</v>
      </c>
      <c r="BN31" s="23">
        <v>7.7855598940176629E-2</v>
      </c>
      <c r="BO31" s="144" t="s">
        <v>152</v>
      </c>
      <c r="BP31" s="144">
        <v>131</v>
      </c>
      <c r="BQ31" s="144" t="s">
        <v>152</v>
      </c>
      <c r="BR31" s="23">
        <v>3.5747231032069289E-2</v>
      </c>
      <c r="BS31" s="144" t="s">
        <v>152</v>
      </c>
      <c r="BT31" s="144">
        <v>262</v>
      </c>
      <c r="BU31" s="144" t="s">
        <v>152</v>
      </c>
      <c r="BV31" s="23">
        <v>9.8644195815203076E-2</v>
      </c>
      <c r="BW31" s="144" t="s">
        <v>152</v>
      </c>
      <c r="BX31" s="144">
        <v>199</v>
      </c>
      <c r="BY31" s="144" t="s">
        <v>152</v>
      </c>
      <c r="BZ31" s="23">
        <v>8.8601327999559554E-2</v>
      </c>
      <c r="CA31" s="144" t="s">
        <v>152</v>
      </c>
      <c r="CB31" s="144">
        <v>290</v>
      </c>
      <c r="CC31" s="144" t="s">
        <v>152</v>
      </c>
      <c r="CD31" s="23">
        <v>2.8283674196148013E-2</v>
      </c>
      <c r="CE31" s="144" t="s">
        <v>152</v>
      </c>
      <c r="CF31" s="144">
        <v>280</v>
      </c>
      <c r="CG31" s="2">
        <f t="shared" si="0"/>
        <v>1.7989938396207402E-3</v>
      </c>
      <c r="CH31">
        <f t="shared" si="1"/>
        <v>3.2105161354224886E-2</v>
      </c>
      <c r="CI31">
        <f t="shared" si="2"/>
        <v>6.4419570016618688E-2</v>
      </c>
      <c r="CJ31">
        <f t="shared" si="3"/>
        <v>0.11791266173642473</v>
      </c>
      <c r="CK31">
        <f t="shared" si="4"/>
        <v>9.8644195815203076E-2</v>
      </c>
      <c r="CL31">
        <f t="shared" si="5"/>
        <v>8.8601327999559554E-2</v>
      </c>
      <c r="CM31">
        <f t="shared" si="6"/>
        <v>2.8283674196148013E-2</v>
      </c>
      <c r="CN31">
        <f t="shared" si="7"/>
        <v>6.3350654033862558E-2</v>
      </c>
      <c r="CO31">
        <f t="shared" si="8"/>
        <v>4.4974845990518504E-4</v>
      </c>
      <c r="CP31" s="144" t="s">
        <v>152</v>
      </c>
      <c r="CQ31">
        <f t="shared" si="9"/>
        <v>276</v>
      </c>
      <c r="CR31">
        <f t="shared" si="10"/>
        <v>241</v>
      </c>
      <c r="CS31" s="144" t="s">
        <v>152</v>
      </c>
    </row>
    <row r="32" spans="1:97" x14ac:dyDescent="0.25">
      <c r="A32" s="144" t="s">
        <v>331</v>
      </c>
      <c r="B32" s="23">
        <v>0.15925557208605917</v>
      </c>
      <c r="C32" s="144" t="s">
        <v>331</v>
      </c>
      <c r="D32" s="144">
        <v>269</v>
      </c>
      <c r="E32" s="144" t="s">
        <v>331</v>
      </c>
      <c r="F32" s="23">
        <v>6.0063672456643076E-2</v>
      </c>
      <c r="G32" s="144" t="s">
        <v>331</v>
      </c>
      <c r="H32" s="144">
        <v>254</v>
      </c>
      <c r="I32" s="144" t="s">
        <v>331</v>
      </c>
      <c r="J32" s="23">
        <v>0.21359958671034804</v>
      </c>
      <c r="K32" s="144" t="s">
        <v>331</v>
      </c>
      <c r="L32" s="144">
        <v>227</v>
      </c>
      <c r="M32" s="144" t="s">
        <v>331</v>
      </c>
      <c r="N32" s="23">
        <v>-27</v>
      </c>
      <c r="O32" s="144" t="s">
        <v>331</v>
      </c>
      <c r="P32" s="23">
        <v>133</v>
      </c>
      <c r="Q32" s="144" t="s">
        <v>331</v>
      </c>
      <c r="R32" s="23">
        <v>1.7726997625031149E-4</v>
      </c>
      <c r="S32" s="144" t="s">
        <v>331</v>
      </c>
      <c r="T32" s="144">
        <v>298</v>
      </c>
      <c r="U32" s="144" t="s">
        <v>331</v>
      </c>
      <c r="V32" s="23">
        <v>9.3220055045055844E-2</v>
      </c>
      <c r="W32" s="144" t="s">
        <v>331</v>
      </c>
      <c r="X32" s="144">
        <v>223</v>
      </c>
      <c r="Y32" s="144" t="s">
        <v>331</v>
      </c>
      <c r="Z32" s="23">
        <v>1.0386675877308161E-3</v>
      </c>
      <c r="AA32" s="144" t="s">
        <v>331</v>
      </c>
      <c r="AB32" s="144">
        <v>297</v>
      </c>
      <c r="AC32" s="144" t="s">
        <v>331</v>
      </c>
      <c r="AD32" s="23">
        <v>4.6715356355016046E-3</v>
      </c>
      <c r="AE32" s="144" t="s">
        <v>331</v>
      </c>
      <c r="AF32" s="144">
        <v>259</v>
      </c>
      <c r="AG32" s="144" t="s">
        <v>331</v>
      </c>
      <c r="AH32" s="23">
        <v>6.6871681097021782E-2</v>
      </c>
      <c r="AI32" s="144" t="s">
        <v>331</v>
      </c>
      <c r="AJ32" s="144">
        <v>228</v>
      </c>
      <c r="AK32" s="144" t="s">
        <v>331</v>
      </c>
      <c r="AL32" s="23">
        <v>1.2979957294119283E-2</v>
      </c>
      <c r="AM32" s="144" t="s">
        <v>331</v>
      </c>
      <c r="AN32" s="144">
        <v>290</v>
      </c>
      <c r="AO32" s="144" t="s">
        <v>331</v>
      </c>
      <c r="AP32" s="23">
        <v>4.8054313195351882E-2</v>
      </c>
      <c r="AQ32" s="144" t="s">
        <v>331</v>
      </c>
      <c r="AR32" s="144">
        <v>130</v>
      </c>
      <c r="AS32" s="144" t="s">
        <v>331</v>
      </c>
      <c r="AT32" s="23">
        <v>0.10989419104137454</v>
      </c>
      <c r="AU32" s="144" t="s">
        <v>331</v>
      </c>
      <c r="AV32" s="144">
        <v>110</v>
      </c>
      <c r="AW32" s="144" t="s">
        <v>331</v>
      </c>
      <c r="AX32" s="23">
        <v>8.5550128615674723E-2</v>
      </c>
      <c r="AY32" s="144" t="s">
        <v>331</v>
      </c>
      <c r="AZ32" s="144">
        <v>135</v>
      </c>
      <c r="BA32" s="144" t="s">
        <v>331</v>
      </c>
      <c r="BB32" s="23">
        <v>6.1922664798540299E-3</v>
      </c>
      <c r="BC32" s="144" t="s">
        <v>331</v>
      </c>
      <c r="BD32" s="144">
        <v>310</v>
      </c>
      <c r="BE32" s="144" t="s">
        <v>331</v>
      </c>
      <c r="BF32" s="23">
        <v>0.27259972445456854</v>
      </c>
      <c r="BG32" s="144" t="s">
        <v>331</v>
      </c>
      <c r="BH32" s="144">
        <v>110</v>
      </c>
      <c r="BI32" s="144" t="s">
        <v>331</v>
      </c>
      <c r="BJ32" s="23">
        <v>6.2623393560711491E-2</v>
      </c>
      <c r="BK32" s="144" t="s">
        <v>331</v>
      </c>
      <c r="BL32" s="144">
        <v>256</v>
      </c>
      <c r="BM32" s="144" t="s">
        <v>331</v>
      </c>
      <c r="BN32" s="23">
        <v>7.3807962398413973E-2</v>
      </c>
      <c r="BO32" s="144" t="s">
        <v>331</v>
      </c>
      <c r="BP32" s="144">
        <v>140</v>
      </c>
      <c r="BQ32" s="144" t="s">
        <v>331</v>
      </c>
      <c r="BR32" s="23">
        <v>2.3807737126345471E-2</v>
      </c>
      <c r="BS32" s="144" t="s">
        <v>331</v>
      </c>
      <c r="BT32" s="144">
        <v>312</v>
      </c>
      <c r="BU32" s="144" t="s">
        <v>331</v>
      </c>
      <c r="BV32" s="23">
        <v>8.4736384438951859E-2</v>
      </c>
      <c r="BW32" s="144" t="s">
        <v>331</v>
      </c>
      <c r="BX32" s="144">
        <v>231</v>
      </c>
      <c r="BY32" s="144" t="s">
        <v>331</v>
      </c>
      <c r="BZ32" s="23">
        <v>0.16636180854567534</v>
      </c>
      <c r="CA32" s="144" t="s">
        <v>331</v>
      </c>
      <c r="CB32" s="144">
        <v>143</v>
      </c>
      <c r="CC32" s="144" t="s">
        <v>331</v>
      </c>
      <c r="CD32" s="23">
        <v>2.9964663409144415E-2</v>
      </c>
      <c r="CE32" s="144" t="s">
        <v>331</v>
      </c>
      <c r="CF32" s="144">
        <v>273</v>
      </c>
      <c r="CG32" s="2">
        <f t="shared" si="0"/>
        <v>1.0386675877308161E-3</v>
      </c>
      <c r="CH32">
        <f t="shared" si="1"/>
        <v>1.2979957294119283E-2</v>
      </c>
      <c r="CI32">
        <f t="shared" si="2"/>
        <v>8.5550128615674723E-2</v>
      </c>
      <c r="CJ32">
        <f t="shared" si="3"/>
        <v>6.2623393560711491E-2</v>
      </c>
      <c r="CK32">
        <f t="shared" si="4"/>
        <v>8.4736384438951859E-2</v>
      </c>
      <c r="CL32">
        <f t="shared" si="5"/>
        <v>0.16636180854567534</v>
      </c>
      <c r="CM32">
        <f t="shared" si="6"/>
        <v>2.9964663409144415E-2</v>
      </c>
      <c r="CN32">
        <f t="shared" si="7"/>
        <v>6.499001734734397E-2</v>
      </c>
      <c r="CO32">
        <f t="shared" si="8"/>
        <v>2.5966689693270403E-4</v>
      </c>
      <c r="CP32" s="144" t="s">
        <v>331</v>
      </c>
      <c r="CQ32">
        <f t="shared" si="9"/>
        <v>269</v>
      </c>
      <c r="CR32">
        <f t="shared" si="10"/>
        <v>297</v>
      </c>
      <c r="CS32" s="144" t="s">
        <v>331</v>
      </c>
    </row>
    <row r="33" spans="1:97" x14ac:dyDescent="0.25">
      <c r="A33" s="144" t="s">
        <v>266</v>
      </c>
      <c r="B33" s="23">
        <v>0.11949808184972206</v>
      </c>
      <c r="C33" s="144" t="s">
        <v>266</v>
      </c>
      <c r="D33" s="144">
        <v>312</v>
      </c>
      <c r="E33" s="144" t="s">
        <v>266</v>
      </c>
      <c r="F33" s="23">
        <v>3.4883502091245001E-2</v>
      </c>
      <c r="G33" s="144" t="s">
        <v>266</v>
      </c>
      <c r="H33" s="144">
        <v>308</v>
      </c>
      <c r="I33" s="144" t="s">
        <v>266</v>
      </c>
      <c r="J33" s="23">
        <v>0.18189759110360224</v>
      </c>
      <c r="K33" s="144" t="s">
        <v>266</v>
      </c>
      <c r="L33" s="144">
        <v>275</v>
      </c>
      <c r="M33" s="144" t="s">
        <v>266</v>
      </c>
      <c r="N33" s="23">
        <v>-33</v>
      </c>
      <c r="O33" s="144" t="s">
        <v>266</v>
      </c>
      <c r="P33" s="23">
        <v>126</v>
      </c>
      <c r="Q33" s="144" t="s">
        <v>266</v>
      </c>
      <c r="R33" s="23">
        <v>1.5232563012064341E-3</v>
      </c>
      <c r="S33" s="144" t="s">
        <v>266</v>
      </c>
      <c r="T33" s="144">
        <v>135</v>
      </c>
      <c r="U33" s="144" t="s">
        <v>266</v>
      </c>
      <c r="V33" s="23">
        <v>0.10932572939132068</v>
      </c>
      <c r="W33" s="144" t="s">
        <v>266</v>
      </c>
      <c r="X33" s="144">
        <v>198</v>
      </c>
      <c r="Y33" s="144" t="s">
        <v>266</v>
      </c>
      <c r="Z33" s="23">
        <v>2.5330831291770785E-3</v>
      </c>
      <c r="AA33" s="144" t="s">
        <v>266</v>
      </c>
      <c r="AB33" s="144">
        <v>187</v>
      </c>
      <c r="AC33" s="144" t="s">
        <v>266</v>
      </c>
      <c r="AD33" s="23">
        <v>3.938669275067099E-3</v>
      </c>
      <c r="AE33" s="144" t="s">
        <v>266</v>
      </c>
      <c r="AF33" s="144">
        <v>274</v>
      </c>
      <c r="AG33" s="144" t="s">
        <v>266</v>
      </c>
      <c r="AH33" s="23">
        <v>6.5749969711660791E-2</v>
      </c>
      <c r="AI33" s="144" t="s">
        <v>266</v>
      </c>
      <c r="AJ33" s="144">
        <v>234</v>
      </c>
      <c r="AK33" s="144" t="s">
        <v>266</v>
      </c>
      <c r="AL33" s="23">
        <v>1.2124470853172371E-2</v>
      </c>
      <c r="AM33" s="144" t="s">
        <v>266</v>
      </c>
      <c r="AN33" s="144">
        <v>299</v>
      </c>
      <c r="AO33" s="144" t="s">
        <v>266</v>
      </c>
      <c r="AP33" s="23">
        <v>3.8890110525065552E-2</v>
      </c>
      <c r="AQ33" s="144" t="s">
        <v>266</v>
      </c>
      <c r="AR33" s="144">
        <v>150</v>
      </c>
      <c r="AS33" s="144" t="s">
        <v>266</v>
      </c>
      <c r="AT33" s="23">
        <v>0.14769699356432253</v>
      </c>
      <c r="AU33" s="144" t="s">
        <v>266</v>
      </c>
      <c r="AV33" s="144">
        <v>49</v>
      </c>
      <c r="AW33" s="144" t="s">
        <v>266</v>
      </c>
      <c r="AX33" s="23">
        <v>8.9951561917657727E-2</v>
      </c>
      <c r="AY33" s="144" t="s">
        <v>266</v>
      </c>
      <c r="AZ33" s="144">
        <v>126</v>
      </c>
      <c r="BA33" s="144" t="s">
        <v>266</v>
      </c>
      <c r="BB33" s="23">
        <v>2.2846701496623465E-2</v>
      </c>
      <c r="BC33" s="144" t="s">
        <v>266</v>
      </c>
      <c r="BD33" s="144">
        <v>249</v>
      </c>
      <c r="BE33" s="144" t="s">
        <v>266</v>
      </c>
      <c r="BF33" s="23">
        <v>0.14922629092810655</v>
      </c>
      <c r="BG33" s="144" t="s">
        <v>266</v>
      </c>
      <c r="BH33" s="144">
        <v>268</v>
      </c>
      <c r="BI33" s="144" t="s">
        <v>266</v>
      </c>
      <c r="BJ33" s="23">
        <v>5.2030370156443531E-2</v>
      </c>
      <c r="BK33" s="144" t="s">
        <v>266</v>
      </c>
      <c r="BL33" s="144">
        <v>289</v>
      </c>
      <c r="BM33" s="144" t="s">
        <v>266</v>
      </c>
      <c r="BN33" s="23">
        <v>9.9882544272540258E-3</v>
      </c>
      <c r="BO33" s="144" t="s">
        <v>266</v>
      </c>
      <c r="BP33" s="144">
        <v>309</v>
      </c>
      <c r="BQ33" s="144" t="s">
        <v>266</v>
      </c>
      <c r="BR33" s="23">
        <v>6.7794946574312717E-2</v>
      </c>
      <c r="BS33" s="144" t="s">
        <v>266</v>
      </c>
      <c r="BT33" s="144">
        <v>142</v>
      </c>
      <c r="BU33" s="144" t="s">
        <v>266</v>
      </c>
      <c r="BV33" s="23">
        <v>6.7702776697681294E-2</v>
      </c>
      <c r="BW33" s="144" t="s">
        <v>266</v>
      </c>
      <c r="BX33" s="144">
        <v>279</v>
      </c>
      <c r="BY33" s="144" t="s">
        <v>266</v>
      </c>
      <c r="BZ33" s="23">
        <v>8.2834468585727405E-2</v>
      </c>
      <c r="CA33" s="144" t="s">
        <v>266</v>
      </c>
      <c r="CB33" s="144">
        <v>301</v>
      </c>
      <c r="CC33" s="144" t="s">
        <v>266</v>
      </c>
      <c r="CD33" s="23">
        <v>2.689020513505801E-2</v>
      </c>
      <c r="CE33" s="144" t="s">
        <v>266</v>
      </c>
      <c r="CF33" s="144">
        <v>285</v>
      </c>
      <c r="CG33" s="2">
        <f t="shared" si="0"/>
        <v>2.5330831291770785E-3</v>
      </c>
      <c r="CH33">
        <f t="shared" si="1"/>
        <v>1.2124470853172371E-2</v>
      </c>
      <c r="CI33">
        <f t="shared" si="2"/>
        <v>8.9951561917657727E-2</v>
      </c>
      <c r="CJ33">
        <f t="shared" si="3"/>
        <v>5.2030370156443531E-2</v>
      </c>
      <c r="CK33">
        <f t="shared" si="4"/>
        <v>6.7702776697681294E-2</v>
      </c>
      <c r="CL33">
        <f t="shared" si="5"/>
        <v>8.2834468585727405E-2</v>
      </c>
      <c r="CM33">
        <f t="shared" si="6"/>
        <v>2.689020513505801E-2</v>
      </c>
      <c r="CN33">
        <f t="shared" si="7"/>
        <v>4.8765530214484709E-2</v>
      </c>
      <c r="CO33">
        <f t="shared" si="8"/>
        <v>6.3327078229426963E-4</v>
      </c>
      <c r="CP33" s="144" t="s">
        <v>266</v>
      </c>
      <c r="CQ33">
        <f t="shared" si="9"/>
        <v>312</v>
      </c>
      <c r="CR33">
        <f t="shared" si="10"/>
        <v>187</v>
      </c>
      <c r="CS33" s="144" t="s">
        <v>266</v>
      </c>
    </row>
    <row r="34" spans="1:97" x14ac:dyDescent="0.25">
      <c r="A34" s="144" t="s">
        <v>279</v>
      </c>
      <c r="B34" s="23">
        <v>0.19244000353992918</v>
      </c>
      <c r="C34" s="144" t="s">
        <v>279</v>
      </c>
      <c r="D34" s="144">
        <v>195</v>
      </c>
      <c r="E34" s="144" t="s">
        <v>279</v>
      </c>
      <c r="F34" s="23">
        <v>5.986822539007397E-2</v>
      </c>
      <c r="G34" s="144" t="s">
        <v>279</v>
      </c>
      <c r="H34" s="144">
        <v>255</v>
      </c>
      <c r="I34" s="144" t="s">
        <v>279</v>
      </c>
      <c r="J34" s="23">
        <v>0.27584797774676384</v>
      </c>
      <c r="K34" s="144" t="s">
        <v>279</v>
      </c>
      <c r="L34" s="144">
        <v>144</v>
      </c>
      <c r="M34" s="144" t="s">
        <v>279</v>
      </c>
      <c r="N34" s="23">
        <v>-111</v>
      </c>
      <c r="O34" s="144" t="s">
        <v>279</v>
      </c>
      <c r="P34" s="23">
        <v>59</v>
      </c>
      <c r="Q34" s="144" t="s">
        <v>279</v>
      </c>
      <c r="R34" s="23">
        <v>7.181639084211294E-4</v>
      </c>
      <c r="S34" s="144" t="s">
        <v>279</v>
      </c>
      <c r="T34" s="144">
        <v>226</v>
      </c>
      <c r="U34" s="144" t="s">
        <v>279</v>
      </c>
      <c r="V34" s="23">
        <v>0.23026428342876168</v>
      </c>
      <c r="W34" s="144" t="s">
        <v>279</v>
      </c>
      <c r="X34" s="144">
        <v>95</v>
      </c>
      <c r="Y34" s="144" t="s">
        <v>279</v>
      </c>
      <c r="Z34" s="23">
        <v>2.8458311789006838E-3</v>
      </c>
      <c r="AA34" s="144" t="s">
        <v>279</v>
      </c>
      <c r="AB34" s="144">
        <v>173</v>
      </c>
      <c r="AC34" s="144" t="s">
        <v>279</v>
      </c>
      <c r="AD34" s="23">
        <v>6.2728995431192104E-3</v>
      </c>
      <c r="AE34" s="144" t="s">
        <v>279</v>
      </c>
      <c r="AF34" s="144">
        <v>231</v>
      </c>
      <c r="AG34" s="144" t="s">
        <v>279</v>
      </c>
      <c r="AH34" s="23">
        <v>0.12766713409411753</v>
      </c>
      <c r="AI34" s="144" t="s">
        <v>279</v>
      </c>
      <c r="AJ34" s="144">
        <v>77</v>
      </c>
      <c r="AK34" s="144" t="s">
        <v>279</v>
      </c>
      <c r="AL34" s="23">
        <v>2.2202498985379824E-2</v>
      </c>
      <c r="AM34" s="144" t="s">
        <v>279</v>
      </c>
      <c r="AN34" s="144">
        <v>160</v>
      </c>
      <c r="AO34" s="144" t="s">
        <v>279</v>
      </c>
      <c r="AP34" s="23">
        <v>3.4165100586120468E-2</v>
      </c>
      <c r="AQ34" s="144" t="s">
        <v>279</v>
      </c>
      <c r="AR34" s="144">
        <v>161</v>
      </c>
      <c r="AS34" s="144" t="s">
        <v>279</v>
      </c>
      <c r="AT34" s="23">
        <v>7.0931514043461402E-2</v>
      </c>
      <c r="AU34" s="144" t="s">
        <v>279</v>
      </c>
      <c r="AV34" s="144">
        <v>233</v>
      </c>
      <c r="AW34" s="144" t="s">
        <v>279</v>
      </c>
      <c r="AX34" s="23">
        <v>5.8285110818014178E-2</v>
      </c>
      <c r="AY34" s="144" t="s">
        <v>279</v>
      </c>
      <c r="AZ34" s="144">
        <v>197</v>
      </c>
      <c r="BA34" s="144" t="s">
        <v>279</v>
      </c>
      <c r="BB34" s="23">
        <v>8.8488488829162014E-3</v>
      </c>
      <c r="BC34" s="144" t="s">
        <v>279</v>
      </c>
      <c r="BD34" s="144">
        <v>298</v>
      </c>
      <c r="BE34" s="144" t="s">
        <v>279</v>
      </c>
      <c r="BF34" s="23">
        <v>0.17798058431687988</v>
      </c>
      <c r="BG34" s="144" t="s">
        <v>279</v>
      </c>
      <c r="BH34" s="144">
        <v>214</v>
      </c>
      <c r="BI34" s="144" t="s">
        <v>279</v>
      </c>
      <c r="BJ34" s="23">
        <v>4.5270945452160163E-2</v>
      </c>
      <c r="BK34" s="144" t="s">
        <v>279</v>
      </c>
      <c r="BL34" s="144">
        <v>304</v>
      </c>
      <c r="BM34" s="144" t="s">
        <v>279</v>
      </c>
      <c r="BN34" s="23">
        <v>8.2465867544927934E-2</v>
      </c>
      <c r="BO34" s="144" t="s">
        <v>279</v>
      </c>
      <c r="BP34" s="144">
        <v>122</v>
      </c>
      <c r="BQ34" s="144" t="s">
        <v>279</v>
      </c>
      <c r="BR34" s="23">
        <v>0.11126360063091661</v>
      </c>
      <c r="BS34" s="144" t="s">
        <v>279</v>
      </c>
      <c r="BT34" s="144">
        <v>55</v>
      </c>
      <c r="BU34" s="144" t="s">
        <v>279</v>
      </c>
      <c r="BV34" s="23">
        <v>0.16840790226389887</v>
      </c>
      <c r="BW34" s="144" t="s">
        <v>279</v>
      </c>
      <c r="BX34" s="144">
        <v>91</v>
      </c>
      <c r="BY34" s="144" t="s">
        <v>279</v>
      </c>
      <c r="BZ34" s="23">
        <v>0.14582802039441034</v>
      </c>
      <c r="CA34" s="144" t="s">
        <v>279</v>
      </c>
      <c r="CB34" s="144">
        <v>168</v>
      </c>
      <c r="CC34" s="144" t="s">
        <v>279</v>
      </c>
      <c r="CD34" s="23">
        <v>0.12106082870624961</v>
      </c>
      <c r="CE34" s="144" t="s">
        <v>279</v>
      </c>
      <c r="CF34" s="144">
        <v>100</v>
      </c>
      <c r="CG34" s="2">
        <f t="shared" si="0"/>
        <v>2.8458311789006838E-3</v>
      </c>
      <c r="CH34">
        <f t="shared" si="1"/>
        <v>2.2202498985379824E-2</v>
      </c>
      <c r="CI34">
        <f t="shared" si="2"/>
        <v>5.8285110818014178E-2</v>
      </c>
      <c r="CJ34">
        <f t="shared" si="3"/>
        <v>4.5270945452160163E-2</v>
      </c>
      <c r="CK34">
        <f t="shared" si="4"/>
        <v>0.16840790226389887</v>
      </c>
      <c r="CL34">
        <f t="shared" si="5"/>
        <v>0.14582802039441034</v>
      </c>
      <c r="CM34">
        <f t="shared" si="6"/>
        <v>0.12106082870624961</v>
      </c>
      <c r="CN34">
        <f t="shared" si="7"/>
        <v>7.8532129234539574E-2</v>
      </c>
      <c r="CO34">
        <f t="shared" si="8"/>
        <v>7.1145779472517095E-4</v>
      </c>
      <c r="CP34" s="144" t="s">
        <v>279</v>
      </c>
      <c r="CQ34">
        <f t="shared" si="9"/>
        <v>195</v>
      </c>
      <c r="CR34">
        <f t="shared" si="10"/>
        <v>173</v>
      </c>
      <c r="CS34" s="144" t="s">
        <v>279</v>
      </c>
    </row>
    <row r="35" spans="1:97" x14ac:dyDescent="0.25">
      <c r="A35" s="144" t="s">
        <v>161</v>
      </c>
      <c r="B35" s="23">
        <v>0.16080996876980655</v>
      </c>
      <c r="C35" s="144" t="s">
        <v>161</v>
      </c>
      <c r="D35" s="144">
        <v>266</v>
      </c>
      <c r="E35" s="144" t="s">
        <v>161</v>
      </c>
      <c r="F35" s="23">
        <v>0.11387200733988956</v>
      </c>
      <c r="G35" s="144" t="s">
        <v>161</v>
      </c>
      <c r="H35" s="144">
        <v>130</v>
      </c>
      <c r="I35" s="144" t="s">
        <v>161</v>
      </c>
      <c r="J35" s="23">
        <v>0.14812013685118169</v>
      </c>
      <c r="K35" s="144" t="s">
        <v>161</v>
      </c>
      <c r="L35" s="144">
        <v>306</v>
      </c>
      <c r="M35" s="144" t="s">
        <v>161</v>
      </c>
      <c r="N35" s="23">
        <v>176</v>
      </c>
      <c r="O35" s="144" t="s">
        <v>161</v>
      </c>
      <c r="P35" s="23">
        <v>303</v>
      </c>
      <c r="Q35" s="144" t="s">
        <v>161</v>
      </c>
      <c r="R35" s="23">
        <v>1.7230393021729039E-3</v>
      </c>
      <c r="S35" s="144" t="s">
        <v>161</v>
      </c>
      <c r="T35" s="144">
        <v>123</v>
      </c>
      <c r="U35" s="144" t="s">
        <v>161</v>
      </c>
      <c r="V35" s="23">
        <v>5.0007208638455695E-2</v>
      </c>
      <c r="W35" s="144" t="s">
        <v>161</v>
      </c>
      <c r="X35" s="144">
        <v>292</v>
      </c>
      <c r="Y35" s="144" t="s">
        <v>161</v>
      </c>
      <c r="Z35" s="23">
        <v>2.1846409697877851E-3</v>
      </c>
      <c r="AA35" s="144" t="s">
        <v>161</v>
      </c>
      <c r="AB35" s="144">
        <v>210</v>
      </c>
      <c r="AC35" s="144" t="s">
        <v>161</v>
      </c>
      <c r="AD35" s="23">
        <v>3.2431709664328928E-2</v>
      </c>
      <c r="AE35" s="144" t="s">
        <v>161</v>
      </c>
      <c r="AF35" s="144">
        <v>62</v>
      </c>
      <c r="AG35" s="144" t="s">
        <v>161</v>
      </c>
      <c r="AH35" s="23">
        <v>5.8653312481051621E-2</v>
      </c>
      <c r="AI35" s="144" t="s">
        <v>161</v>
      </c>
      <c r="AJ35" s="144">
        <v>262</v>
      </c>
      <c r="AK35" s="144" t="s">
        <v>161</v>
      </c>
      <c r="AL35" s="23">
        <v>3.8994088284738625E-2</v>
      </c>
      <c r="AM35" s="144" t="s">
        <v>161</v>
      </c>
      <c r="AN35" s="144">
        <v>80</v>
      </c>
      <c r="AO35" s="144" t="s">
        <v>161</v>
      </c>
      <c r="AP35" s="23">
        <v>5.2497259301346987E-2</v>
      </c>
      <c r="AQ35" s="144" t="s">
        <v>161</v>
      </c>
      <c r="AR35" s="144">
        <v>121</v>
      </c>
      <c r="AS35" s="144" t="s">
        <v>161</v>
      </c>
      <c r="AT35" s="23">
        <v>9.4392170177268642E-2</v>
      </c>
      <c r="AU35" s="144" t="s">
        <v>161</v>
      </c>
      <c r="AV35" s="144">
        <v>152</v>
      </c>
      <c r="AW35" s="144" t="s">
        <v>161</v>
      </c>
      <c r="AX35" s="23">
        <v>8.4412344233054784E-2</v>
      </c>
      <c r="AY35" s="144" t="s">
        <v>161</v>
      </c>
      <c r="AZ35" s="144">
        <v>138</v>
      </c>
      <c r="BA35" s="144" t="s">
        <v>161</v>
      </c>
      <c r="BB35" s="23">
        <v>0.11851352030500226</v>
      </c>
      <c r="BC35" s="144" t="s">
        <v>161</v>
      </c>
      <c r="BD35" s="144">
        <v>80</v>
      </c>
      <c r="BE35" s="144" t="s">
        <v>161</v>
      </c>
      <c r="BF35" s="23">
        <v>0.18410968170783026</v>
      </c>
      <c r="BG35" s="144" t="s">
        <v>161</v>
      </c>
      <c r="BH35" s="144">
        <v>210</v>
      </c>
      <c r="BI35" s="144" t="s">
        <v>161</v>
      </c>
      <c r="BJ35" s="23">
        <v>0.14659095465363317</v>
      </c>
      <c r="BK35" s="144" t="s">
        <v>161</v>
      </c>
      <c r="BL35" s="144">
        <v>103</v>
      </c>
      <c r="BM35" s="144" t="s">
        <v>161</v>
      </c>
      <c r="BN35" s="23">
        <v>4.6799933479923027E-2</v>
      </c>
      <c r="BO35" s="144" t="s">
        <v>161</v>
      </c>
      <c r="BP35" s="144">
        <v>200</v>
      </c>
      <c r="BQ35" s="144" t="s">
        <v>161</v>
      </c>
      <c r="BR35" s="23">
        <v>1.7895130906078093E-2</v>
      </c>
      <c r="BS35" s="144" t="s">
        <v>161</v>
      </c>
      <c r="BT35" s="144">
        <v>320</v>
      </c>
      <c r="BU35" s="144" t="s">
        <v>161</v>
      </c>
      <c r="BV35" s="23">
        <v>5.6167162783834101E-2</v>
      </c>
      <c r="BW35" s="144" t="s">
        <v>161</v>
      </c>
      <c r="BX35" s="144">
        <v>295</v>
      </c>
      <c r="BY35" s="144" t="s">
        <v>161</v>
      </c>
      <c r="BZ35" s="23">
        <v>7.9741713201434083E-2</v>
      </c>
      <c r="CA35" s="144" t="s">
        <v>161</v>
      </c>
      <c r="CB35" s="144">
        <v>305</v>
      </c>
      <c r="CC35" s="144" t="s">
        <v>161</v>
      </c>
      <c r="CD35" s="23">
        <v>4.4107097215347127E-2</v>
      </c>
      <c r="CE35" s="144" t="s">
        <v>161</v>
      </c>
      <c r="CF35" s="144">
        <v>235</v>
      </c>
      <c r="CG35" s="2">
        <f t="shared" si="0"/>
        <v>2.1846409697877851E-3</v>
      </c>
      <c r="CH35">
        <f t="shared" si="1"/>
        <v>3.8994088284738625E-2</v>
      </c>
      <c r="CI35">
        <f t="shared" si="2"/>
        <v>8.4412344233054784E-2</v>
      </c>
      <c r="CJ35">
        <f t="shared" si="3"/>
        <v>0.14659095465363317</v>
      </c>
      <c r="CK35">
        <f t="shared" si="4"/>
        <v>5.6167162783834101E-2</v>
      </c>
      <c r="CL35">
        <f t="shared" si="5"/>
        <v>7.9741713201434083E-2</v>
      </c>
      <c r="CM35">
        <f t="shared" si="6"/>
        <v>4.4107097215347127E-2</v>
      </c>
      <c r="CN35">
        <f t="shared" si="7"/>
        <v>6.5624345340507095E-2</v>
      </c>
      <c r="CO35">
        <f t="shared" si="8"/>
        <v>5.4616024244694627E-4</v>
      </c>
      <c r="CP35" s="144" t="s">
        <v>161</v>
      </c>
      <c r="CQ35">
        <f t="shared" si="9"/>
        <v>266</v>
      </c>
      <c r="CR35">
        <f t="shared" si="10"/>
        <v>210</v>
      </c>
      <c r="CS35" s="144" t="s">
        <v>161</v>
      </c>
    </row>
    <row r="36" spans="1:97" x14ac:dyDescent="0.25">
      <c r="A36" s="144" t="s">
        <v>133</v>
      </c>
      <c r="B36" s="23">
        <v>0.17223920098490633</v>
      </c>
      <c r="C36" s="144" t="s">
        <v>133</v>
      </c>
      <c r="D36" s="144">
        <v>238</v>
      </c>
      <c r="E36" s="144" t="s">
        <v>133</v>
      </c>
      <c r="F36" s="23">
        <v>0.15017120855958538</v>
      </c>
      <c r="G36" s="144" t="s">
        <v>133</v>
      </c>
      <c r="H36" s="144">
        <v>75</v>
      </c>
      <c r="I36" s="144" t="s">
        <v>133</v>
      </c>
      <c r="J36" s="23">
        <v>0.17552550510167786</v>
      </c>
      <c r="K36" s="144" t="s">
        <v>133</v>
      </c>
      <c r="L36" s="144">
        <v>280</v>
      </c>
      <c r="M36" s="144" t="s">
        <v>133</v>
      </c>
      <c r="N36" s="23">
        <v>205</v>
      </c>
      <c r="O36" s="144" t="s">
        <v>133</v>
      </c>
      <c r="P36" s="23">
        <v>308</v>
      </c>
      <c r="Q36" s="144" t="s">
        <v>133</v>
      </c>
      <c r="R36" s="23">
        <v>5.0613232626879898E-3</v>
      </c>
      <c r="S36" s="144" t="s">
        <v>133</v>
      </c>
      <c r="T36" s="144">
        <v>48</v>
      </c>
      <c r="U36" s="144" t="s">
        <v>133</v>
      </c>
      <c r="V36" s="23">
        <v>0.25903464982312235</v>
      </c>
      <c r="W36" s="144" t="s">
        <v>133</v>
      </c>
      <c r="X36" s="144">
        <v>72</v>
      </c>
      <c r="Y36" s="144" t="s">
        <v>133</v>
      </c>
      <c r="Z36" s="23">
        <v>7.4535550065160591E-3</v>
      </c>
      <c r="AA36" s="144" t="s">
        <v>133</v>
      </c>
      <c r="AB36" s="144">
        <v>55</v>
      </c>
      <c r="AC36" s="144" t="s">
        <v>133</v>
      </c>
      <c r="AD36" s="23">
        <v>1.7833890202546939E-2</v>
      </c>
      <c r="AE36" s="144" t="s">
        <v>133</v>
      </c>
      <c r="AF36" s="144">
        <v>101</v>
      </c>
      <c r="AG36" s="144" t="s">
        <v>133</v>
      </c>
      <c r="AH36" s="23">
        <v>4.5418255112553693E-2</v>
      </c>
      <c r="AI36" s="144" t="s">
        <v>133</v>
      </c>
      <c r="AJ36" s="144">
        <v>312</v>
      </c>
      <c r="AK36" s="144" t="s">
        <v>133</v>
      </c>
      <c r="AL36" s="23">
        <v>2.3101731095758939E-2</v>
      </c>
      <c r="AM36" s="144" t="s">
        <v>133</v>
      </c>
      <c r="AN36" s="144">
        <v>154</v>
      </c>
      <c r="AO36" s="144" t="s">
        <v>133</v>
      </c>
      <c r="AP36" s="23">
        <v>0</v>
      </c>
      <c r="AQ36" s="144" t="s">
        <v>133</v>
      </c>
      <c r="AR36" s="144">
        <v>253</v>
      </c>
      <c r="AS36" s="144" t="s">
        <v>133</v>
      </c>
      <c r="AT36" s="23">
        <v>4.0368129449795669E-2</v>
      </c>
      <c r="AU36" s="144" t="s">
        <v>133</v>
      </c>
      <c r="AV36" s="144">
        <v>316</v>
      </c>
      <c r="AW36" s="144" t="s">
        <v>133</v>
      </c>
      <c r="AX36" s="23">
        <v>1.4232042281671043E-2</v>
      </c>
      <c r="AY36" s="144" t="s">
        <v>133</v>
      </c>
      <c r="AZ36" s="144">
        <v>320</v>
      </c>
      <c r="BA36" s="144" t="s">
        <v>133</v>
      </c>
      <c r="BB36" s="23">
        <v>0.28215239757370641</v>
      </c>
      <c r="BC36" s="144" t="s">
        <v>133</v>
      </c>
      <c r="BD36" s="144">
        <v>19</v>
      </c>
      <c r="BE36" s="144" t="s">
        <v>133</v>
      </c>
      <c r="BF36" s="23">
        <v>0.16361334289261251</v>
      </c>
      <c r="BG36" s="144" t="s">
        <v>133</v>
      </c>
      <c r="BH36" s="144">
        <v>239</v>
      </c>
      <c r="BI36" s="144" t="s">
        <v>133</v>
      </c>
      <c r="BJ36" s="23">
        <v>0.29158281108385914</v>
      </c>
      <c r="BK36" s="144" t="s">
        <v>133</v>
      </c>
      <c r="BL36" s="144">
        <v>21</v>
      </c>
      <c r="BM36" s="144" t="s">
        <v>133</v>
      </c>
      <c r="BN36" s="23">
        <v>2.7237371334287906E-2</v>
      </c>
      <c r="BO36" s="144" t="s">
        <v>133</v>
      </c>
      <c r="BP36" s="144">
        <v>265</v>
      </c>
      <c r="BQ36" s="144" t="s">
        <v>133</v>
      </c>
      <c r="BR36" s="23">
        <v>2.6168213469200625E-2</v>
      </c>
      <c r="BS36" s="144" t="s">
        <v>133</v>
      </c>
      <c r="BT36" s="144">
        <v>305</v>
      </c>
      <c r="BU36" s="144" t="s">
        <v>133</v>
      </c>
      <c r="BV36" s="23">
        <v>4.6408356298519485E-2</v>
      </c>
      <c r="BW36" s="144" t="s">
        <v>133</v>
      </c>
      <c r="BX36" s="144">
        <v>306</v>
      </c>
      <c r="BY36" s="144" t="s">
        <v>133</v>
      </c>
      <c r="BZ36" s="23">
        <v>7.3108452513452785E-2</v>
      </c>
      <c r="CA36" s="144" t="s">
        <v>133</v>
      </c>
      <c r="CB36" s="144">
        <v>313</v>
      </c>
      <c r="CC36" s="144" t="s">
        <v>133</v>
      </c>
      <c r="CD36" s="23">
        <v>1.9054161979852345E-2</v>
      </c>
      <c r="CE36" s="144" t="s">
        <v>133</v>
      </c>
      <c r="CF36" s="144">
        <v>305</v>
      </c>
      <c r="CG36" s="2">
        <f t="shared" si="0"/>
        <v>7.4535550065160591E-3</v>
      </c>
      <c r="CH36">
        <f t="shared" si="1"/>
        <v>2.3101731095758939E-2</v>
      </c>
      <c r="CI36">
        <f t="shared" si="2"/>
        <v>1.4232042281671043E-2</v>
      </c>
      <c r="CJ36">
        <f t="shared" si="3"/>
        <v>0.29158281108385914</v>
      </c>
      <c r="CK36">
        <f t="shared" si="4"/>
        <v>4.6408356298519485E-2</v>
      </c>
      <c r="CL36">
        <f t="shared" si="5"/>
        <v>7.3108452513452785E-2</v>
      </c>
      <c r="CM36">
        <f t="shared" si="6"/>
        <v>1.9054161979852345E-2</v>
      </c>
      <c r="CN36">
        <f t="shared" si="7"/>
        <v>7.0288458439951851E-2</v>
      </c>
      <c r="CO36">
        <f t="shared" si="8"/>
        <v>1.8633887516290148E-3</v>
      </c>
      <c r="CP36" s="144" t="s">
        <v>133</v>
      </c>
      <c r="CQ36">
        <f t="shared" si="9"/>
        <v>238</v>
      </c>
      <c r="CR36">
        <f t="shared" si="10"/>
        <v>55</v>
      </c>
      <c r="CS36" s="144" t="s">
        <v>133</v>
      </c>
    </row>
    <row r="37" spans="1:97" x14ac:dyDescent="0.25">
      <c r="A37" s="144" t="s">
        <v>64</v>
      </c>
      <c r="B37" s="23">
        <v>0.38394670334651659</v>
      </c>
      <c r="C37" s="144" t="s">
        <v>64</v>
      </c>
      <c r="D37" s="144">
        <v>42</v>
      </c>
      <c r="E37" s="144" t="s">
        <v>64</v>
      </c>
      <c r="F37" s="23">
        <v>0.10469108655483138</v>
      </c>
      <c r="G37" s="144" t="s">
        <v>64</v>
      </c>
      <c r="H37" s="144">
        <v>150</v>
      </c>
      <c r="I37" s="144" t="s">
        <v>64</v>
      </c>
      <c r="J37" s="23">
        <v>0.60114003146812867</v>
      </c>
      <c r="K37" s="144" t="s">
        <v>64</v>
      </c>
      <c r="L37" s="144">
        <v>13</v>
      </c>
      <c r="M37" s="144" t="s">
        <v>64</v>
      </c>
      <c r="N37" s="23">
        <v>-137</v>
      </c>
      <c r="O37" s="144" t="s">
        <v>64</v>
      </c>
      <c r="P37" s="23">
        <v>45</v>
      </c>
      <c r="Q37" s="144" t="s">
        <v>64</v>
      </c>
      <c r="R37" s="23">
        <v>1.2653234575035256E-3</v>
      </c>
      <c r="S37" s="144" t="s">
        <v>64</v>
      </c>
      <c r="T37" s="144">
        <v>163</v>
      </c>
      <c r="U37" s="144" t="s">
        <v>64</v>
      </c>
      <c r="V37" s="23">
        <v>0.28818560120105985</v>
      </c>
      <c r="W37" s="144" t="s">
        <v>64</v>
      </c>
      <c r="X37" s="144">
        <v>63</v>
      </c>
      <c r="Y37" s="144" t="s">
        <v>64</v>
      </c>
      <c r="Z37" s="23">
        <v>3.9280800402383426E-3</v>
      </c>
      <c r="AA37" s="144" t="s">
        <v>64</v>
      </c>
      <c r="AB37" s="144">
        <v>125</v>
      </c>
      <c r="AC37" s="144" t="s">
        <v>64</v>
      </c>
      <c r="AD37" s="23">
        <v>4.1209910481973651E-2</v>
      </c>
      <c r="AE37" s="144" t="s">
        <v>64</v>
      </c>
      <c r="AF37" s="144">
        <v>43</v>
      </c>
      <c r="AG37" s="144" t="s">
        <v>64</v>
      </c>
      <c r="AH37" s="23">
        <v>0.45983744378846364</v>
      </c>
      <c r="AI37" s="144" t="s">
        <v>64</v>
      </c>
      <c r="AJ37" s="144">
        <v>6</v>
      </c>
      <c r="AK37" s="144" t="s">
        <v>64</v>
      </c>
      <c r="AL37" s="23">
        <v>9.8109581452464581E-2</v>
      </c>
      <c r="AM37" s="144" t="s">
        <v>64</v>
      </c>
      <c r="AN37" s="144">
        <v>26</v>
      </c>
      <c r="AO37" s="144" t="s">
        <v>64</v>
      </c>
      <c r="AP37" s="23">
        <v>2.5714458206489758E-2</v>
      </c>
      <c r="AQ37" s="144" t="s">
        <v>64</v>
      </c>
      <c r="AR37" s="144">
        <v>187</v>
      </c>
      <c r="AS37" s="144" t="s">
        <v>64</v>
      </c>
      <c r="AT37" s="23">
        <v>0.16483344686117493</v>
      </c>
      <c r="AU37" s="144" t="s">
        <v>64</v>
      </c>
      <c r="AV37" s="144">
        <v>35</v>
      </c>
      <c r="AW37" s="144" t="s">
        <v>64</v>
      </c>
      <c r="AX37" s="23">
        <v>8.3159678819467703E-2</v>
      </c>
      <c r="AY37" s="144" t="s">
        <v>64</v>
      </c>
      <c r="AZ37" s="144">
        <v>140</v>
      </c>
      <c r="BA37" s="144" t="s">
        <v>64</v>
      </c>
      <c r="BB37" s="23">
        <v>2.7067139101595701E-2</v>
      </c>
      <c r="BC37" s="144" t="s">
        <v>64</v>
      </c>
      <c r="BD37" s="144">
        <v>232</v>
      </c>
      <c r="BE37" s="144" t="s">
        <v>64</v>
      </c>
      <c r="BF37" s="23">
        <v>0.56929172451203502</v>
      </c>
      <c r="BG37" s="144" t="s">
        <v>64</v>
      </c>
      <c r="BH37" s="144">
        <v>8</v>
      </c>
      <c r="BI37" s="144" t="s">
        <v>64</v>
      </c>
      <c r="BJ37" s="23">
        <v>0.14367604748182611</v>
      </c>
      <c r="BK37" s="144" t="s">
        <v>64</v>
      </c>
      <c r="BL37" s="144">
        <v>107</v>
      </c>
      <c r="BM37" s="144" t="s">
        <v>64</v>
      </c>
      <c r="BN37" s="23">
        <v>0.13639393712661188</v>
      </c>
      <c r="BO37" s="144" t="s">
        <v>64</v>
      </c>
      <c r="BP37" s="144">
        <v>62</v>
      </c>
      <c r="BQ37" s="144" t="s">
        <v>64</v>
      </c>
      <c r="BR37" s="23">
        <v>7.8642865091346575E-2</v>
      </c>
      <c r="BS37" s="144" t="s">
        <v>64</v>
      </c>
      <c r="BT37" s="144">
        <v>106</v>
      </c>
      <c r="BU37" s="144" t="s">
        <v>64</v>
      </c>
      <c r="BV37" s="23">
        <v>0.18676283437352606</v>
      </c>
      <c r="BW37" s="144" t="s">
        <v>64</v>
      </c>
      <c r="BX37" s="144">
        <v>74</v>
      </c>
      <c r="BY37" s="144" t="s">
        <v>64</v>
      </c>
      <c r="BZ37" s="23">
        <v>0.41524833556255075</v>
      </c>
      <c r="CA37" s="144" t="s">
        <v>64</v>
      </c>
      <c r="CB37" s="144">
        <v>17</v>
      </c>
      <c r="CC37" s="144" t="s">
        <v>64</v>
      </c>
      <c r="CD37" s="23">
        <v>0.1705070634119549</v>
      </c>
      <c r="CE37" s="144" t="s">
        <v>64</v>
      </c>
      <c r="CF37" s="144">
        <v>62</v>
      </c>
      <c r="CG37" s="2">
        <f t="shared" si="0"/>
        <v>3.9280800402383426E-3</v>
      </c>
      <c r="CH37">
        <f t="shared" si="1"/>
        <v>9.8109581452464581E-2</v>
      </c>
      <c r="CI37">
        <f t="shared" si="2"/>
        <v>8.3159678819467703E-2</v>
      </c>
      <c r="CJ37">
        <f t="shared" si="3"/>
        <v>0.14367604748182611</v>
      </c>
      <c r="CK37">
        <f t="shared" si="4"/>
        <v>0.18676283437352606</v>
      </c>
      <c r="CL37">
        <f t="shared" si="5"/>
        <v>0.41524833556255075</v>
      </c>
      <c r="CM37">
        <f t="shared" si="6"/>
        <v>0.1705070634119549</v>
      </c>
      <c r="CN37">
        <f t="shared" si="7"/>
        <v>0.15668339000070652</v>
      </c>
      <c r="CO37">
        <f t="shared" si="8"/>
        <v>9.8202001005958566E-4</v>
      </c>
      <c r="CP37" s="144" t="s">
        <v>64</v>
      </c>
      <c r="CQ37">
        <f t="shared" si="9"/>
        <v>42</v>
      </c>
      <c r="CR37">
        <f t="shared" si="10"/>
        <v>125</v>
      </c>
      <c r="CS37" s="144" t="s">
        <v>64</v>
      </c>
    </row>
    <row r="38" spans="1:97" x14ac:dyDescent="0.25">
      <c r="A38" s="144" t="s">
        <v>109</v>
      </c>
      <c r="B38" s="23">
        <v>0.32978577756056909</v>
      </c>
      <c r="C38" s="144" t="s">
        <v>109</v>
      </c>
      <c r="D38" s="144">
        <v>72</v>
      </c>
      <c r="E38" s="144" t="s">
        <v>109</v>
      </c>
      <c r="F38" s="23">
        <v>0.22589359993947053</v>
      </c>
      <c r="G38" s="144" t="s">
        <v>109</v>
      </c>
      <c r="H38" s="144">
        <v>47</v>
      </c>
      <c r="I38" s="144" t="s">
        <v>109</v>
      </c>
      <c r="J38" s="23">
        <v>0.31822859099133977</v>
      </c>
      <c r="K38" s="144" t="s">
        <v>109</v>
      </c>
      <c r="L38" s="144">
        <v>101</v>
      </c>
      <c r="M38" s="144" t="s">
        <v>109</v>
      </c>
      <c r="N38" s="23">
        <v>54</v>
      </c>
      <c r="O38" s="144" t="s">
        <v>109</v>
      </c>
      <c r="P38" s="23">
        <v>224</v>
      </c>
      <c r="Q38" s="144" t="s">
        <v>109</v>
      </c>
      <c r="R38" s="23">
        <v>1.0259977322223085E-3</v>
      </c>
      <c r="S38" s="144" t="s">
        <v>109</v>
      </c>
      <c r="T38" s="144">
        <v>192</v>
      </c>
      <c r="U38" s="144" t="s">
        <v>109</v>
      </c>
      <c r="V38" s="23">
        <v>0.19914557773883182</v>
      </c>
      <c r="W38" s="144" t="s">
        <v>109</v>
      </c>
      <c r="X38" s="144">
        <v>113</v>
      </c>
      <c r="Y38" s="144" t="s">
        <v>109</v>
      </c>
      <c r="Z38" s="23">
        <v>2.8660031971347714E-3</v>
      </c>
      <c r="AA38" s="144" t="s">
        <v>109</v>
      </c>
      <c r="AB38" s="144">
        <v>171</v>
      </c>
      <c r="AC38" s="144" t="s">
        <v>109</v>
      </c>
      <c r="AD38" s="23">
        <v>2.3199495316729175E-2</v>
      </c>
      <c r="AE38" s="144" t="s">
        <v>109</v>
      </c>
      <c r="AF38" s="144">
        <v>80</v>
      </c>
      <c r="AG38" s="144" t="s">
        <v>109</v>
      </c>
      <c r="AH38" s="23">
        <v>0.13586113960776564</v>
      </c>
      <c r="AI38" s="144" t="s">
        <v>109</v>
      </c>
      <c r="AJ38" s="144">
        <v>65</v>
      </c>
      <c r="AK38" s="144" t="s">
        <v>109</v>
      </c>
      <c r="AL38" s="23">
        <v>3.9728716694710696E-2</v>
      </c>
      <c r="AM38" s="144" t="s">
        <v>109</v>
      </c>
      <c r="AN38" s="144">
        <v>76</v>
      </c>
      <c r="AO38" s="144" t="s">
        <v>109</v>
      </c>
      <c r="AP38" s="23">
        <v>8.6369370187732136E-2</v>
      </c>
      <c r="AQ38" s="144" t="s">
        <v>109</v>
      </c>
      <c r="AR38" s="144">
        <v>77</v>
      </c>
      <c r="AS38" s="144" t="s">
        <v>109</v>
      </c>
      <c r="AT38" s="23">
        <v>0.12544263346077567</v>
      </c>
      <c r="AU38" s="144" t="s">
        <v>109</v>
      </c>
      <c r="AV38" s="144">
        <v>80</v>
      </c>
      <c r="AW38" s="144" t="s">
        <v>109</v>
      </c>
      <c r="AX38" s="23">
        <v>0.12835175541611443</v>
      </c>
      <c r="AY38" s="144" t="s">
        <v>109</v>
      </c>
      <c r="AZ38" s="144">
        <v>68</v>
      </c>
      <c r="BA38" s="144" t="s">
        <v>109</v>
      </c>
      <c r="BB38" s="23">
        <v>4.9136901849743723E-2</v>
      </c>
      <c r="BC38" s="144" t="s">
        <v>109</v>
      </c>
      <c r="BD38" s="144">
        <v>168</v>
      </c>
      <c r="BE38" s="144" t="s">
        <v>109</v>
      </c>
      <c r="BF38" s="23">
        <v>0.31920022014117744</v>
      </c>
      <c r="BG38" s="144" t="s">
        <v>109</v>
      </c>
      <c r="BH38" s="144">
        <v>69</v>
      </c>
      <c r="BI38" s="144" t="s">
        <v>109</v>
      </c>
      <c r="BJ38" s="23">
        <v>0.1115383461225111</v>
      </c>
      <c r="BK38" s="144" t="s">
        <v>109</v>
      </c>
      <c r="BL38" s="144">
        <v>146</v>
      </c>
      <c r="BM38" s="144" t="s">
        <v>109</v>
      </c>
      <c r="BN38" s="23">
        <v>0.34010473216283943</v>
      </c>
      <c r="BO38" s="144" t="s">
        <v>109</v>
      </c>
      <c r="BP38" s="144">
        <v>13</v>
      </c>
      <c r="BQ38" s="144" t="s">
        <v>109</v>
      </c>
      <c r="BR38" s="23">
        <v>5.9373462146738755E-2</v>
      </c>
      <c r="BS38" s="144" t="s">
        <v>109</v>
      </c>
      <c r="BT38" s="144">
        <v>176</v>
      </c>
      <c r="BU38" s="144" t="s">
        <v>109</v>
      </c>
      <c r="BV38" s="23">
        <v>0.3466294263348445</v>
      </c>
      <c r="BW38" s="144" t="s">
        <v>109</v>
      </c>
      <c r="BX38" s="144">
        <v>18</v>
      </c>
      <c r="BY38" s="144" t="s">
        <v>109</v>
      </c>
      <c r="BZ38" s="23">
        <v>0.2096677792324097</v>
      </c>
      <c r="CA38" s="144" t="s">
        <v>109</v>
      </c>
      <c r="CB38" s="144">
        <v>83</v>
      </c>
      <c r="CC38" s="144" t="s">
        <v>109</v>
      </c>
      <c r="CD38" s="23">
        <v>8.7637540811472542E-2</v>
      </c>
      <c r="CE38" s="144" t="s">
        <v>109</v>
      </c>
      <c r="CF38" s="144">
        <v>137</v>
      </c>
      <c r="CG38" s="2">
        <f t="shared" si="0"/>
        <v>2.8660031971347714E-3</v>
      </c>
      <c r="CH38">
        <f t="shared" si="1"/>
        <v>3.9728716694710696E-2</v>
      </c>
      <c r="CI38">
        <f t="shared" si="2"/>
        <v>0.12835175541611443</v>
      </c>
      <c r="CJ38">
        <f t="shared" si="3"/>
        <v>0.1115383461225111</v>
      </c>
      <c r="CK38">
        <f t="shared" si="4"/>
        <v>0.3466294263348445</v>
      </c>
      <c r="CL38">
        <f t="shared" si="5"/>
        <v>0.2096677792324097</v>
      </c>
      <c r="CM38">
        <f t="shared" si="6"/>
        <v>8.7637540811472542E-2</v>
      </c>
      <c r="CN38">
        <f t="shared" si="7"/>
        <v>0.13458105813080606</v>
      </c>
      <c r="CO38">
        <f t="shared" si="8"/>
        <v>7.1650079928369285E-4</v>
      </c>
      <c r="CP38" s="144" t="s">
        <v>109</v>
      </c>
      <c r="CQ38">
        <f t="shared" si="9"/>
        <v>72</v>
      </c>
      <c r="CR38">
        <f t="shared" si="10"/>
        <v>171</v>
      </c>
      <c r="CS38" s="144" t="s">
        <v>109</v>
      </c>
    </row>
    <row r="39" spans="1:97" x14ac:dyDescent="0.25">
      <c r="A39" s="144" t="s">
        <v>175</v>
      </c>
      <c r="B39" s="23">
        <v>0.15658485628398722</v>
      </c>
      <c r="C39" s="144" t="s">
        <v>175</v>
      </c>
      <c r="D39" s="144">
        <v>273</v>
      </c>
      <c r="E39" s="144" t="s">
        <v>175</v>
      </c>
      <c r="F39" s="23">
        <v>7.2158095775019221E-2</v>
      </c>
      <c r="G39" s="144" t="s">
        <v>175</v>
      </c>
      <c r="H39" s="144">
        <v>218</v>
      </c>
      <c r="I39" s="144" t="s">
        <v>175</v>
      </c>
      <c r="J39" s="23">
        <v>0.28158935180586558</v>
      </c>
      <c r="K39" s="144" t="s">
        <v>175</v>
      </c>
      <c r="L39" s="144">
        <v>137</v>
      </c>
      <c r="M39" s="144" t="s">
        <v>175</v>
      </c>
      <c r="N39" s="23">
        <v>-81</v>
      </c>
      <c r="O39" s="144" t="s">
        <v>175</v>
      </c>
      <c r="P39" s="23">
        <v>80</v>
      </c>
      <c r="Q39" s="144" t="s">
        <v>175</v>
      </c>
      <c r="R39" s="23">
        <v>1.6278668226012371E-3</v>
      </c>
      <c r="S39" s="144" t="s">
        <v>175</v>
      </c>
      <c r="T39" s="144">
        <v>128</v>
      </c>
      <c r="U39" s="144" t="s">
        <v>175</v>
      </c>
      <c r="V39" s="23">
        <v>0.46740197080904561</v>
      </c>
      <c r="W39" s="144" t="s">
        <v>175</v>
      </c>
      <c r="X39" s="144">
        <v>25</v>
      </c>
      <c r="Y39" s="144" t="s">
        <v>175</v>
      </c>
      <c r="Z39" s="23">
        <v>5.9466613067582731E-3</v>
      </c>
      <c r="AA39" s="144" t="s">
        <v>175</v>
      </c>
      <c r="AB39" s="144">
        <v>74</v>
      </c>
      <c r="AC39" s="144" t="s">
        <v>175</v>
      </c>
      <c r="AD39" s="23">
        <v>6.6793219757867641E-3</v>
      </c>
      <c r="AE39" s="144" t="s">
        <v>175</v>
      </c>
      <c r="AF39" s="144">
        <v>225</v>
      </c>
      <c r="AG39" s="144" t="s">
        <v>175</v>
      </c>
      <c r="AH39" s="23">
        <v>8.9653436023185928E-2</v>
      </c>
      <c r="AI39" s="144" t="s">
        <v>175</v>
      </c>
      <c r="AJ39" s="144">
        <v>142</v>
      </c>
      <c r="AK39" s="144" t="s">
        <v>175</v>
      </c>
      <c r="AL39" s="23">
        <v>1.7807594372691561E-2</v>
      </c>
      <c r="AM39" s="144" t="s">
        <v>175</v>
      </c>
      <c r="AN39" s="144">
        <v>221</v>
      </c>
      <c r="AO39" s="144" t="s">
        <v>175</v>
      </c>
      <c r="AP39" s="23">
        <v>3.4111315411376082E-2</v>
      </c>
      <c r="AQ39" s="144" t="s">
        <v>175</v>
      </c>
      <c r="AR39" s="144">
        <v>162</v>
      </c>
      <c r="AS39" s="144" t="s">
        <v>175</v>
      </c>
      <c r="AT39" s="23">
        <v>3.0307752530932659E-2</v>
      </c>
      <c r="AU39" s="144" t="s">
        <v>175</v>
      </c>
      <c r="AV39" s="144">
        <v>319</v>
      </c>
      <c r="AW39" s="144" t="s">
        <v>175</v>
      </c>
      <c r="AX39" s="23">
        <v>4.391055557128111E-2</v>
      </c>
      <c r="AY39" s="144" t="s">
        <v>175</v>
      </c>
      <c r="AZ39" s="144">
        <v>246</v>
      </c>
      <c r="BA39" s="144" t="s">
        <v>175</v>
      </c>
      <c r="BB39" s="23">
        <v>3.0925918387143786E-2</v>
      </c>
      <c r="BC39" s="144" t="s">
        <v>175</v>
      </c>
      <c r="BD39" s="144">
        <v>223</v>
      </c>
      <c r="BE39" s="144" t="s">
        <v>175</v>
      </c>
      <c r="BF39" s="23">
        <v>0.13484963971379629</v>
      </c>
      <c r="BG39" s="144" t="s">
        <v>175</v>
      </c>
      <c r="BH39" s="144">
        <v>289</v>
      </c>
      <c r="BI39" s="144" t="s">
        <v>175</v>
      </c>
      <c r="BJ39" s="23">
        <v>5.6395655559226182E-2</v>
      </c>
      <c r="BK39" s="144" t="s">
        <v>175</v>
      </c>
      <c r="BL39" s="144">
        <v>276</v>
      </c>
      <c r="BM39" s="144" t="s">
        <v>175</v>
      </c>
      <c r="BN39" s="23">
        <v>8.6320348118274631E-2</v>
      </c>
      <c r="BO39" s="144" t="s">
        <v>175</v>
      </c>
      <c r="BP39" s="144">
        <v>114</v>
      </c>
      <c r="BQ39" s="144" t="s">
        <v>175</v>
      </c>
      <c r="BR39" s="23">
        <v>4.7134979013925236E-2</v>
      </c>
      <c r="BS39" s="144" t="s">
        <v>175</v>
      </c>
      <c r="BT39" s="144">
        <v>219</v>
      </c>
      <c r="BU39" s="144" t="s">
        <v>175</v>
      </c>
      <c r="BV39" s="23">
        <v>0.11590180401242058</v>
      </c>
      <c r="BW39" s="144" t="s">
        <v>175</v>
      </c>
      <c r="BX39" s="144">
        <v>167</v>
      </c>
      <c r="BY39" s="144" t="s">
        <v>175</v>
      </c>
      <c r="BZ39" s="23">
        <v>8.5816994766815174E-2</v>
      </c>
      <c r="CA39" s="144" t="s">
        <v>175</v>
      </c>
      <c r="CB39" s="144">
        <v>295</v>
      </c>
      <c r="CC39" s="144" t="s">
        <v>175</v>
      </c>
      <c r="CD39" s="23">
        <v>0.15033244975921312</v>
      </c>
      <c r="CE39" s="144" t="s">
        <v>175</v>
      </c>
      <c r="CF39" s="144">
        <v>77</v>
      </c>
      <c r="CG39" s="2">
        <f t="shared" si="0"/>
        <v>5.9466613067582731E-3</v>
      </c>
      <c r="CH39">
        <f t="shared" si="1"/>
        <v>1.7807594372691561E-2</v>
      </c>
      <c r="CI39">
        <f t="shared" si="2"/>
        <v>4.391055557128111E-2</v>
      </c>
      <c r="CJ39">
        <f t="shared" si="3"/>
        <v>5.6395655559226182E-2</v>
      </c>
      <c r="CK39">
        <f t="shared" si="4"/>
        <v>0.11590180401242058</v>
      </c>
      <c r="CL39">
        <f t="shared" si="5"/>
        <v>8.5816994766815174E-2</v>
      </c>
      <c r="CM39">
        <f t="shared" si="6"/>
        <v>0.15033244975921312</v>
      </c>
      <c r="CN39">
        <f t="shared" si="7"/>
        <v>6.390013481430025E-2</v>
      </c>
      <c r="CO39">
        <f t="shared" si="8"/>
        <v>1.4866653266895683E-3</v>
      </c>
      <c r="CP39" s="144" t="s">
        <v>175</v>
      </c>
      <c r="CQ39">
        <f t="shared" si="9"/>
        <v>273</v>
      </c>
      <c r="CR39">
        <f t="shared" si="10"/>
        <v>74</v>
      </c>
      <c r="CS39" s="144" t="s">
        <v>175</v>
      </c>
    </row>
    <row r="40" spans="1:97" x14ac:dyDescent="0.25">
      <c r="A40" s="144" t="s">
        <v>162</v>
      </c>
      <c r="B40" s="23">
        <v>0.20811456166578998</v>
      </c>
      <c r="C40" s="144" t="s">
        <v>162</v>
      </c>
      <c r="D40" s="144">
        <v>176</v>
      </c>
      <c r="E40" s="144" t="s">
        <v>162</v>
      </c>
      <c r="F40" s="23">
        <v>8.7246294308552991E-2</v>
      </c>
      <c r="G40" s="144" t="s">
        <v>162</v>
      </c>
      <c r="H40" s="144">
        <v>180</v>
      </c>
      <c r="I40" s="144" t="s">
        <v>162</v>
      </c>
      <c r="J40" s="23">
        <v>0.37740373213808726</v>
      </c>
      <c r="K40" s="144" t="s">
        <v>162</v>
      </c>
      <c r="L40" s="144">
        <v>64</v>
      </c>
      <c r="M40" s="144" t="s">
        <v>162</v>
      </c>
      <c r="N40" s="23">
        <v>-116</v>
      </c>
      <c r="O40" s="144" t="s">
        <v>162</v>
      </c>
      <c r="P40" s="23">
        <v>53</v>
      </c>
      <c r="Q40" s="144" t="s">
        <v>162</v>
      </c>
      <c r="R40" s="23">
        <v>8.0141741373105973E-4</v>
      </c>
      <c r="S40" s="144" t="s">
        <v>162</v>
      </c>
      <c r="T40" s="144">
        <v>217</v>
      </c>
      <c r="U40" s="144" t="s">
        <v>162</v>
      </c>
      <c r="V40" s="23">
        <v>0.47397578477597413</v>
      </c>
      <c r="W40" s="144" t="s">
        <v>162</v>
      </c>
      <c r="X40" s="144">
        <v>23</v>
      </c>
      <c r="Y40" s="144" t="s">
        <v>162</v>
      </c>
      <c r="Z40" s="23">
        <v>5.1812089146677761E-3</v>
      </c>
      <c r="AA40" s="144" t="s">
        <v>162</v>
      </c>
      <c r="AB40" s="144">
        <v>92</v>
      </c>
      <c r="AC40" s="144" t="s">
        <v>162</v>
      </c>
      <c r="AD40" s="23">
        <v>1.2738895331195151E-2</v>
      </c>
      <c r="AE40" s="144" t="s">
        <v>162</v>
      </c>
      <c r="AF40" s="144">
        <v>137</v>
      </c>
      <c r="AG40" s="144" t="s">
        <v>162</v>
      </c>
      <c r="AH40" s="23">
        <v>6.9324078602970796E-2</v>
      </c>
      <c r="AI40" s="144" t="s">
        <v>162</v>
      </c>
      <c r="AJ40" s="144">
        <v>218</v>
      </c>
      <c r="AK40" s="144" t="s">
        <v>162</v>
      </c>
      <c r="AL40" s="23">
        <v>2.1149986104857441E-2</v>
      </c>
      <c r="AM40" s="144" t="s">
        <v>162</v>
      </c>
      <c r="AN40" s="144">
        <v>176</v>
      </c>
      <c r="AO40" s="144" t="s">
        <v>162</v>
      </c>
      <c r="AP40" s="23">
        <v>0</v>
      </c>
      <c r="AQ40" s="144" t="s">
        <v>162</v>
      </c>
      <c r="AR40" s="144">
        <v>253</v>
      </c>
      <c r="AS40" s="144" t="s">
        <v>162</v>
      </c>
      <c r="AT40" s="23">
        <v>8.8302894943319304E-2</v>
      </c>
      <c r="AU40" s="144" t="s">
        <v>162</v>
      </c>
      <c r="AV40" s="144">
        <v>175</v>
      </c>
      <c r="AW40" s="144" t="s">
        <v>162</v>
      </c>
      <c r="AX40" s="23">
        <v>3.1131750506057636E-2</v>
      </c>
      <c r="AY40" s="144" t="s">
        <v>162</v>
      </c>
      <c r="AZ40" s="144">
        <v>286</v>
      </c>
      <c r="BA40" s="144" t="s">
        <v>162</v>
      </c>
      <c r="BB40" s="23">
        <v>0.11558221948823828</v>
      </c>
      <c r="BC40" s="144" t="s">
        <v>162</v>
      </c>
      <c r="BD40" s="144">
        <v>82</v>
      </c>
      <c r="BE40" s="144" t="s">
        <v>162</v>
      </c>
      <c r="BF40" s="23">
        <v>0.43615078369954441</v>
      </c>
      <c r="BG40" s="144" t="s">
        <v>162</v>
      </c>
      <c r="BH40" s="144">
        <v>32</v>
      </c>
      <c r="BI40" s="144" t="s">
        <v>162</v>
      </c>
      <c r="BJ40" s="23">
        <v>0.19659473974079092</v>
      </c>
      <c r="BK40" s="144" t="s">
        <v>162</v>
      </c>
      <c r="BL40" s="144">
        <v>53</v>
      </c>
      <c r="BM40" s="144" t="s">
        <v>162</v>
      </c>
      <c r="BN40" s="23">
        <v>6.3928010840437491E-2</v>
      </c>
      <c r="BO40" s="144" t="s">
        <v>162</v>
      </c>
      <c r="BP40" s="144">
        <v>160</v>
      </c>
      <c r="BQ40" s="144" t="s">
        <v>162</v>
      </c>
      <c r="BR40" s="23">
        <v>3.3145099719762344E-2</v>
      </c>
      <c r="BS40" s="144" t="s">
        <v>162</v>
      </c>
      <c r="BT40" s="144">
        <v>277</v>
      </c>
      <c r="BU40" s="144" t="s">
        <v>162</v>
      </c>
      <c r="BV40" s="23">
        <v>8.4300724887139425E-2</v>
      </c>
      <c r="BW40" s="144" t="s">
        <v>162</v>
      </c>
      <c r="BX40" s="144">
        <v>232</v>
      </c>
      <c r="BY40" s="144" t="s">
        <v>162</v>
      </c>
      <c r="BZ40" s="23">
        <v>0.1900350475896411</v>
      </c>
      <c r="CA40" s="144" t="s">
        <v>162</v>
      </c>
      <c r="CB40" s="144">
        <v>103</v>
      </c>
      <c r="CC40" s="144" t="s">
        <v>162</v>
      </c>
      <c r="CD40" s="23">
        <v>5.6696830205357283E-2</v>
      </c>
      <c r="CE40" s="144" t="s">
        <v>162</v>
      </c>
      <c r="CF40" s="144">
        <v>192</v>
      </c>
      <c r="CG40" s="2">
        <f t="shared" si="0"/>
        <v>5.1812089146677761E-3</v>
      </c>
      <c r="CH40">
        <f t="shared" si="1"/>
        <v>2.1149986104857441E-2</v>
      </c>
      <c r="CI40">
        <f t="shared" si="2"/>
        <v>3.1131750506057636E-2</v>
      </c>
      <c r="CJ40">
        <f t="shared" si="3"/>
        <v>0.19659473974079092</v>
      </c>
      <c r="CK40">
        <f t="shared" si="4"/>
        <v>8.4300724887139425E-2</v>
      </c>
      <c r="CL40">
        <f t="shared" si="5"/>
        <v>0.1900350475896411</v>
      </c>
      <c r="CM40">
        <f t="shared" si="6"/>
        <v>5.6696830205357283E-2</v>
      </c>
      <c r="CN40">
        <f t="shared" si="7"/>
        <v>8.4928701682008875E-2</v>
      </c>
      <c r="CO40">
        <f t="shared" si="8"/>
        <v>1.295302228666944E-3</v>
      </c>
      <c r="CP40" s="144" t="s">
        <v>162</v>
      </c>
      <c r="CQ40">
        <f t="shared" si="9"/>
        <v>176</v>
      </c>
      <c r="CR40">
        <f t="shared" si="10"/>
        <v>92</v>
      </c>
      <c r="CS40" s="144" t="s">
        <v>162</v>
      </c>
    </row>
    <row r="41" spans="1:97" x14ac:dyDescent="0.25">
      <c r="A41" s="144" t="s">
        <v>227</v>
      </c>
      <c r="B41" s="23">
        <v>0.24158881321357437</v>
      </c>
      <c r="C41" s="144" t="s">
        <v>227</v>
      </c>
      <c r="D41" s="144">
        <v>128</v>
      </c>
      <c r="E41" s="144" t="s">
        <v>227</v>
      </c>
      <c r="F41" s="23">
        <v>0.15195883622608025</v>
      </c>
      <c r="G41" s="144" t="s">
        <v>227</v>
      </c>
      <c r="H41" s="144">
        <v>72</v>
      </c>
      <c r="I41" s="144" t="s">
        <v>227</v>
      </c>
      <c r="J41" s="23">
        <v>0.24813363016274384</v>
      </c>
      <c r="K41" s="144" t="s">
        <v>227</v>
      </c>
      <c r="L41" s="144">
        <v>178</v>
      </c>
      <c r="M41" s="144" t="s">
        <v>227</v>
      </c>
      <c r="N41" s="23">
        <v>106</v>
      </c>
      <c r="O41" s="144" t="s">
        <v>227</v>
      </c>
      <c r="P41" s="23">
        <v>266</v>
      </c>
      <c r="Q41" s="144" t="s">
        <v>227</v>
      </c>
      <c r="R41" s="23">
        <v>9.3457764288972325E-4</v>
      </c>
      <c r="S41" s="144" t="s">
        <v>227</v>
      </c>
      <c r="T41" s="144">
        <v>204</v>
      </c>
      <c r="U41" s="144" t="s">
        <v>227</v>
      </c>
      <c r="V41" s="23">
        <v>0.23119043786175483</v>
      </c>
      <c r="W41" s="144" t="s">
        <v>227</v>
      </c>
      <c r="X41" s="144">
        <v>92</v>
      </c>
      <c r="Y41" s="144" t="s">
        <v>227</v>
      </c>
      <c r="Z41" s="23">
        <v>3.0707385821487462E-3</v>
      </c>
      <c r="AA41" s="144" t="s">
        <v>227</v>
      </c>
      <c r="AB41" s="144">
        <v>161</v>
      </c>
      <c r="AC41" s="144" t="s">
        <v>227</v>
      </c>
      <c r="AD41" s="23">
        <v>7.3299260578811934E-3</v>
      </c>
      <c r="AE41" s="144" t="s">
        <v>227</v>
      </c>
      <c r="AF41" s="144">
        <v>214</v>
      </c>
      <c r="AG41" s="144" t="s">
        <v>227</v>
      </c>
      <c r="AH41" s="23">
        <v>0.11656905440458169</v>
      </c>
      <c r="AI41" s="144" t="s">
        <v>227</v>
      </c>
      <c r="AJ41" s="144">
        <v>96</v>
      </c>
      <c r="AK41" s="144" t="s">
        <v>227</v>
      </c>
      <c r="AL41" s="23">
        <v>2.1833771456612389E-2</v>
      </c>
      <c r="AM41" s="144" t="s">
        <v>227</v>
      </c>
      <c r="AN41" s="144">
        <v>166</v>
      </c>
      <c r="AO41" s="144" t="s">
        <v>227</v>
      </c>
      <c r="AP41" s="23">
        <v>7.1720556466844484E-2</v>
      </c>
      <c r="AQ41" s="144" t="s">
        <v>227</v>
      </c>
      <c r="AR41" s="144">
        <v>92</v>
      </c>
      <c r="AS41" s="144" t="s">
        <v>227</v>
      </c>
      <c r="AT41" s="23">
        <v>4.7917631237183012E-2</v>
      </c>
      <c r="AU41" s="144" t="s">
        <v>227</v>
      </c>
      <c r="AV41" s="144">
        <v>305</v>
      </c>
      <c r="AW41" s="144" t="s">
        <v>227</v>
      </c>
      <c r="AX41" s="23">
        <v>8.6751470701511985E-2</v>
      </c>
      <c r="AY41" s="144" t="s">
        <v>227</v>
      </c>
      <c r="AZ41" s="144">
        <v>133</v>
      </c>
      <c r="BA41" s="144" t="s">
        <v>227</v>
      </c>
      <c r="BB41" s="23">
        <v>0.19155100462094446</v>
      </c>
      <c r="BC41" s="144" t="s">
        <v>227</v>
      </c>
      <c r="BD41" s="144">
        <v>36</v>
      </c>
      <c r="BE41" s="144" t="s">
        <v>227</v>
      </c>
      <c r="BF41" s="23">
        <v>0.19401556018800836</v>
      </c>
      <c r="BG41" s="144" t="s">
        <v>227</v>
      </c>
      <c r="BH41" s="144">
        <v>199</v>
      </c>
      <c r="BI41" s="144" t="s">
        <v>227</v>
      </c>
      <c r="BJ41" s="23">
        <v>0.21528804540997781</v>
      </c>
      <c r="BK41" s="144" t="s">
        <v>227</v>
      </c>
      <c r="BL41" s="144">
        <v>44</v>
      </c>
      <c r="BM41" s="144" t="s">
        <v>227</v>
      </c>
      <c r="BN41" s="23">
        <v>6.4704415002241666E-2</v>
      </c>
      <c r="BO41" s="144" t="s">
        <v>227</v>
      </c>
      <c r="BP41" s="144">
        <v>158</v>
      </c>
      <c r="BQ41" s="144" t="s">
        <v>227</v>
      </c>
      <c r="BR41" s="23">
        <v>2.9900190541753153E-2</v>
      </c>
      <c r="BS41" s="144" t="s">
        <v>227</v>
      </c>
      <c r="BT41" s="144">
        <v>290</v>
      </c>
      <c r="BU41" s="144" t="s">
        <v>227</v>
      </c>
      <c r="BV41" s="23">
        <v>8.2148048769523724E-2</v>
      </c>
      <c r="BW41" s="144" t="s">
        <v>227</v>
      </c>
      <c r="BX41" s="144">
        <v>239</v>
      </c>
      <c r="BY41" s="144" t="s">
        <v>227</v>
      </c>
      <c r="BZ41" s="23">
        <v>0.21162368023319253</v>
      </c>
      <c r="CA41" s="144" t="s">
        <v>227</v>
      </c>
      <c r="CB41" s="144">
        <v>82</v>
      </c>
      <c r="CC41" s="144" t="s">
        <v>227</v>
      </c>
      <c r="CD41" s="23">
        <v>5.481721906378783E-2</v>
      </c>
      <c r="CE41" s="144" t="s">
        <v>227</v>
      </c>
      <c r="CF41" s="144">
        <v>200</v>
      </c>
      <c r="CG41" s="2">
        <f t="shared" si="0"/>
        <v>3.0707385821487462E-3</v>
      </c>
      <c r="CH41">
        <f t="shared" si="1"/>
        <v>2.1833771456612389E-2</v>
      </c>
      <c r="CI41">
        <f t="shared" si="2"/>
        <v>8.6751470701511985E-2</v>
      </c>
      <c r="CJ41">
        <f t="shared" si="3"/>
        <v>0.21528804540997781</v>
      </c>
      <c r="CK41">
        <f t="shared" si="4"/>
        <v>8.2148048769523724E-2</v>
      </c>
      <c r="CL41">
        <f t="shared" si="5"/>
        <v>0.21162368023319253</v>
      </c>
      <c r="CM41">
        <f t="shared" si="6"/>
        <v>5.481721906378783E-2</v>
      </c>
      <c r="CN41">
        <f t="shared" si="7"/>
        <v>9.8589085179323868E-2</v>
      </c>
      <c r="CO41">
        <f t="shared" si="8"/>
        <v>7.6768464553718656E-4</v>
      </c>
      <c r="CP41" s="144" t="s">
        <v>227</v>
      </c>
      <c r="CQ41">
        <f t="shared" si="9"/>
        <v>128</v>
      </c>
      <c r="CR41">
        <f t="shared" si="10"/>
        <v>161</v>
      </c>
      <c r="CS41" s="144" t="s">
        <v>227</v>
      </c>
    </row>
    <row r="42" spans="1:97" x14ac:dyDescent="0.25">
      <c r="A42" s="144" t="s">
        <v>103</v>
      </c>
      <c r="B42" s="23">
        <v>0.27275538540397259</v>
      </c>
      <c r="C42" s="144" t="s">
        <v>103</v>
      </c>
      <c r="D42" s="144">
        <v>102</v>
      </c>
      <c r="E42" s="144" t="s">
        <v>103</v>
      </c>
      <c r="F42" s="23">
        <v>0.25308379262228609</v>
      </c>
      <c r="G42" s="144" t="s">
        <v>103</v>
      </c>
      <c r="H42" s="144">
        <v>37</v>
      </c>
      <c r="I42" s="144" t="s">
        <v>103</v>
      </c>
      <c r="J42" s="23">
        <v>0.19039805913912738</v>
      </c>
      <c r="K42" s="144" t="s">
        <v>103</v>
      </c>
      <c r="L42" s="144">
        <v>264</v>
      </c>
      <c r="M42" s="144" t="s">
        <v>103</v>
      </c>
      <c r="N42" s="23">
        <v>227</v>
      </c>
      <c r="O42" s="144" t="s">
        <v>103</v>
      </c>
      <c r="P42" s="23">
        <v>314</v>
      </c>
      <c r="Q42" s="144" t="s">
        <v>103</v>
      </c>
      <c r="R42" s="23">
        <v>4.9744712683052411E-3</v>
      </c>
      <c r="S42" s="144" t="s">
        <v>103</v>
      </c>
      <c r="T42" s="144">
        <v>49</v>
      </c>
      <c r="U42" s="144" t="s">
        <v>103</v>
      </c>
      <c r="V42" s="23">
        <v>2.9333102318708351E-2</v>
      </c>
      <c r="W42" s="144" t="s">
        <v>103</v>
      </c>
      <c r="X42" s="144">
        <v>322</v>
      </c>
      <c r="Y42" s="144" t="s">
        <v>103</v>
      </c>
      <c r="Z42" s="23">
        <v>5.2440464914851794E-3</v>
      </c>
      <c r="AA42" s="144" t="s">
        <v>103</v>
      </c>
      <c r="AB42" s="144">
        <v>90</v>
      </c>
      <c r="AC42" s="144" t="s">
        <v>103</v>
      </c>
      <c r="AD42" s="23">
        <v>2.7696516894613873E-2</v>
      </c>
      <c r="AE42" s="144" t="s">
        <v>103</v>
      </c>
      <c r="AF42" s="144">
        <v>68</v>
      </c>
      <c r="AG42" s="144" t="s">
        <v>103</v>
      </c>
      <c r="AH42" s="23">
        <v>5.3817639299874855E-2</v>
      </c>
      <c r="AI42" s="144" t="s">
        <v>103</v>
      </c>
      <c r="AJ42" s="144">
        <v>284</v>
      </c>
      <c r="AK42" s="144" t="s">
        <v>103</v>
      </c>
      <c r="AL42" s="23">
        <v>3.3770601837713569E-2</v>
      </c>
      <c r="AM42" s="144" t="s">
        <v>103</v>
      </c>
      <c r="AN42" s="144">
        <v>96</v>
      </c>
      <c r="AO42" s="144" t="s">
        <v>103</v>
      </c>
      <c r="AP42" s="23">
        <v>5.913236132038184E-2</v>
      </c>
      <c r="AQ42" s="144" t="s">
        <v>103</v>
      </c>
      <c r="AR42" s="144">
        <v>111</v>
      </c>
      <c r="AS42" s="144" t="s">
        <v>103</v>
      </c>
      <c r="AT42" s="23">
        <v>0.11094078843371605</v>
      </c>
      <c r="AU42" s="144" t="s">
        <v>103</v>
      </c>
      <c r="AV42" s="144">
        <v>106</v>
      </c>
      <c r="AW42" s="144" t="s">
        <v>103</v>
      </c>
      <c r="AX42" s="23">
        <v>9.6709438124939817E-2</v>
      </c>
      <c r="AY42" s="144" t="s">
        <v>103</v>
      </c>
      <c r="AZ42" s="144">
        <v>111</v>
      </c>
      <c r="BA42" s="144" t="s">
        <v>103</v>
      </c>
      <c r="BB42" s="23">
        <v>0.33854069762929151</v>
      </c>
      <c r="BC42" s="144" t="s">
        <v>103</v>
      </c>
      <c r="BD42" s="144">
        <v>14</v>
      </c>
      <c r="BE42" s="144" t="s">
        <v>103</v>
      </c>
      <c r="BF42" s="23">
        <v>0.36772767953319319</v>
      </c>
      <c r="BG42" s="144" t="s">
        <v>103</v>
      </c>
      <c r="BH42" s="144">
        <v>55</v>
      </c>
      <c r="BI42" s="144" t="s">
        <v>103</v>
      </c>
      <c r="BJ42" s="23">
        <v>0.38568257379007415</v>
      </c>
      <c r="BK42" s="144" t="s">
        <v>103</v>
      </c>
      <c r="BL42" s="144">
        <v>12</v>
      </c>
      <c r="BM42" s="144" t="s">
        <v>103</v>
      </c>
      <c r="BN42" s="23">
        <v>0.12965639756038555</v>
      </c>
      <c r="BO42" s="144" t="s">
        <v>103</v>
      </c>
      <c r="BP42" s="144">
        <v>69</v>
      </c>
      <c r="BQ42" s="144" t="s">
        <v>103</v>
      </c>
      <c r="BR42" s="23">
        <v>2.7816815103668818E-2</v>
      </c>
      <c r="BS42" s="144" t="s">
        <v>103</v>
      </c>
      <c r="BT42" s="144">
        <v>300</v>
      </c>
      <c r="BU42" s="144" t="s">
        <v>103</v>
      </c>
      <c r="BV42" s="23">
        <v>0.13665683810420579</v>
      </c>
      <c r="BW42" s="144" t="s">
        <v>103</v>
      </c>
      <c r="BX42" s="144">
        <v>125</v>
      </c>
      <c r="BY42" s="144" t="s">
        <v>103</v>
      </c>
      <c r="BZ42" s="23">
        <v>7.1492253750799317E-2</v>
      </c>
      <c r="CA42" s="144" t="s">
        <v>103</v>
      </c>
      <c r="CB42" s="144">
        <v>316</v>
      </c>
      <c r="CC42" s="144" t="s">
        <v>103</v>
      </c>
      <c r="CD42" s="23">
        <v>1.8743735286006136E-2</v>
      </c>
      <c r="CE42" s="144" t="s">
        <v>103</v>
      </c>
      <c r="CF42" s="144">
        <v>306</v>
      </c>
      <c r="CG42" s="2">
        <f t="shared" si="0"/>
        <v>5.2440464914851794E-3</v>
      </c>
      <c r="CH42">
        <f t="shared" si="1"/>
        <v>3.3770601837713569E-2</v>
      </c>
      <c r="CI42">
        <f t="shared" si="2"/>
        <v>9.6709438124939817E-2</v>
      </c>
      <c r="CJ42">
        <f t="shared" si="3"/>
        <v>0.38568257379007415</v>
      </c>
      <c r="CK42">
        <f t="shared" si="4"/>
        <v>0.13665683810420579</v>
      </c>
      <c r="CL42">
        <f t="shared" si="5"/>
        <v>7.1492253750799317E-2</v>
      </c>
      <c r="CM42">
        <f t="shared" si="6"/>
        <v>1.8743735286006136E-2</v>
      </c>
      <c r="CN42">
        <f t="shared" si="7"/>
        <v>0.11130773634348327</v>
      </c>
      <c r="CO42">
        <f t="shared" si="8"/>
        <v>1.3110116228712949E-3</v>
      </c>
      <c r="CP42" s="144" t="s">
        <v>103</v>
      </c>
      <c r="CQ42">
        <f t="shared" si="9"/>
        <v>102</v>
      </c>
      <c r="CR42">
        <f t="shared" si="10"/>
        <v>90</v>
      </c>
      <c r="CS42" s="144" t="s">
        <v>103</v>
      </c>
    </row>
    <row r="43" spans="1:97" x14ac:dyDescent="0.25">
      <c r="A43" s="144" t="s">
        <v>157</v>
      </c>
      <c r="B43" s="23">
        <v>0.27673911720732053</v>
      </c>
      <c r="C43" s="144" t="s">
        <v>157</v>
      </c>
      <c r="D43" s="144">
        <v>98</v>
      </c>
      <c r="E43" s="144" t="s">
        <v>157</v>
      </c>
      <c r="F43" s="23">
        <v>0.13841365393260599</v>
      </c>
      <c r="G43" s="144" t="s">
        <v>157</v>
      </c>
      <c r="H43" s="144">
        <v>83</v>
      </c>
      <c r="I43" s="144" t="s">
        <v>157</v>
      </c>
      <c r="J43" s="23">
        <v>0.37331347667511849</v>
      </c>
      <c r="K43" s="144" t="s">
        <v>157</v>
      </c>
      <c r="L43" s="144">
        <v>65</v>
      </c>
      <c r="M43" s="144" t="s">
        <v>157</v>
      </c>
      <c r="N43" s="23">
        <v>-18</v>
      </c>
      <c r="O43" s="144" t="s">
        <v>157</v>
      </c>
      <c r="P43" s="23">
        <v>140</v>
      </c>
      <c r="Q43" s="144" t="s">
        <v>157</v>
      </c>
      <c r="R43" s="23">
        <v>1.3328162826686935E-3</v>
      </c>
      <c r="S43" s="144" t="s">
        <v>157</v>
      </c>
      <c r="T43" s="144">
        <v>155</v>
      </c>
      <c r="U43" s="144" t="s">
        <v>157</v>
      </c>
      <c r="V43" s="23">
        <v>0.28319887639295582</v>
      </c>
      <c r="W43" s="144" t="s">
        <v>157</v>
      </c>
      <c r="X43" s="144">
        <v>66</v>
      </c>
      <c r="Y43" s="144" t="s">
        <v>157</v>
      </c>
      <c r="Z43" s="23">
        <v>3.9494700502475744E-3</v>
      </c>
      <c r="AA43" s="144" t="s">
        <v>157</v>
      </c>
      <c r="AB43" s="144">
        <v>123</v>
      </c>
      <c r="AC43" s="144" t="s">
        <v>157</v>
      </c>
      <c r="AD43" s="23">
        <v>1.8732366975969996E-2</v>
      </c>
      <c r="AE43" s="144" t="s">
        <v>157</v>
      </c>
      <c r="AF43" s="144">
        <v>96</v>
      </c>
      <c r="AG43" s="144" t="s">
        <v>157</v>
      </c>
      <c r="AH43" s="23">
        <v>0.10203042399329208</v>
      </c>
      <c r="AI43" s="144" t="s">
        <v>157</v>
      </c>
      <c r="AJ43" s="144">
        <v>121</v>
      </c>
      <c r="AK43" s="144" t="s">
        <v>157</v>
      </c>
      <c r="AL43" s="23">
        <v>3.1112143522606047E-2</v>
      </c>
      <c r="AM43" s="144" t="s">
        <v>157</v>
      </c>
      <c r="AN43" s="144">
        <v>106</v>
      </c>
      <c r="AO43" s="144" t="s">
        <v>157</v>
      </c>
      <c r="AP43" s="23">
        <v>8.2811584237006283E-2</v>
      </c>
      <c r="AQ43" s="144" t="s">
        <v>157</v>
      </c>
      <c r="AR43" s="144">
        <v>81</v>
      </c>
      <c r="AS43" s="144" t="s">
        <v>157</v>
      </c>
      <c r="AT43" s="23">
        <v>0.19494557748018429</v>
      </c>
      <c r="AU43" s="144" t="s">
        <v>157</v>
      </c>
      <c r="AV43" s="144">
        <v>22</v>
      </c>
      <c r="AW43" s="144" t="s">
        <v>157</v>
      </c>
      <c r="AX43" s="23">
        <v>0.14939008115703223</v>
      </c>
      <c r="AY43" s="144" t="s">
        <v>157</v>
      </c>
      <c r="AZ43" s="144">
        <v>51</v>
      </c>
      <c r="BA43" s="144" t="s">
        <v>157</v>
      </c>
      <c r="BB43" s="23">
        <v>9.1712143213372468E-2</v>
      </c>
      <c r="BC43" s="144" t="s">
        <v>157</v>
      </c>
      <c r="BD43" s="144">
        <v>103</v>
      </c>
      <c r="BE43" s="144" t="s">
        <v>157</v>
      </c>
      <c r="BF43" s="23">
        <v>0.42262446837496509</v>
      </c>
      <c r="BG43" s="144" t="s">
        <v>157</v>
      </c>
      <c r="BH43" s="144">
        <v>38</v>
      </c>
      <c r="BI43" s="144" t="s">
        <v>157</v>
      </c>
      <c r="BJ43" s="23">
        <v>0.17199276359479232</v>
      </c>
      <c r="BK43" s="144" t="s">
        <v>157</v>
      </c>
      <c r="BL43" s="144">
        <v>76</v>
      </c>
      <c r="BM43" s="144" t="s">
        <v>157</v>
      </c>
      <c r="BN43" s="23">
        <v>0.11168004056576089</v>
      </c>
      <c r="BO43" s="144" t="s">
        <v>157</v>
      </c>
      <c r="BP43" s="144">
        <v>84</v>
      </c>
      <c r="BQ43" s="144" t="s">
        <v>157</v>
      </c>
      <c r="BR43" s="23">
        <v>9.660128731871824E-2</v>
      </c>
      <c r="BS43" s="144" t="s">
        <v>157</v>
      </c>
      <c r="BT43" s="144">
        <v>72</v>
      </c>
      <c r="BU43" s="144" t="s">
        <v>157</v>
      </c>
      <c r="BV43" s="23">
        <v>0.1809718398374825</v>
      </c>
      <c r="BW43" s="144" t="s">
        <v>157</v>
      </c>
      <c r="BX43" s="144">
        <v>79</v>
      </c>
      <c r="BY43" s="144" t="s">
        <v>157</v>
      </c>
      <c r="BZ43" s="23">
        <v>0.1791710972575265</v>
      </c>
      <c r="CA43" s="144" t="s">
        <v>157</v>
      </c>
      <c r="CB43" s="144">
        <v>127</v>
      </c>
      <c r="CC43" s="144" t="s">
        <v>157</v>
      </c>
      <c r="CD43" s="23">
        <v>5.4453334068624626E-2</v>
      </c>
      <c r="CE43" s="144" t="s">
        <v>157</v>
      </c>
      <c r="CF43" s="144">
        <v>202</v>
      </c>
      <c r="CG43" s="2">
        <f t="shared" si="0"/>
        <v>3.9494700502475744E-3</v>
      </c>
      <c r="CH43">
        <f t="shared" si="1"/>
        <v>3.1112143522606047E-2</v>
      </c>
      <c r="CI43">
        <f t="shared" si="2"/>
        <v>0.14939008115703223</v>
      </c>
      <c r="CJ43">
        <f t="shared" si="3"/>
        <v>0.17199276359479232</v>
      </c>
      <c r="CK43">
        <f t="shared" si="4"/>
        <v>0.1809718398374825</v>
      </c>
      <c r="CL43">
        <f t="shared" si="5"/>
        <v>0.1791710972575265</v>
      </c>
      <c r="CM43">
        <f t="shared" si="6"/>
        <v>5.4453334068624626E-2</v>
      </c>
      <c r="CN43">
        <f t="shared" si="7"/>
        <v>0.11293344271981552</v>
      </c>
      <c r="CO43">
        <f t="shared" si="8"/>
        <v>9.873675125618936E-4</v>
      </c>
      <c r="CP43" s="144" t="s">
        <v>157</v>
      </c>
      <c r="CQ43">
        <f t="shared" si="9"/>
        <v>98</v>
      </c>
      <c r="CR43">
        <f t="shared" si="10"/>
        <v>123</v>
      </c>
      <c r="CS43" s="144" t="s">
        <v>157</v>
      </c>
    </row>
    <row r="44" spans="1:97" x14ac:dyDescent="0.25">
      <c r="A44" s="144" t="s">
        <v>48</v>
      </c>
      <c r="B44" s="23">
        <v>0.44309805786412376</v>
      </c>
      <c r="C44" s="144" t="s">
        <v>48</v>
      </c>
      <c r="D44" s="144">
        <v>33</v>
      </c>
      <c r="E44" s="144" t="s">
        <v>48</v>
      </c>
      <c r="F44" s="23">
        <v>0.20725567640650408</v>
      </c>
      <c r="G44" s="144" t="s">
        <v>48</v>
      </c>
      <c r="H44" s="144">
        <v>51</v>
      </c>
      <c r="I44" s="144" t="s">
        <v>48</v>
      </c>
      <c r="J44" s="23">
        <v>0.42697664968884402</v>
      </c>
      <c r="K44" s="144" t="s">
        <v>48</v>
      </c>
      <c r="L44" s="144">
        <v>46</v>
      </c>
      <c r="M44" s="144" t="s">
        <v>48</v>
      </c>
      <c r="N44" s="23">
        <v>-5</v>
      </c>
      <c r="O44" s="144" t="s">
        <v>48</v>
      </c>
      <c r="P44" s="23">
        <v>158</v>
      </c>
      <c r="Q44" s="144" t="s">
        <v>48</v>
      </c>
      <c r="R44" s="23">
        <v>1.5145009102784479E-3</v>
      </c>
      <c r="S44" s="144" t="s">
        <v>48</v>
      </c>
      <c r="T44" s="144">
        <v>136</v>
      </c>
      <c r="U44" s="144" t="s">
        <v>48</v>
      </c>
      <c r="V44" s="23">
        <v>8.848164072915371E-2</v>
      </c>
      <c r="W44" s="144" t="s">
        <v>48</v>
      </c>
      <c r="X44" s="144">
        <v>229</v>
      </c>
      <c r="Y44" s="144" t="s">
        <v>48</v>
      </c>
      <c r="Z44" s="23">
        <v>2.3317091820236942E-3</v>
      </c>
      <c r="AA44" s="144" t="s">
        <v>48</v>
      </c>
      <c r="AB44" s="144">
        <v>200</v>
      </c>
      <c r="AC44" s="144" t="s">
        <v>48</v>
      </c>
      <c r="AD44" s="23">
        <v>2.18843147606371E-2</v>
      </c>
      <c r="AE44" s="144" t="s">
        <v>48</v>
      </c>
      <c r="AF44" s="144">
        <v>82</v>
      </c>
      <c r="AG44" s="144" t="s">
        <v>48</v>
      </c>
      <c r="AH44" s="23">
        <v>0.16867924816604971</v>
      </c>
      <c r="AI44" s="144" t="s">
        <v>48</v>
      </c>
      <c r="AJ44" s="144">
        <v>45</v>
      </c>
      <c r="AK44" s="144" t="s">
        <v>48</v>
      </c>
      <c r="AL44" s="23">
        <v>4.2583305945194015E-2</v>
      </c>
      <c r="AM44" s="144" t="s">
        <v>48</v>
      </c>
      <c r="AN44" s="144">
        <v>68</v>
      </c>
      <c r="AO44" s="144" t="s">
        <v>48</v>
      </c>
      <c r="AP44" s="23">
        <v>0.33445548794845564</v>
      </c>
      <c r="AQ44" s="144" t="s">
        <v>48</v>
      </c>
      <c r="AR44" s="144">
        <v>8</v>
      </c>
      <c r="AS44" s="144" t="s">
        <v>48</v>
      </c>
      <c r="AT44" s="23">
        <v>0.35151278309604356</v>
      </c>
      <c r="AU44" s="144" t="s">
        <v>48</v>
      </c>
      <c r="AV44" s="144">
        <v>4</v>
      </c>
      <c r="AW44" s="144" t="s">
        <v>48</v>
      </c>
      <c r="AX44" s="23">
        <v>0.44969696493484473</v>
      </c>
      <c r="AY44" s="144" t="s">
        <v>48</v>
      </c>
      <c r="AZ44" s="144">
        <v>5</v>
      </c>
      <c r="BA44" s="144" t="s">
        <v>48</v>
      </c>
      <c r="BB44" s="23">
        <v>2.4696263858559515E-2</v>
      </c>
      <c r="BC44" s="144" t="s">
        <v>48</v>
      </c>
      <c r="BD44" s="144">
        <v>244</v>
      </c>
      <c r="BE44" s="144" t="s">
        <v>48</v>
      </c>
      <c r="BF44" s="23">
        <v>0.29047869832966799</v>
      </c>
      <c r="BG44" s="144" t="s">
        <v>48</v>
      </c>
      <c r="BH44" s="144">
        <v>92</v>
      </c>
      <c r="BI44" s="144" t="s">
        <v>48</v>
      </c>
      <c r="BJ44" s="23">
        <v>8.3240017794058083E-2</v>
      </c>
      <c r="BK44" s="144" t="s">
        <v>48</v>
      </c>
      <c r="BL44" s="144">
        <v>207</v>
      </c>
      <c r="BM44" s="144" t="s">
        <v>48</v>
      </c>
      <c r="BN44" s="23">
        <v>7.6045653742206051E-2</v>
      </c>
      <c r="BO44" s="144" t="s">
        <v>48</v>
      </c>
      <c r="BP44" s="144">
        <v>134</v>
      </c>
      <c r="BQ44" s="144" t="s">
        <v>48</v>
      </c>
      <c r="BR44" s="23">
        <v>0.22489988426343899</v>
      </c>
      <c r="BS44" s="144" t="s">
        <v>48</v>
      </c>
      <c r="BT44" s="144">
        <v>8</v>
      </c>
      <c r="BU44" s="144" t="s">
        <v>48</v>
      </c>
      <c r="BV44" s="23">
        <v>0.26180449469144623</v>
      </c>
      <c r="BW44" s="144" t="s">
        <v>48</v>
      </c>
      <c r="BX44" s="144">
        <v>34</v>
      </c>
      <c r="BY44" s="144" t="s">
        <v>48</v>
      </c>
      <c r="BZ44" s="23">
        <v>0.29628971037218127</v>
      </c>
      <c r="CA44" s="144" t="s">
        <v>48</v>
      </c>
      <c r="CB44" s="144">
        <v>39</v>
      </c>
      <c r="CC44" s="144" t="s">
        <v>48</v>
      </c>
      <c r="CD44" s="23">
        <v>0.10430317034813273</v>
      </c>
      <c r="CE44" s="144" t="s">
        <v>48</v>
      </c>
      <c r="CF44" s="144">
        <v>118</v>
      </c>
      <c r="CG44" s="2">
        <f t="shared" si="0"/>
        <v>2.3317091820236942E-3</v>
      </c>
      <c r="CH44">
        <f t="shared" si="1"/>
        <v>4.2583305945194015E-2</v>
      </c>
      <c r="CI44">
        <f t="shared" si="2"/>
        <v>0.44969696493484473</v>
      </c>
      <c r="CJ44">
        <f t="shared" si="3"/>
        <v>8.3240017794058083E-2</v>
      </c>
      <c r="CK44">
        <f t="shared" si="4"/>
        <v>0.26180449469144623</v>
      </c>
      <c r="CL44">
        <f t="shared" si="5"/>
        <v>0.29628971037218127</v>
      </c>
      <c r="CM44">
        <f t="shared" si="6"/>
        <v>0.10430317034813273</v>
      </c>
      <c r="CN44">
        <f t="shared" si="7"/>
        <v>0.18082224747277548</v>
      </c>
      <c r="CO44">
        <f t="shared" si="8"/>
        <v>5.8292729550592356E-4</v>
      </c>
      <c r="CP44" s="144" t="s">
        <v>48</v>
      </c>
      <c r="CQ44">
        <f t="shared" si="9"/>
        <v>33</v>
      </c>
      <c r="CR44">
        <f t="shared" si="10"/>
        <v>200</v>
      </c>
      <c r="CS44" s="144" t="s">
        <v>48</v>
      </c>
    </row>
    <row r="45" spans="1:97" x14ac:dyDescent="0.25">
      <c r="A45" s="144" t="s">
        <v>96</v>
      </c>
      <c r="B45" s="23">
        <v>0.24174697303287909</v>
      </c>
      <c r="C45" s="144" t="s">
        <v>96</v>
      </c>
      <c r="D45" s="144">
        <v>127</v>
      </c>
      <c r="E45" s="144" t="s">
        <v>96</v>
      </c>
      <c r="F45" s="23">
        <v>0.16956118061258849</v>
      </c>
      <c r="G45" s="144" t="s">
        <v>96</v>
      </c>
      <c r="H45" s="144">
        <v>63</v>
      </c>
      <c r="I45" s="144" t="s">
        <v>96</v>
      </c>
      <c r="J45" s="23">
        <v>0.18667218835856056</v>
      </c>
      <c r="K45" s="144" t="s">
        <v>96</v>
      </c>
      <c r="L45" s="144">
        <v>268</v>
      </c>
      <c r="M45" s="144" t="s">
        <v>96</v>
      </c>
      <c r="N45" s="23">
        <v>205</v>
      </c>
      <c r="O45" s="144" t="s">
        <v>96</v>
      </c>
      <c r="P45" s="23">
        <v>308</v>
      </c>
      <c r="Q45" s="144" t="s">
        <v>96</v>
      </c>
      <c r="R45" s="23">
        <v>4.9263656171223333E-4</v>
      </c>
      <c r="S45" s="144" t="s">
        <v>96</v>
      </c>
      <c r="T45" s="144">
        <v>257</v>
      </c>
      <c r="U45" s="144" t="s">
        <v>96</v>
      </c>
      <c r="V45" s="23">
        <v>7.1546907353987652E-2</v>
      </c>
      <c r="W45" s="144" t="s">
        <v>96</v>
      </c>
      <c r="X45" s="144">
        <v>263</v>
      </c>
      <c r="Y45" s="144" t="s">
        <v>96</v>
      </c>
      <c r="Z45" s="23">
        <v>1.1536569433646714E-3</v>
      </c>
      <c r="AA45" s="144" t="s">
        <v>96</v>
      </c>
      <c r="AB45" s="144">
        <v>283</v>
      </c>
      <c r="AC45" s="144" t="s">
        <v>96</v>
      </c>
      <c r="AD45" s="23">
        <v>1.082947026319624E-2</v>
      </c>
      <c r="AE45" s="144" t="s">
        <v>96</v>
      </c>
      <c r="AF45" s="144">
        <v>159</v>
      </c>
      <c r="AG45" s="144" t="s">
        <v>96</v>
      </c>
      <c r="AH45" s="23">
        <v>8.7083473035982531E-2</v>
      </c>
      <c r="AI45" s="144" t="s">
        <v>96</v>
      </c>
      <c r="AJ45" s="144">
        <v>151</v>
      </c>
      <c r="AK45" s="144" t="s">
        <v>96</v>
      </c>
      <c r="AL45" s="23">
        <v>2.1527660813869788E-2</v>
      </c>
      <c r="AM45" s="144" t="s">
        <v>96</v>
      </c>
      <c r="AN45" s="144">
        <v>169</v>
      </c>
      <c r="AO45" s="144" t="s">
        <v>96</v>
      </c>
      <c r="AP45" s="23">
        <v>0.26405409035382948</v>
      </c>
      <c r="AQ45" s="144" t="s">
        <v>96</v>
      </c>
      <c r="AR45" s="144">
        <v>11</v>
      </c>
      <c r="AS45" s="144" t="s">
        <v>96</v>
      </c>
      <c r="AT45" s="23">
        <v>8.5506162527888577E-2</v>
      </c>
      <c r="AU45" s="144" t="s">
        <v>96</v>
      </c>
      <c r="AV45" s="144">
        <v>182</v>
      </c>
      <c r="AW45" s="144" t="s">
        <v>96</v>
      </c>
      <c r="AX45" s="23">
        <v>0.28734172306273031</v>
      </c>
      <c r="AY45" s="144" t="s">
        <v>96</v>
      </c>
      <c r="AZ45" s="144">
        <v>15</v>
      </c>
      <c r="BA45" s="144" t="s">
        <v>96</v>
      </c>
      <c r="BB45" s="23">
        <v>6.6793940574185182E-2</v>
      </c>
      <c r="BC45" s="144" t="s">
        <v>96</v>
      </c>
      <c r="BD45" s="144">
        <v>132</v>
      </c>
      <c r="BE45" s="144" t="s">
        <v>96</v>
      </c>
      <c r="BF45" s="23">
        <v>0.18445321517318519</v>
      </c>
      <c r="BG45" s="144" t="s">
        <v>96</v>
      </c>
      <c r="BH45" s="144">
        <v>209</v>
      </c>
      <c r="BI45" s="144" t="s">
        <v>96</v>
      </c>
      <c r="BJ45" s="23">
        <v>9.94827934136336E-2</v>
      </c>
      <c r="BK45" s="144" t="s">
        <v>96</v>
      </c>
      <c r="BL45" s="144">
        <v>163</v>
      </c>
      <c r="BM45" s="144" t="s">
        <v>96</v>
      </c>
      <c r="BN45" s="23">
        <v>3.3019184164813836E-2</v>
      </c>
      <c r="BO45" s="144" t="s">
        <v>96</v>
      </c>
      <c r="BP45" s="144">
        <v>250</v>
      </c>
      <c r="BQ45" s="144" t="s">
        <v>96</v>
      </c>
      <c r="BR45" s="23">
        <v>9.7879604168664328E-2</v>
      </c>
      <c r="BS45" s="144" t="s">
        <v>96</v>
      </c>
      <c r="BT45" s="144">
        <v>68</v>
      </c>
      <c r="BU45" s="144" t="s">
        <v>96</v>
      </c>
      <c r="BV45" s="23">
        <v>0.11387427756836518</v>
      </c>
      <c r="BW45" s="144" t="s">
        <v>96</v>
      </c>
      <c r="BX45" s="144">
        <v>169</v>
      </c>
      <c r="BY45" s="144" t="s">
        <v>96</v>
      </c>
      <c r="BZ45" s="23">
        <v>0.12273554727999962</v>
      </c>
      <c r="CA45" s="144" t="s">
        <v>96</v>
      </c>
      <c r="CB45" s="144">
        <v>215</v>
      </c>
      <c r="CC45" s="144" t="s">
        <v>96</v>
      </c>
      <c r="CD45" s="23">
        <v>1.7362791726772426E-2</v>
      </c>
      <c r="CE45" s="144" t="s">
        <v>96</v>
      </c>
      <c r="CF45" s="144">
        <v>308</v>
      </c>
      <c r="CG45" s="2">
        <f t="shared" si="0"/>
        <v>1.1536569433646714E-3</v>
      </c>
      <c r="CH45">
        <f t="shared" si="1"/>
        <v>2.1527660813869788E-2</v>
      </c>
      <c r="CI45">
        <f t="shared" si="2"/>
        <v>0.28734172306273031</v>
      </c>
      <c r="CJ45">
        <f t="shared" si="3"/>
        <v>9.94827934136336E-2</v>
      </c>
      <c r="CK45">
        <f t="shared" si="4"/>
        <v>0.11387427756836518</v>
      </c>
      <c r="CL45">
        <f t="shared" si="5"/>
        <v>0.12273554727999962</v>
      </c>
      <c r="CM45">
        <f t="shared" si="6"/>
        <v>1.7362791726772426E-2</v>
      </c>
      <c r="CN45">
        <f t="shared" si="7"/>
        <v>9.8653628034971713E-2</v>
      </c>
      <c r="CO45">
        <f t="shared" si="8"/>
        <v>2.8841423584116785E-4</v>
      </c>
      <c r="CP45" s="144" t="s">
        <v>96</v>
      </c>
      <c r="CQ45">
        <f t="shared" si="9"/>
        <v>127</v>
      </c>
      <c r="CR45">
        <f t="shared" si="10"/>
        <v>283</v>
      </c>
      <c r="CS45" s="144" t="s">
        <v>96</v>
      </c>
    </row>
    <row r="46" spans="1:97" x14ac:dyDescent="0.25">
      <c r="A46" s="144" t="s">
        <v>261</v>
      </c>
      <c r="B46" s="23">
        <v>0.22018215405141964</v>
      </c>
      <c r="C46" s="144" t="s">
        <v>261</v>
      </c>
      <c r="D46" s="144">
        <v>154</v>
      </c>
      <c r="E46" s="144" t="s">
        <v>261</v>
      </c>
      <c r="F46" s="23">
        <v>9.9981735231461866E-2</v>
      </c>
      <c r="G46" s="144" t="s">
        <v>261</v>
      </c>
      <c r="H46" s="144">
        <v>153</v>
      </c>
      <c r="I46" s="144" t="s">
        <v>261</v>
      </c>
      <c r="J46" s="23">
        <v>0.28085335482879809</v>
      </c>
      <c r="K46" s="144" t="s">
        <v>261</v>
      </c>
      <c r="L46" s="144">
        <v>139</v>
      </c>
      <c r="M46" s="144" t="s">
        <v>261</v>
      </c>
      <c r="N46" s="23">
        <v>-14</v>
      </c>
      <c r="O46" s="144" t="s">
        <v>261</v>
      </c>
      <c r="P46" s="23">
        <v>146</v>
      </c>
      <c r="Q46" s="144" t="s">
        <v>261</v>
      </c>
      <c r="R46" s="23">
        <v>5.0578497464873814E-4</v>
      </c>
      <c r="S46" s="144" t="s">
        <v>261</v>
      </c>
      <c r="T46" s="144">
        <v>255</v>
      </c>
      <c r="U46" s="144" t="s">
        <v>261</v>
      </c>
      <c r="V46" s="23">
        <v>0.23124372525833706</v>
      </c>
      <c r="W46" s="144" t="s">
        <v>261</v>
      </c>
      <c r="X46" s="144">
        <v>91</v>
      </c>
      <c r="Y46" s="144" t="s">
        <v>261</v>
      </c>
      <c r="Z46" s="23">
        <v>2.6425670680497457E-3</v>
      </c>
      <c r="AA46" s="144" t="s">
        <v>261</v>
      </c>
      <c r="AB46" s="144">
        <v>179</v>
      </c>
      <c r="AC46" s="144" t="s">
        <v>261</v>
      </c>
      <c r="AD46" s="23">
        <v>7.1045737625713848E-3</v>
      </c>
      <c r="AE46" s="144" t="s">
        <v>261</v>
      </c>
      <c r="AF46" s="144">
        <v>221</v>
      </c>
      <c r="AG46" s="144" t="s">
        <v>261</v>
      </c>
      <c r="AH46" s="23">
        <v>8.535345658042208E-2</v>
      </c>
      <c r="AI46" s="144" t="s">
        <v>261</v>
      </c>
      <c r="AJ46" s="144">
        <v>156</v>
      </c>
      <c r="AK46" s="144" t="s">
        <v>261</v>
      </c>
      <c r="AL46" s="23">
        <v>1.7680032293544992E-2</v>
      </c>
      <c r="AM46" s="144" t="s">
        <v>261</v>
      </c>
      <c r="AN46" s="144">
        <v>225</v>
      </c>
      <c r="AO46" s="144" t="s">
        <v>261</v>
      </c>
      <c r="AP46" s="23">
        <v>3.9560313665643457E-2</v>
      </c>
      <c r="AQ46" s="144" t="s">
        <v>261</v>
      </c>
      <c r="AR46" s="144">
        <v>148</v>
      </c>
      <c r="AS46" s="144" t="s">
        <v>261</v>
      </c>
      <c r="AT46" s="23">
        <v>0.14398431141094387</v>
      </c>
      <c r="AU46" s="144" t="s">
        <v>261</v>
      </c>
      <c r="AV46" s="144">
        <v>53</v>
      </c>
      <c r="AW46" s="144" t="s">
        <v>261</v>
      </c>
      <c r="AX46" s="23">
        <v>8.9295428446796929E-2</v>
      </c>
      <c r="AY46" s="144" t="s">
        <v>261</v>
      </c>
      <c r="AZ46" s="144">
        <v>130</v>
      </c>
      <c r="BA46" s="144" t="s">
        <v>261</v>
      </c>
      <c r="BB46" s="23">
        <v>1.1652269847867568E-2</v>
      </c>
      <c r="BC46" s="144" t="s">
        <v>261</v>
      </c>
      <c r="BD46" s="144">
        <v>288</v>
      </c>
      <c r="BE46" s="144" t="s">
        <v>261</v>
      </c>
      <c r="BF46" s="23">
        <v>0.20841237089114384</v>
      </c>
      <c r="BG46" s="144" t="s">
        <v>261</v>
      </c>
      <c r="BH46" s="144">
        <v>178</v>
      </c>
      <c r="BI46" s="144" t="s">
        <v>261</v>
      </c>
      <c r="BJ46" s="23">
        <v>5.4188688641411693E-2</v>
      </c>
      <c r="BK46" s="144" t="s">
        <v>261</v>
      </c>
      <c r="BL46" s="144">
        <v>281</v>
      </c>
      <c r="BM46" s="144" t="s">
        <v>261</v>
      </c>
      <c r="BN46" s="23">
        <v>0.16240740841165355</v>
      </c>
      <c r="BO46" s="144" t="s">
        <v>261</v>
      </c>
      <c r="BP46" s="144">
        <v>46</v>
      </c>
      <c r="BQ46" s="144" t="s">
        <v>261</v>
      </c>
      <c r="BR46" s="23">
        <v>5.2783606956574129E-2</v>
      </c>
      <c r="BS46" s="144" t="s">
        <v>261</v>
      </c>
      <c r="BT46" s="144">
        <v>193</v>
      </c>
      <c r="BU46" s="144" t="s">
        <v>261</v>
      </c>
      <c r="BV46" s="23">
        <v>0.18680005401849484</v>
      </c>
      <c r="BW46" s="144" t="s">
        <v>261</v>
      </c>
      <c r="BX46" s="144">
        <v>73</v>
      </c>
      <c r="BY46" s="144" t="s">
        <v>261</v>
      </c>
      <c r="BZ46" s="23">
        <v>0.18306278737538142</v>
      </c>
      <c r="CA46" s="144" t="s">
        <v>261</v>
      </c>
      <c r="CB46" s="144">
        <v>120</v>
      </c>
      <c r="CC46" s="144" t="s">
        <v>261</v>
      </c>
      <c r="CD46" s="23">
        <v>9.8028871456835268E-2</v>
      </c>
      <c r="CE46" s="144" t="s">
        <v>261</v>
      </c>
      <c r="CF46" s="144">
        <v>122</v>
      </c>
      <c r="CG46" s="2">
        <f t="shared" si="0"/>
        <v>2.6425670680497457E-3</v>
      </c>
      <c r="CH46">
        <f t="shared" si="1"/>
        <v>1.7680032293544992E-2</v>
      </c>
      <c r="CI46">
        <f t="shared" si="2"/>
        <v>8.9295428446796929E-2</v>
      </c>
      <c r="CJ46">
        <f t="shared" si="3"/>
        <v>5.4188688641411693E-2</v>
      </c>
      <c r="CK46">
        <f t="shared" si="4"/>
        <v>0.18680005401849484</v>
      </c>
      <c r="CL46">
        <f t="shared" si="5"/>
        <v>0.18306278737538142</v>
      </c>
      <c r="CM46">
        <f t="shared" si="6"/>
        <v>9.8028871456835268E-2</v>
      </c>
      <c r="CN46">
        <f t="shared" si="7"/>
        <v>8.9853320822235475E-2</v>
      </c>
      <c r="CO46">
        <f t="shared" si="8"/>
        <v>6.6064176701243643E-4</v>
      </c>
      <c r="CP46" s="144" t="s">
        <v>261</v>
      </c>
      <c r="CQ46">
        <f t="shared" si="9"/>
        <v>154</v>
      </c>
      <c r="CR46">
        <f t="shared" si="10"/>
        <v>179</v>
      </c>
      <c r="CS46" s="144" t="s">
        <v>261</v>
      </c>
    </row>
    <row r="47" spans="1:97" x14ac:dyDescent="0.25">
      <c r="A47" s="144" t="s">
        <v>22</v>
      </c>
      <c r="B47" s="23">
        <v>0.84504571462971345</v>
      </c>
      <c r="C47" s="144" t="s">
        <v>22</v>
      </c>
      <c r="D47" s="144">
        <v>4</v>
      </c>
      <c r="E47" s="144" t="s">
        <v>22</v>
      </c>
      <c r="F47" s="23">
        <v>0.65651883527551591</v>
      </c>
      <c r="G47" s="144" t="s">
        <v>22</v>
      </c>
      <c r="H47" s="144">
        <v>6</v>
      </c>
      <c r="I47" s="144" t="s">
        <v>22</v>
      </c>
      <c r="J47" s="23">
        <v>0.74310617044249661</v>
      </c>
      <c r="K47" s="144" t="s">
        <v>22</v>
      </c>
      <c r="L47" s="144">
        <v>7</v>
      </c>
      <c r="M47" s="144" t="s">
        <v>22</v>
      </c>
      <c r="N47" s="23">
        <v>1</v>
      </c>
      <c r="O47" s="144" t="s">
        <v>22</v>
      </c>
      <c r="P47" s="23">
        <v>168</v>
      </c>
      <c r="Q47" s="144" t="s">
        <v>22</v>
      </c>
      <c r="R47" s="23">
        <v>1.2559977313177605E-2</v>
      </c>
      <c r="S47" s="144" t="s">
        <v>22</v>
      </c>
      <c r="T47" s="144">
        <v>17</v>
      </c>
      <c r="U47" s="144" t="s">
        <v>22</v>
      </c>
      <c r="V47" s="23">
        <v>0.55808997849416819</v>
      </c>
      <c r="W47" s="144" t="s">
        <v>22</v>
      </c>
      <c r="X47" s="144">
        <v>16</v>
      </c>
      <c r="Y47" s="144" t="s">
        <v>22</v>
      </c>
      <c r="Z47" s="23">
        <v>1.771354205698502E-2</v>
      </c>
      <c r="AA47" s="144" t="s">
        <v>22</v>
      </c>
      <c r="AB47" s="144">
        <v>14</v>
      </c>
      <c r="AC47" s="144" t="s">
        <v>22</v>
      </c>
      <c r="AD47" s="23">
        <v>0.95777004181783154</v>
      </c>
      <c r="AE47" s="144" t="s">
        <v>22</v>
      </c>
      <c r="AF47" s="144">
        <v>2</v>
      </c>
      <c r="AG47" s="144" t="s">
        <v>22</v>
      </c>
      <c r="AH47" s="23">
        <v>0.52951272950106865</v>
      </c>
      <c r="AI47" s="144" t="s">
        <v>22</v>
      </c>
      <c r="AJ47" s="144">
        <v>5</v>
      </c>
      <c r="AK47" s="144" t="s">
        <v>22</v>
      </c>
      <c r="AL47" s="23">
        <v>1</v>
      </c>
      <c r="AM47" s="144" t="s">
        <v>22</v>
      </c>
      <c r="AN47" s="144">
        <v>1</v>
      </c>
      <c r="AO47" s="144" t="s">
        <v>22</v>
      </c>
      <c r="AP47" s="23">
        <v>0.22969977135065756</v>
      </c>
      <c r="AQ47" s="144" t="s">
        <v>22</v>
      </c>
      <c r="AR47" s="144">
        <v>18</v>
      </c>
      <c r="AS47" s="144" t="s">
        <v>22</v>
      </c>
      <c r="AT47" s="23">
        <v>5.7708247048081751E-2</v>
      </c>
      <c r="AU47" s="144" t="s">
        <v>22</v>
      </c>
      <c r="AV47" s="144">
        <v>279</v>
      </c>
      <c r="AW47" s="144" t="s">
        <v>22</v>
      </c>
      <c r="AX47" s="23">
        <v>0.24407933438847595</v>
      </c>
      <c r="AY47" s="144" t="s">
        <v>22</v>
      </c>
      <c r="AZ47" s="144">
        <v>22</v>
      </c>
      <c r="BA47" s="144" t="s">
        <v>22</v>
      </c>
      <c r="BB47" s="23">
        <v>0.19791153447878779</v>
      </c>
      <c r="BC47" s="144" t="s">
        <v>22</v>
      </c>
      <c r="BD47" s="144">
        <v>35</v>
      </c>
      <c r="BE47" s="144" t="s">
        <v>22</v>
      </c>
      <c r="BF47" s="23">
        <v>0.781254684636842</v>
      </c>
      <c r="BG47" s="144" t="s">
        <v>22</v>
      </c>
      <c r="BH47" s="144">
        <v>3</v>
      </c>
      <c r="BI47" s="144" t="s">
        <v>22</v>
      </c>
      <c r="BJ47" s="23">
        <v>0.34382607150440575</v>
      </c>
      <c r="BK47" s="144" t="s">
        <v>22</v>
      </c>
      <c r="BL47" s="144">
        <v>16</v>
      </c>
      <c r="BM47" s="144" t="s">
        <v>22</v>
      </c>
      <c r="BN47" s="23">
        <v>5.4742925900182773E-2</v>
      </c>
      <c r="BO47" s="144" t="s">
        <v>22</v>
      </c>
      <c r="BP47" s="144">
        <v>180</v>
      </c>
      <c r="BQ47" s="144" t="s">
        <v>22</v>
      </c>
      <c r="BR47" s="23">
        <v>8.3233693401181322E-2</v>
      </c>
      <c r="BS47" s="144" t="s">
        <v>22</v>
      </c>
      <c r="BT47" s="144">
        <v>95</v>
      </c>
      <c r="BU47" s="144" t="s">
        <v>22</v>
      </c>
      <c r="BV47" s="23">
        <v>0.11995716617526662</v>
      </c>
      <c r="BW47" s="144" t="s">
        <v>22</v>
      </c>
      <c r="BX47" s="144">
        <v>156</v>
      </c>
      <c r="BY47" s="144" t="s">
        <v>22</v>
      </c>
      <c r="BZ47" s="23">
        <v>0.4329456359952194</v>
      </c>
      <c r="CA47" s="144" t="s">
        <v>22</v>
      </c>
      <c r="CB47" s="144">
        <v>14</v>
      </c>
      <c r="CC47" s="144" t="s">
        <v>22</v>
      </c>
      <c r="CD47" s="23">
        <v>0.21073317453077542</v>
      </c>
      <c r="CE47" s="144" t="s">
        <v>22</v>
      </c>
      <c r="CF47" s="144">
        <v>45</v>
      </c>
      <c r="CG47" s="2">
        <f t="shared" si="0"/>
        <v>1.771354205698502E-2</v>
      </c>
      <c r="CH47">
        <f t="shared" si="1"/>
        <v>1</v>
      </c>
      <c r="CI47">
        <f t="shared" si="2"/>
        <v>0.24407933438847595</v>
      </c>
      <c r="CJ47">
        <f t="shared" si="3"/>
        <v>0.34382607150440575</v>
      </c>
      <c r="CK47">
        <f t="shared" si="4"/>
        <v>0.11995716617526662</v>
      </c>
      <c r="CL47">
        <f t="shared" si="5"/>
        <v>0.4329456359952194</v>
      </c>
      <c r="CM47">
        <f t="shared" si="6"/>
        <v>0.21073317453077542</v>
      </c>
      <c r="CN47">
        <f t="shared" si="7"/>
        <v>0.34485157997113042</v>
      </c>
      <c r="CO47">
        <f t="shared" si="8"/>
        <v>4.4283855142462549E-3</v>
      </c>
      <c r="CP47" s="144" t="s">
        <v>22</v>
      </c>
      <c r="CQ47">
        <f t="shared" si="9"/>
        <v>4</v>
      </c>
      <c r="CR47">
        <f t="shared" si="10"/>
        <v>14</v>
      </c>
      <c r="CS47" s="144" t="s">
        <v>22</v>
      </c>
    </row>
    <row r="48" spans="1:97" x14ac:dyDescent="0.25">
      <c r="A48" s="144" t="s">
        <v>45</v>
      </c>
      <c r="B48" s="23">
        <v>0.4961143050889833</v>
      </c>
      <c r="C48" s="144" t="s">
        <v>45</v>
      </c>
      <c r="D48" s="144">
        <v>23</v>
      </c>
      <c r="E48" s="144" t="s">
        <v>45</v>
      </c>
      <c r="F48" s="23">
        <v>0.30182103116831116</v>
      </c>
      <c r="G48" s="144" t="s">
        <v>45</v>
      </c>
      <c r="H48" s="144">
        <v>23</v>
      </c>
      <c r="I48" s="144" t="s">
        <v>45</v>
      </c>
      <c r="J48" s="23">
        <v>0.4050981901138887</v>
      </c>
      <c r="K48" s="144" t="s">
        <v>45</v>
      </c>
      <c r="L48" s="144">
        <v>55</v>
      </c>
      <c r="M48" s="144" t="s">
        <v>45</v>
      </c>
      <c r="N48" s="23">
        <v>32</v>
      </c>
      <c r="O48" s="144" t="s">
        <v>45</v>
      </c>
      <c r="P48" s="23">
        <v>206</v>
      </c>
      <c r="Q48" s="144" t="s">
        <v>45</v>
      </c>
      <c r="R48" s="23">
        <v>2.5971033194567113E-2</v>
      </c>
      <c r="S48" s="144" t="s">
        <v>45</v>
      </c>
      <c r="T48" s="144">
        <v>4</v>
      </c>
      <c r="U48" s="144" t="s">
        <v>45</v>
      </c>
      <c r="V48" s="23">
        <v>9.9534226601461356E-2</v>
      </c>
      <c r="W48" s="144" t="s">
        <v>45</v>
      </c>
      <c r="X48" s="144">
        <v>208</v>
      </c>
      <c r="Y48" s="144" t="s">
        <v>45</v>
      </c>
      <c r="Z48" s="23">
        <v>2.6883037111352825E-2</v>
      </c>
      <c r="AA48" s="144" t="s">
        <v>45</v>
      </c>
      <c r="AB48" s="144">
        <v>5</v>
      </c>
      <c r="AC48" s="144" t="s">
        <v>45</v>
      </c>
      <c r="AD48" s="23">
        <v>0.30038471824381907</v>
      </c>
      <c r="AE48" s="144" t="s">
        <v>45</v>
      </c>
      <c r="AF48" s="144">
        <v>7</v>
      </c>
      <c r="AG48" s="144" t="s">
        <v>45</v>
      </c>
      <c r="AH48" s="23">
        <v>0.33345008248619135</v>
      </c>
      <c r="AI48" s="144" t="s">
        <v>45</v>
      </c>
      <c r="AJ48" s="144">
        <v>10</v>
      </c>
      <c r="AK48" s="144" t="s">
        <v>45</v>
      </c>
      <c r="AL48" s="23">
        <v>0.33472436694665891</v>
      </c>
      <c r="AM48" s="144" t="s">
        <v>45</v>
      </c>
      <c r="AN48" s="144">
        <v>7</v>
      </c>
      <c r="AO48" s="144" t="s">
        <v>45</v>
      </c>
      <c r="AP48" s="23">
        <v>1.8255797695647325E-2</v>
      </c>
      <c r="AQ48" s="144" t="s">
        <v>45</v>
      </c>
      <c r="AR48" s="144">
        <v>216</v>
      </c>
      <c r="AS48" s="144" t="s">
        <v>45</v>
      </c>
      <c r="AT48" s="23">
        <v>0.16004633280002475</v>
      </c>
      <c r="AU48" s="144" t="s">
        <v>45</v>
      </c>
      <c r="AV48" s="144">
        <v>36</v>
      </c>
      <c r="AW48" s="144" t="s">
        <v>45</v>
      </c>
      <c r="AX48" s="23">
        <v>7.42070097509578E-2</v>
      </c>
      <c r="AY48" s="144" t="s">
        <v>45</v>
      </c>
      <c r="AZ48" s="144">
        <v>157</v>
      </c>
      <c r="BA48" s="144" t="s">
        <v>45</v>
      </c>
      <c r="BB48" s="23">
        <v>0.22547797259260713</v>
      </c>
      <c r="BC48" s="144" t="s">
        <v>45</v>
      </c>
      <c r="BD48" s="144">
        <v>27</v>
      </c>
      <c r="BE48" s="144" t="s">
        <v>45</v>
      </c>
      <c r="BF48" s="23">
        <v>0.22673489100690664</v>
      </c>
      <c r="BG48" s="144" t="s">
        <v>45</v>
      </c>
      <c r="BH48" s="144">
        <v>157</v>
      </c>
      <c r="BI48" s="144" t="s">
        <v>45</v>
      </c>
      <c r="BJ48" s="23">
        <v>0.25307561472057133</v>
      </c>
      <c r="BK48" s="144" t="s">
        <v>45</v>
      </c>
      <c r="BL48" s="144">
        <v>27</v>
      </c>
      <c r="BM48" s="144" t="s">
        <v>45</v>
      </c>
      <c r="BN48" s="23">
        <v>9.7752183641526227E-2</v>
      </c>
      <c r="BO48" s="144" t="s">
        <v>45</v>
      </c>
      <c r="BP48" s="144">
        <v>99</v>
      </c>
      <c r="BQ48" s="144" t="s">
        <v>45</v>
      </c>
      <c r="BR48" s="23">
        <v>4.7017764920262953E-2</v>
      </c>
      <c r="BS48" s="144" t="s">
        <v>45</v>
      </c>
      <c r="BT48" s="144">
        <v>220</v>
      </c>
      <c r="BU48" s="144" t="s">
        <v>45</v>
      </c>
      <c r="BV48" s="23">
        <v>0.12571284986629638</v>
      </c>
      <c r="BW48" s="144" t="s">
        <v>45</v>
      </c>
      <c r="BX48" s="144">
        <v>146</v>
      </c>
      <c r="BY48" s="144" t="s">
        <v>45</v>
      </c>
      <c r="BZ48" s="23">
        <v>0.4458636145924923</v>
      </c>
      <c r="CA48" s="144" t="s">
        <v>45</v>
      </c>
      <c r="CB48" s="144">
        <v>11</v>
      </c>
      <c r="CC48" s="144" t="s">
        <v>45</v>
      </c>
      <c r="CD48" s="23">
        <v>0.13387477754446417</v>
      </c>
      <c r="CE48" s="144" t="s">
        <v>45</v>
      </c>
      <c r="CF48" s="144">
        <v>89</v>
      </c>
      <c r="CG48" s="2">
        <f t="shared" si="0"/>
        <v>2.6883037111352825E-2</v>
      </c>
      <c r="CH48">
        <f t="shared" si="1"/>
        <v>0.33472436694665891</v>
      </c>
      <c r="CI48">
        <f t="shared" si="2"/>
        <v>7.42070097509578E-2</v>
      </c>
      <c r="CJ48">
        <f t="shared" si="3"/>
        <v>0.25307561472057133</v>
      </c>
      <c r="CK48">
        <f t="shared" si="4"/>
        <v>0.12571284986629638</v>
      </c>
      <c r="CL48">
        <f t="shared" si="5"/>
        <v>0.4458636145924923</v>
      </c>
      <c r="CM48">
        <f t="shared" si="6"/>
        <v>0.13387477754446417</v>
      </c>
      <c r="CN48">
        <f t="shared" si="7"/>
        <v>0.20245745170269586</v>
      </c>
      <c r="CO48">
        <f t="shared" si="8"/>
        <v>6.7207592778382062E-3</v>
      </c>
      <c r="CP48" s="144" t="s">
        <v>45</v>
      </c>
      <c r="CQ48">
        <f t="shared" si="9"/>
        <v>23</v>
      </c>
      <c r="CR48">
        <f t="shared" si="10"/>
        <v>5</v>
      </c>
      <c r="CS48" s="144" t="s">
        <v>45</v>
      </c>
    </row>
    <row r="49" spans="1:97" x14ac:dyDescent="0.25">
      <c r="A49" s="144" t="s">
        <v>225</v>
      </c>
      <c r="B49" s="23">
        <v>0.19719299852175792</v>
      </c>
      <c r="C49" s="144" t="s">
        <v>225</v>
      </c>
      <c r="D49" s="144">
        <v>187</v>
      </c>
      <c r="E49" s="144" t="s">
        <v>225</v>
      </c>
      <c r="F49" s="23">
        <v>0.11311881511052359</v>
      </c>
      <c r="G49" s="144" t="s">
        <v>225</v>
      </c>
      <c r="H49" s="144">
        <v>132</v>
      </c>
      <c r="I49" s="144" t="s">
        <v>225</v>
      </c>
      <c r="J49" s="23">
        <v>0.23991329785518914</v>
      </c>
      <c r="K49" s="144" t="s">
        <v>225</v>
      </c>
      <c r="L49" s="144">
        <v>193</v>
      </c>
      <c r="M49" s="144" t="s">
        <v>225</v>
      </c>
      <c r="N49" s="23">
        <v>61</v>
      </c>
      <c r="O49" s="144" t="s">
        <v>225</v>
      </c>
      <c r="P49" s="23">
        <v>232</v>
      </c>
      <c r="Q49" s="144" t="s">
        <v>225</v>
      </c>
      <c r="R49" s="23">
        <v>2.0392557492726979E-3</v>
      </c>
      <c r="S49" s="144" t="s">
        <v>225</v>
      </c>
      <c r="T49" s="144">
        <v>110</v>
      </c>
      <c r="U49" s="144" t="s">
        <v>225</v>
      </c>
      <c r="V49" s="23">
        <v>7.9986378810944669E-2</v>
      </c>
      <c r="W49" s="144" t="s">
        <v>225</v>
      </c>
      <c r="X49" s="144">
        <v>247</v>
      </c>
      <c r="Y49" s="144" t="s">
        <v>225</v>
      </c>
      <c r="Z49" s="23">
        <v>2.7778013833233729E-3</v>
      </c>
      <c r="AA49" s="144" t="s">
        <v>225</v>
      </c>
      <c r="AB49" s="144">
        <v>176</v>
      </c>
      <c r="AC49" s="144" t="s">
        <v>225</v>
      </c>
      <c r="AD49" s="23">
        <v>1.6900986926960404E-2</v>
      </c>
      <c r="AE49" s="144" t="s">
        <v>225</v>
      </c>
      <c r="AF49" s="144">
        <v>107</v>
      </c>
      <c r="AG49" s="144" t="s">
        <v>225</v>
      </c>
      <c r="AH49" s="23">
        <v>7.7285874077152941E-2</v>
      </c>
      <c r="AI49" s="144" t="s">
        <v>225</v>
      </c>
      <c r="AJ49" s="144">
        <v>185</v>
      </c>
      <c r="AK49" s="144" t="s">
        <v>225</v>
      </c>
      <c r="AL49" s="23">
        <v>2.620902497025094E-2</v>
      </c>
      <c r="AM49" s="144" t="s">
        <v>225</v>
      </c>
      <c r="AN49" s="144">
        <v>134</v>
      </c>
      <c r="AO49" s="144" t="s">
        <v>225</v>
      </c>
      <c r="AP49" s="23">
        <v>9.7156624186324494E-2</v>
      </c>
      <c r="AQ49" s="144" t="s">
        <v>225</v>
      </c>
      <c r="AR49" s="144">
        <v>66</v>
      </c>
      <c r="AS49" s="144" t="s">
        <v>225</v>
      </c>
      <c r="AT49" s="23">
        <v>6.3726070398634815E-2</v>
      </c>
      <c r="AU49" s="144" t="s">
        <v>225</v>
      </c>
      <c r="AV49" s="144">
        <v>263</v>
      </c>
      <c r="AW49" s="144" t="s">
        <v>225</v>
      </c>
      <c r="AX49" s="23">
        <v>0.11710026968458069</v>
      </c>
      <c r="AY49" s="144" t="s">
        <v>225</v>
      </c>
      <c r="AZ49" s="144">
        <v>86</v>
      </c>
      <c r="BA49" s="144" t="s">
        <v>225</v>
      </c>
      <c r="BB49" s="23">
        <v>5.8333457783950313E-2</v>
      </c>
      <c r="BC49" s="144" t="s">
        <v>225</v>
      </c>
      <c r="BD49" s="144">
        <v>146</v>
      </c>
      <c r="BE49" s="144" t="s">
        <v>225</v>
      </c>
      <c r="BF49" s="23">
        <v>0.43313875654558048</v>
      </c>
      <c r="BG49" s="144" t="s">
        <v>225</v>
      </c>
      <c r="BH49" s="144">
        <v>35</v>
      </c>
      <c r="BI49" s="144" t="s">
        <v>225</v>
      </c>
      <c r="BJ49" s="23">
        <v>0.14374138502586459</v>
      </c>
      <c r="BK49" s="144" t="s">
        <v>225</v>
      </c>
      <c r="BL49" s="144">
        <v>106</v>
      </c>
      <c r="BM49" s="144" t="s">
        <v>225</v>
      </c>
      <c r="BN49" s="23">
        <v>7.5868543196503102E-2</v>
      </c>
      <c r="BO49" s="144" t="s">
        <v>225</v>
      </c>
      <c r="BP49" s="144">
        <v>135</v>
      </c>
      <c r="BQ49" s="144" t="s">
        <v>225</v>
      </c>
      <c r="BR49" s="23">
        <v>8.4106888812421718E-2</v>
      </c>
      <c r="BS49" s="144" t="s">
        <v>225</v>
      </c>
      <c r="BT49" s="144">
        <v>93</v>
      </c>
      <c r="BU49" s="144" t="s">
        <v>225</v>
      </c>
      <c r="BV49" s="23">
        <v>0.13903671349447755</v>
      </c>
      <c r="BW49" s="144" t="s">
        <v>225</v>
      </c>
      <c r="BX49" s="144">
        <v>123</v>
      </c>
      <c r="BY49" s="144" t="s">
        <v>225</v>
      </c>
      <c r="BZ49" s="23">
        <v>8.596624047762208E-2</v>
      </c>
      <c r="CA49" s="144" t="s">
        <v>225</v>
      </c>
      <c r="CB49" s="144">
        <v>294</v>
      </c>
      <c r="CC49" s="144" t="s">
        <v>225</v>
      </c>
      <c r="CD49" s="23">
        <v>3.2470461205576388E-2</v>
      </c>
      <c r="CE49" s="144" t="s">
        <v>225</v>
      </c>
      <c r="CF49" s="144">
        <v>267</v>
      </c>
      <c r="CG49" s="2">
        <f t="shared" si="0"/>
        <v>2.7778013833233729E-3</v>
      </c>
      <c r="CH49">
        <f t="shared" si="1"/>
        <v>2.620902497025094E-2</v>
      </c>
      <c r="CI49">
        <f t="shared" si="2"/>
        <v>0.11710026968458069</v>
      </c>
      <c r="CJ49">
        <f t="shared" si="3"/>
        <v>0.14374138502586459</v>
      </c>
      <c r="CK49">
        <f t="shared" si="4"/>
        <v>0.13903671349447755</v>
      </c>
      <c r="CL49">
        <f t="shared" si="5"/>
        <v>8.596624047762208E-2</v>
      </c>
      <c r="CM49">
        <f t="shared" si="6"/>
        <v>3.2470461205576388E-2</v>
      </c>
      <c r="CN49">
        <f t="shared" si="7"/>
        <v>8.0471761375975517E-2</v>
      </c>
      <c r="CO49">
        <f t="shared" si="8"/>
        <v>6.9445034583084323E-4</v>
      </c>
      <c r="CP49" s="144" t="s">
        <v>225</v>
      </c>
      <c r="CQ49">
        <f t="shared" si="9"/>
        <v>187</v>
      </c>
      <c r="CR49">
        <f t="shared" si="10"/>
        <v>176</v>
      </c>
      <c r="CS49" s="144" t="s">
        <v>225</v>
      </c>
    </row>
    <row r="50" spans="1:97" x14ac:dyDescent="0.25">
      <c r="A50" s="144" t="s">
        <v>200</v>
      </c>
      <c r="B50" s="23">
        <v>0.28901592666279596</v>
      </c>
      <c r="C50" s="144" t="s">
        <v>200</v>
      </c>
      <c r="D50" s="144">
        <v>91</v>
      </c>
      <c r="E50" s="144" t="s">
        <v>200</v>
      </c>
      <c r="F50" s="23">
        <v>0.11346365415338104</v>
      </c>
      <c r="G50" s="144" t="s">
        <v>200</v>
      </c>
      <c r="H50" s="144">
        <v>131</v>
      </c>
      <c r="I50" s="144" t="s">
        <v>200</v>
      </c>
      <c r="J50" s="23">
        <v>0.35818309151700378</v>
      </c>
      <c r="K50" s="144" t="s">
        <v>200</v>
      </c>
      <c r="L50" s="144">
        <v>68</v>
      </c>
      <c r="M50" s="144" t="s">
        <v>200</v>
      </c>
      <c r="N50" s="23">
        <v>-63</v>
      </c>
      <c r="O50" s="144" t="s">
        <v>200</v>
      </c>
      <c r="P50" s="23">
        <v>89</v>
      </c>
      <c r="Q50" s="144" t="s">
        <v>200</v>
      </c>
      <c r="R50" s="23">
        <v>1.1055800549449445E-3</v>
      </c>
      <c r="S50" s="144" t="s">
        <v>200</v>
      </c>
      <c r="T50" s="144">
        <v>178</v>
      </c>
      <c r="U50" s="144" t="s">
        <v>200</v>
      </c>
      <c r="V50" s="23">
        <v>0.21741387404143656</v>
      </c>
      <c r="W50" s="144" t="s">
        <v>200</v>
      </c>
      <c r="X50" s="144">
        <v>101</v>
      </c>
      <c r="Y50" s="144" t="s">
        <v>200</v>
      </c>
      <c r="Z50" s="23">
        <v>3.1143797979738107E-3</v>
      </c>
      <c r="AA50" s="144" t="s">
        <v>200</v>
      </c>
      <c r="AB50" s="144">
        <v>158</v>
      </c>
      <c r="AC50" s="144" t="s">
        <v>200</v>
      </c>
      <c r="AD50" s="23">
        <v>1.4980182642333131E-2</v>
      </c>
      <c r="AE50" s="144" t="s">
        <v>200</v>
      </c>
      <c r="AF50" s="144">
        <v>120</v>
      </c>
      <c r="AG50" s="144" t="s">
        <v>200</v>
      </c>
      <c r="AH50" s="23">
        <v>0.13717809996800159</v>
      </c>
      <c r="AI50" s="144" t="s">
        <v>200</v>
      </c>
      <c r="AJ50" s="144">
        <v>63</v>
      </c>
      <c r="AK50" s="144" t="s">
        <v>200</v>
      </c>
      <c r="AL50" s="23">
        <v>3.1885681076427433E-2</v>
      </c>
      <c r="AM50" s="144" t="s">
        <v>200</v>
      </c>
      <c r="AN50" s="144">
        <v>101</v>
      </c>
      <c r="AO50" s="144" t="s">
        <v>200</v>
      </c>
      <c r="AP50" s="23">
        <v>0</v>
      </c>
      <c r="AQ50" s="144" t="s">
        <v>200</v>
      </c>
      <c r="AR50" s="144">
        <v>253</v>
      </c>
      <c r="AS50" s="144" t="s">
        <v>200</v>
      </c>
      <c r="AT50" s="23">
        <v>0.13036784441307658</v>
      </c>
      <c r="AU50" s="144" t="s">
        <v>200</v>
      </c>
      <c r="AV50" s="144">
        <v>73</v>
      </c>
      <c r="AW50" s="144" t="s">
        <v>200</v>
      </c>
      <c r="AX50" s="23">
        <v>4.5962017540711428E-2</v>
      </c>
      <c r="AY50" s="144" t="s">
        <v>200</v>
      </c>
      <c r="AZ50" s="144">
        <v>240</v>
      </c>
      <c r="BA50" s="144" t="s">
        <v>200</v>
      </c>
      <c r="BB50" s="23">
        <v>3.3394754426796222E-2</v>
      </c>
      <c r="BC50" s="144" t="s">
        <v>200</v>
      </c>
      <c r="BD50" s="144">
        <v>212</v>
      </c>
      <c r="BE50" s="144" t="s">
        <v>200</v>
      </c>
      <c r="BF50" s="23">
        <v>0.30330741120959614</v>
      </c>
      <c r="BG50" s="144" t="s">
        <v>200</v>
      </c>
      <c r="BH50" s="144">
        <v>81</v>
      </c>
      <c r="BI50" s="144" t="s">
        <v>200</v>
      </c>
      <c r="BJ50" s="23">
        <v>9.3856272048293138E-2</v>
      </c>
      <c r="BK50" s="144" t="s">
        <v>200</v>
      </c>
      <c r="BL50" s="144">
        <v>176</v>
      </c>
      <c r="BM50" s="144" t="s">
        <v>200</v>
      </c>
      <c r="BN50" s="23">
        <v>0.20158137870796716</v>
      </c>
      <c r="BO50" s="144" t="s">
        <v>200</v>
      </c>
      <c r="BP50" s="144">
        <v>30</v>
      </c>
      <c r="BQ50" s="144" t="s">
        <v>200</v>
      </c>
      <c r="BR50" s="23">
        <v>6.7141184676569987E-2</v>
      </c>
      <c r="BS50" s="144" t="s">
        <v>200</v>
      </c>
      <c r="BT50" s="144">
        <v>146</v>
      </c>
      <c r="BU50" s="144" t="s">
        <v>200</v>
      </c>
      <c r="BV50" s="23">
        <v>0.23327356228164739</v>
      </c>
      <c r="BW50" s="144" t="s">
        <v>200</v>
      </c>
      <c r="BX50" s="144">
        <v>44</v>
      </c>
      <c r="BY50" s="144" t="s">
        <v>200</v>
      </c>
      <c r="BZ50" s="23">
        <v>0.28741471018968962</v>
      </c>
      <c r="CA50" s="144" t="s">
        <v>200</v>
      </c>
      <c r="CB50" s="144">
        <v>46</v>
      </c>
      <c r="CC50" s="144" t="s">
        <v>200</v>
      </c>
      <c r="CD50" s="23">
        <v>0.13617447039997876</v>
      </c>
      <c r="CE50" s="144" t="s">
        <v>200</v>
      </c>
      <c r="CF50" s="144">
        <v>85</v>
      </c>
      <c r="CG50" s="2">
        <f t="shared" si="0"/>
        <v>3.1143797979738107E-3</v>
      </c>
      <c r="CH50">
        <f t="shared" si="1"/>
        <v>3.1885681076427433E-2</v>
      </c>
      <c r="CI50">
        <f t="shared" si="2"/>
        <v>4.5962017540711428E-2</v>
      </c>
      <c r="CJ50">
        <f t="shared" si="3"/>
        <v>9.3856272048293138E-2</v>
      </c>
      <c r="CK50">
        <f t="shared" si="4"/>
        <v>0.23327356228164739</v>
      </c>
      <c r="CL50">
        <f t="shared" si="5"/>
        <v>0.28741471018968962</v>
      </c>
      <c r="CM50">
        <f t="shared" si="6"/>
        <v>0.13617447039997876</v>
      </c>
      <c r="CN50">
        <f t="shared" si="7"/>
        <v>0.1179434404802093</v>
      </c>
      <c r="CO50">
        <f t="shared" si="8"/>
        <v>7.7859494949345269E-4</v>
      </c>
      <c r="CP50" s="144" t="s">
        <v>200</v>
      </c>
      <c r="CQ50">
        <f t="shared" si="9"/>
        <v>91</v>
      </c>
      <c r="CR50">
        <f t="shared" si="10"/>
        <v>158</v>
      </c>
      <c r="CS50" s="144" t="s">
        <v>200</v>
      </c>
    </row>
    <row r="51" spans="1:97" x14ac:dyDescent="0.25">
      <c r="A51" s="144" t="s">
        <v>242</v>
      </c>
      <c r="B51" s="23">
        <v>0.18258902952774861</v>
      </c>
      <c r="C51" s="144" t="s">
        <v>242</v>
      </c>
      <c r="D51" s="144">
        <v>216</v>
      </c>
      <c r="E51" s="144" t="s">
        <v>242</v>
      </c>
      <c r="F51" s="23">
        <v>5.4785803676992498E-2</v>
      </c>
      <c r="G51" s="144" t="s">
        <v>242</v>
      </c>
      <c r="H51" s="144">
        <v>267</v>
      </c>
      <c r="I51" s="144" t="s">
        <v>242</v>
      </c>
      <c r="J51" s="23">
        <v>0.26017272134273667</v>
      </c>
      <c r="K51" s="144" t="s">
        <v>242</v>
      </c>
      <c r="L51" s="144">
        <v>162</v>
      </c>
      <c r="M51" s="144" t="s">
        <v>242</v>
      </c>
      <c r="N51" s="23">
        <v>-105</v>
      </c>
      <c r="O51" s="144" t="s">
        <v>242</v>
      </c>
      <c r="P51" s="23">
        <v>63</v>
      </c>
      <c r="Q51" s="144" t="s">
        <v>242</v>
      </c>
      <c r="R51" s="23">
        <v>8.7272828066388864E-4</v>
      </c>
      <c r="S51" s="144" t="s">
        <v>242</v>
      </c>
      <c r="T51" s="144">
        <v>212</v>
      </c>
      <c r="U51" s="144" t="s">
        <v>242</v>
      </c>
      <c r="V51" s="23">
        <v>0.14012179255934801</v>
      </c>
      <c r="W51" s="144" t="s">
        <v>242</v>
      </c>
      <c r="X51" s="144">
        <v>158</v>
      </c>
      <c r="Y51" s="144" t="s">
        <v>242</v>
      </c>
      <c r="Z51" s="23">
        <v>2.1673382360110609E-3</v>
      </c>
      <c r="AA51" s="144" t="s">
        <v>242</v>
      </c>
      <c r="AB51" s="144">
        <v>213</v>
      </c>
      <c r="AC51" s="144" t="s">
        <v>242</v>
      </c>
      <c r="AD51" s="23">
        <v>2.3036473543706494E-3</v>
      </c>
      <c r="AE51" s="144" t="s">
        <v>242</v>
      </c>
      <c r="AF51" s="144">
        <v>304</v>
      </c>
      <c r="AG51" s="144" t="s">
        <v>242</v>
      </c>
      <c r="AH51" s="23">
        <v>0.17594174582251756</v>
      </c>
      <c r="AI51" s="144" t="s">
        <v>242</v>
      </c>
      <c r="AJ51" s="144">
        <v>40</v>
      </c>
      <c r="AK51" s="144" t="s">
        <v>242</v>
      </c>
      <c r="AL51" s="23">
        <v>2.4418931680216305E-2</v>
      </c>
      <c r="AM51" s="144" t="s">
        <v>242</v>
      </c>
      <c r="AN51" s="144">
        <v>146</v>
      </c>
      <c r="AO51" s="144" t="s">
        <v>242</v>
      </c>
      <c r="AP51" s="23">
        <v>5.2695003869610282E-3</v>
      </c>
      <c r="AQ51" s="144" t="s">
        <v>242</v>
      </c>
      <c r="AR51" s="144">
        <v>245</v>
      </c>
      <c r="AS51" s="144" t="s">
        <v>242</v>
      </c>
      <c r="AT51" s="23">
        <v>0.1180051259227205</v>
      </c>
      <c r="AU51" s="144" t="s">
        <v>242</v>
      </c>
      <c r="AV51" s="144">
        <v>90</v>
      </c>
      <c r="AW51" s="144" t="s">
        <v>242</v>
      </c>
      <c r="AX51" s="23">
        <v>4.6736100995895882E-2</v>
      </c>
      <c r="AY51" s="144" t="s">
        <v>242</v>
      </c>
      <c r="AZ51" s="144">
        <v>237</v>
      </c>
      <c r="BA51" s="144" t="s">
        <v>242</v>
      </c>
      <c r="BB51" s="23">
        <v>1.2003633345317937E-2</v>
      </c>
      <c r="BC51" s="144" t="s">
        <v>242</v>
      </c>
      <c r="BD51" s="144">
        <v>286</v>
      </c>
      <c r="BE51" s="144" t="s">
        <v>242</v>
      </c>
      <c r="BF51" s="23">
        <v>0.15843551431723824</v>
      </c>
      <c r="BG51" s="144" t="s">
        <v>242</v>
      </c>
      <c r="BH51" s="144">
        <v>242</v>
      </c>
      <c r="BI51" s="144" t="s">
        <v>242</v>
      </c>
      <c r="BJ51" s="23">
        <v>4.4063809805982436E-2</v>
      </c>
      <c r="BK51" s="144" t="s">
        <v>242</v>
      </c>
      <c r="BL51" s="144">
        <v>306</v>
      </c>
      <c r="BM51" s="144" t="s">
        <v>242</v>
      </c>
      <c r="BN51" s="23">
        <v>0.1007754576801443</v>
      </c>
      <c r="BO51" s="144" t="s">
        <v>242</v>
      </c>
      <c r="BP51" s="144">
        <v>93</v>
      </c>
      <c r="BQ51" s="144" t="s">
        <v>242</v>
      </c>
      <c r="BR51" s="23">
        <v>5.9646423551596807E-2</v>
      </c>
      <c r="BS51" s="144" t="s">
        <v>242</v>
      </c>
      <c r="BT51" s="144">
        <v>173</v>
      </c>
      <c r="BU51" s="144" t="s">
        <v>242</v>
      </c>
      <c r="BV51" s="23">
        <v>0.13933256616737349</v>
      </c>
      <c r="BW51" s="144" t="s">
        <v>242</v>
      </c>
      <c r="BX51" s="144">
        <v>122</v>
      </c>
      <c r="BY51" s="144" t="s">
        <v>242</v>
      </c>
      <c r="BZ51" s="23">
        <v>0.16634085079891756</v>
      </c>
      <c r="CA51" s="144" t="s">
        <v>242</v>
      </c>
      <c r="CB51" s="144">
        <v>144</v>
      </c>
      <c r="CC51" s="144" t="s">
        <v>242</v>
      </c>
      <c r="CD51" s="23">
        <v>0.11053142034696685</v>
      </c>
      <c r="CE51" s="144" t="s">
        <v>242</v>
      </c>
      <c r="CF51" s="144">
        <v>111</v>
      </c>
      <c r="CG51" s="2">
        <f t="shared" si="0"/>
        <v>2.1673382360110609E-3</v>
      </c>
      <c r="CH51">
        <f t="shared" si="1"/>
        <v>2.4418931680216305E-2</v>
      </c>
      <c r="CI51">
        <f t="shared" si="2"/>
        <v>4.6736100995895882E-2</v>
      </c>
      <c r="CJ51">
        <f t="shared" si="3"/>
        <v>4.4063809805982436E-2</v>
      </c>
      <c r="CK51">
        <f t="shared" si="4"/>
        <v>0.13933256616737349</v>
      </c>
      <c r="CL51">
        <f t="shared" si="5"/>
        <v>0.16634085079891756</v>
      </c>
      <c r="CM51">
        <f t="shared" si="6"/>
        <v>0.11053142034696685</v>
      </c>
      <c r="CN51">
        <f t="shared" si="7"/>
        <v>7.451208168735618E-2</v>
      </c>
      <c r="CO51">
        <f t="shared" si="8"/>
        <v>5.4183455900276524E-4</v>
      </c>
      <c r="CP51" s="144" t="s">
        <v>242</v>
      </c>
      <c r="CQ51">
        <f t="shared" si="9"/>
        <v>216</v>
      </c>
      <c r="CR51">
        <f t="shared" si="10"/>
        <v>213</v>
      </c>
      <c r="CS51" s="144" t="s">
        <v>242</v>
      </c>
    </row>
    <row r="52" spans="1:97" x14ac:dyDescent="0.25">
      <c r="A52" s="144" t="s">
        <v>19</v>
      </c>
      <c r="B52" s="23">
        <v>0.28450170503379463</v>
      </c>
      <c r="C52" s="144" t="s">
        <v>19</v>
      </c>
      <c r="D52" s="144">
        <v>93</v>
      </c>
      <c r="E52" s="144" t="s">
        <v>19</v>
      </c>
      <c r="F52" s="23">
        <v>0.29833704828576901</v>
      </c>
      <c r="G52" s="144" t="s">
        <v>19</v>
      </c>
      <c r="H52" s="144">
        <v>26</v>
      </c>
      <c r="I52" s="144" t="s">
        <v>19</v>
      </c>
      <c r="J52" s="23">
        <v>0.12112700993559032</v>
      </c>
      <c r="K52" s="144" t="s">
        <v>19</v>
      </c>
      <c r="L52" s="144">
        <v>325</v>
      </c>
      <c r="M52" s="144" t="s">
        <v>19</v>
      </c>
      <c r="N52" s="23">
        <v>299</v>
      </c>
      <c r="O52" s="144" t="s">
        <v>19</v>
      </c>
      <c r="P52" s="23">
        <v>325</v>
      </c>
      <c r="Q52" s="144" t="s">
        <v>19</v>
      </c>
      <c r="R52" s="23">
        <v>1.2805421091858977E-3</v>
      </c>
      <c r="S52" s="144" t="s">
        <v>19</v>
      </c>
      <c r="T52" s="144">
        <v>162</v>
      </c>
      <c r="U52" s="144" t="s">
        <v>19</v>
      </c>
      <c r="V52" s="23">
        <v>5.1787523112113994E-2</v>
      </c>
      <c r="W52" s="144" t="s">
        <v>19</v>
      </c>
      <c r="X52" s="144">
        <v>284</v>
      </c>
      <c r="Y52" s="144" t="s">
        <v>19</v>
      </c>
      <c r="Z52" s="23">
        <v>1.7587285818818784E-3</v>
      </c>
      <c r="AA52" s="144" t="s">
        <v>19</v>
      </c>
      <c r="AB52" s="144">
        <v>244</v>
      </c>
      <c r="AC52" s="144" t="s">
        <v>19</v>
      </c>
      <c r="AD52" s="23">
        <v>9.1679099160381881E-3</v>
      </c>
      <c r="AE52" s="144" t="s">
        <v>19</v>
      </c>
      <c r="AF52" s="144">
        <v>178</v>
      </c>
      <c r="AG52" s="144" t="s">
        <v>19</v>
      </c>
      <c r="AH52" s="23">
        <v>6.2347341119413091E-2</v>
      </c>
      <c r="AI52" s="144" t="s">
        <v>19</v>
      </c>
      <c r="AJ52" s="144">
        <v>248</v>
      </c>
      <c r="AK52" s="144" t="s">
        <v>19</v>
      </c>
      <c r="AL52" s="23">
        <v>1.6791077910113712E-2</v>
      </c>
      <c r="AM52" s="144" t="s">
        <v>19</v>
      </c>
      <c r="AN52" s="144">
        <v>243</v>
      </c>
      <c r="AO52" s="144" t="s">
        <v>19</v>
      </c>
      <c r="AP52" s="23">
        <v>0</v>
      </c>
      <c r="AQ52" s="144" t="s">
        <v>19</v>
      </c>
      <c r="AR52" s="144">
        <v>253</v>
      </c>
      <c r="AS52" s="144" t="s">
        <v>19</v>
      </c>
      <c r="AT52" s="23">
        <v>4.0214533004604258E-2</v>
      </c>
      <c r="AU52" s="144" t="s">
        <v>19</v>
      </c>
      <c r="AV52" s="144">
        <v>317</v>
      </c>
      <c r="AW52" s="144" t="s">
        <v>19</v>
      </c>
      <c r="AX52" s="23">
        <v>1.4177890872327263E-2</v>
      </c>
      <c r="AY52" s="144" t="s">
        <v>19</v>
      </c>
      <c r="AZ52" s="144">
        <v>321</v>
      </c>
      <c r="BA52" s="144" t="s">
        <v>19</v>
      </c>
      <c r="BB52" s="23">
        <v>0.34382487940530027</v>
      </c>
      <c r="BC52" s="144" t="s">
        <v>19</v>
      </c>
      <c r="BD52" s="144">
        <v>13</v>
      </c>
      <c r="BE52" s="144" t="s">
        <v>19</v>
      </c>
      <c r="BF52" s="23">
        <v>0.13661926874468192</v>
      </c>
      <c r="BG52" s="144" t="s">
        <v>19</v>
      </c>
      <c r="BH52" s="144">
        <v>286</v>
      </c>
      <c r="BI52" s="144" t="s">
        <v>19</v>
      </c>
      <c r="BJ52" s="23">
        <v>0.34220018111671408</v>
      </c>
      <c r="BK52" s="144" t="s">
        <v>19</v>
      </c>
      <c r="BL52" s="144">
        <v>17</v>
      </c>
      <c r="BM52" s="144" t="s">
        <v>19</v>
      </c>
      <c r="BN52" s="23">
        <v>0.3058593383520708</v>
      </c>
      <c r="BO52" s="144" t="s">
        <v>19</v>
      </c>
      <c r="BP52" s="144">
        <v>17</v>
      </c>
      <c r="BQ52" s="144" t="s">
        <v>19</v>
      </c>
      <c r="BR52" s="23">
        <v>4.9343943268764311E-2</v>
      </c>
      <c r="BS52" s="144" t="s">
        <v>19</v>
      </c>
      <c r="BT52" s="144">
        <v>209</v>
      </c>
      <c r="BU52" s="144" t="s">
        <v>19</v>
      </c>
      <c r="BV52" s="23">
        <v>0.30819896928235635</v>
      </c>
      <c r="BW52" s="144" t="s">
        <v>19</v>
      </c>
      <c r="BX52" s="144">
        <v>26</v>
      </c>
      <c r="BY52" s="144" t="s">
        <v>19</v>
      </c>
      <c r="BZ52" s="23">
        <v>8.8230741083540135E-2</v>
      </c>
      <c r="CA52" s="144" t="s">
        <v>19</v>
      </c>
      <c r="CB52" s="144">
        <v>291</v>
      </c>
      <c r="CC52" s="144" t="s">
        <v>19</v>
      </c>
      <c r="CD52" s="23">
        <v>3.9761014609768254E-3</v>
      </c>
      <c r="CE52" s="144" t="s">
        <v>19</v>
      </c>
      <c r="CF52" s="144">
        <v>321</v>
      </c>
      <c r="CG52" s="2">
        <f t="shared" si="0"/>
        <v>1.7587285818818784E-3</v>
      </c>
      <c r="CH52">
        <f t="shared" si="1"/>
        <v>1.6791077910113712E-2</v>
      </c>
      <c r="CI52">
        <f t="shared" si="2"/>
        <v>1.4177890872327263E-2</v>
      </c>
      <c r="CJ52">
        <f t="shared" si="3"/>
        <v>0.34220018111671408</v>
      </c>
      <c r="CK52">
        <f t="shared" si="4"/>
        <v>0.30819896928235635</v>
      </c>
      <c r="CL52">
        <f t="shared" si="5"/>
        <v>8.8230741083540135E-2</v>
      </c>
      <c r="CM52">
        <f t="shared" si="6"/>
        <v>3.9761014609768254E-3</v>
      </c>
      <c r="CN52">
        <f t="shared" si="7"/>
        <v>0.1161012484731377</v>
      </c>
      <c r="CO52">
        <f t="shared" si="8"/>
        <v>4.396821454704696E-4</v>
      </c>
      <c r="CP52" s="144" t="s">
        <v>19</v>
      </c>
      <c r="CQ52">
        <f t="shared" si="9"/>
        <v>93</v>
      </c>
      <c r="CR52">
        <f t="shared" si="10"/>
        <v>244</v>
      </c>
      <c r="CS52" s="144" t="s">
        <v>19</v>
      </c>
    </row>
    <row r="53" spans="1:97" x14ac:dyDescent="0.25">
      <c r="A53" s="144" t="s">
        <v>178</v>
      </c>
      <c r="B53" s="23">
        <v>0.1484416430476985</v>
      </c>
      <c r="C53" s="144" t="s">
        <v>178</v>
      </c>
      <c r="D53" s="144">
        <v>284</v>
      </c>
      <c r="E53" s="144" t="s">
        <v>178</v>
      </c>
      <c r="F53" s="23">
        <v>4.2415103770425809E-2</v>
      </c>
      <c r="G53" s="144" t="s">
        <v>178</v>
      </c>
      <c r="H53" s="144">
        <v>299</v>
      </c>
      <c r="I53" s="144" t="s">
        <v>178</v>
      </c>
      <c r="J53" s="23">
        <v>0.27598949070207379</v>
      </c>
      <c r="K53" s="144" t="s">
        <v>178</v>
      </c>
      <c r="L53" s="144">
        <v>143</v>
      </c>
      <c r="M53" s="144" t="s">
        <v>178</v>
      </c>
      <c r="N53" s="23">
        <v>-156</v>
      </c>
      <c r="O53" s="144" t="s">
        <v>178</v>
      </c>
      <c r="P53" s="23">
        <v>36</v>
      </c>
      <c r="Q53" s="144" t="s">
        <v>178</v>
      </c>
      <c r="R53" s="23">
        <v>3.2396307002063846E-4</v>
      </c>
      <c r="S53" s="144" t="s">
        <v>178</v>
      </c>
      <c r="T53" s="144">
        <v>277</v>
      </c>
      <c r="U53" s="144" t="s">
        <v>178</v>
      </c>
      <c r="V53" s="23">
        <v>0.13631580089097667</v>
      </c>
      <c r="W53" s="144" t="s">
        <v>178</v>
      </c>
      <c r="X53" s="144">
        <v>163</v>
      </c>
      <c r="Y53" s="144" t="s">
        <v>178</v>
      </c>
      <c r="Z53" s="23">
        <v>1.5835664192545126E-3</v>
      </c>
      <c r="AA53" s="144" t="s">
        <v>178</v>
      </c>
      <c r="AB53" s="144">
        <v>258</v>
      </c>
      <c r="AC53" s="144" t="s">
        <v>178</v>
      </c>
      <c r="AD53" s="23">
        <v>2.9810239722003751E-3</v>
      </c>
      <c r="AE53" s="144" t="s">
        <v>178</v>
      </c>
      <c r="AF53" s="144">
        <v>291</v>
      </c>
      <c r="AG53" s="144" t="s">
        <v>178</v>
      </c>
      <c r="AH53" s="23">
        <v>0.10888013738501266</v>
      </c>
      <c r="AI53" s="144" t="s">
        <v>178</v>
      </c>
      <c r="AJ53" s="144">
        <v>110</v>
      </c>
      <c r="AK53" s="144" t="s">
        <v>178</v>
      </c>
      <c r="AL53" s="23">
        <v>1.6627093129825552E-2</v>
      </c>
      <c r="AM53" s="144" t="s">
        <v>178</v>
      </c>
      <c r="AN53" s="144">
        <v>247</v>
      </c>
      <c r="AO53" s="144" t="s">
        <v>178</v>
      </c>
      <c r="AP53" s="23">
        <v>1.2429695561223092E-2</v>
      </c>
      <c r="AQ53" s="144" t="s">
        <v>178</v>
      </c>
      <c r="AR53" s="144">
        <v>231</v>
      </c>
      <c r="AS53" s="144" t="s">
        <v>178</v>
      </c>
      <c r="AT53" s="23">
        <v>6.0125580611440223E-2</v>
      </c>
      <c r="AU53" s="144" t="s">
        <v>178</v>
      </c>
      <c r="AV53" s="144">
        <v>271</v>
      </c>
      <c r="AW53" s="144" t="s">
        <v>178</v>
      </c>
      <c r="AX53" s="23">
        <v>3.3304524926828692E-2</v>
      </c>
      <c r="AY53" s="144" t="s">
        <v>178</v>
      </c>
      <c r="AZ53" s="144">
        <v>280</v>
      </c>
      <c r="BA53" s="144" t="s">
        <v>178</v>
      </c>
      <c r="BB53" s="23">
        <v>3.1607341267732111E-2</v>
      </c>
      <c r="BC53" s="144" t="s">
        <v>178</v>
      </c>
      <c r="BD53" s="144">
        <v>219</v>
      </c>
      <c r="BE53" s="144" t="s">
        <v>178</v>
      </c>
      <c r="BF53" s="23">
        <v>0.48034491054934841</v>
      </c>
      <c r="BG53" s="144" t="s">
        <v>178</v>
      </c>
      <c r="BH53" s="144">
        <v>25</v>
      </c>
      <c r="BI53" s="144" t="s">
        <v>178</v>
      </c>
      <c r="BJ53" s="23">
        <v>0.12922743015780344</v>
      </c>
      <c r="BK53" s="144" t="s">
        <v>178</v>
      </c>
      <c r="BL53" s="144">
        <v>121</v>
      </c>
      <c r="BM53" s="144" t="s">
        <v>178</v>
      </c>
      <c r="BN53" s="23">
        <v>4.6510200825559914E-2</v>
      </c>
      <c r="BO53" s="144" t="s">
        <v>178</v>
      </c>
      <c r="BP53" s="144">
        <v>202</v>
      </c>
      <c r="BQ53" s="144" t="s">
        <v>178</v>
      </c>
      <c r="BR53" s="23">
        <v>6.6842490627900084E-2</v>
      </c>
      <c r="BS53" s="144" t="s">
        <v>178</v>
      </c>
      <c r="BT53" s="144">
        <v>149</v>
      </c>
      <c r="BU53" s="144" t="s">
        <v>178</v>
      </c>
      <c r="BV53" s="23">
        <v>9.8543335097304854E-2</v>
      </c>
      <c r="BW53" s="144" t="s">
        <v>178</v>
      </c>
      <c r="BX53" s="144">
        <v>200</v>
      </c>
      <c r="BY53" s="144" t="s">
        <v>178</v>
      </c>
      <c r="BZ53" s="23">
        <v>0.10769745373765731</v>
      </c>
      <c r="CA53" s="144" t="s">
        <v>178</v>
      </c>
      <c r="CB53" s="144">
        <v>252</v>
      </c>
      <c r="CC53" s="144" t="s">
        <v>178</v>
      </c>
      <c r="CD53" s="23">
        <v>2.5294905250686204E-2</v>
      </c>
      <c r="CE53" s="144" t="s">
        <v>178</v>
      </c>
      <c r="CF53" s="144">
        <v>290</v>
      </c>
      <c r="CG53" s="2">
        <f t="shared" si="0"/>
        <v>1.5835664192545126E-3</v>
      </c>
      <c r="CH53">
        <f t="shared" si="1"/>
        <v>1.6627093129825552E-2</v>
      </c>
      <c r="CI53">
        <f t="shared" si="2"/>
        <v>3.3304524926828692E-2</v>
      </c>
      <c r="CJ53">
        <f t="shared" si="3"/>
        <v>0.12922743015780344</v>
      </c>
      <c r="CK53">
        <f t="shared" si="4"/>
        <v>9.8543335097304854E-2</v>
      </c>
      <c r="CL53">
        <f t="shared" si="5"/>
        <v>0.10769745373765731</v>
      </c>
      <c r="CM53">
        <f t="shared" si="6"/>
        <v>2.5294905250686204E-2</v>
      </c>
      <c r="CN53">
        <f t="shared" si="7"/>
        <v>6.0577001045369769E-2</v>
      </c>
      <c r="CO53">
        <f t="shared" si="8"/>
        <v>3.9589160481362816E-4</v>
      </c>
      <c r="CP53" s="144" t="s">
        <v>178</v>
      </c>
      <c r="CQ53">
        <f t="shared" si="9"/>
        <v>284</v>
      </c>
      <c r="CR53">
        <f t="shared" si="10"/>
        <v>258</v>
      </c>
      <c r="CS53" s="144" t="s">
        <v>178</v>
      </c>
    </row>
    <row r="54" spans="1:97" x14ac:dyDescent="0.25">
      <c r="A54" s="144" t="s">
        <v>118</v>
      </c>
      <c r="B54" s="23">
        <v>0.17051972259295103</v>
      </c>
      <c r="C54" s="144" t="s">
        <v>118</v>
      </c>
      <c r="D54" s="144">
        <v>241</v>
      </c>
      <c r="E54" s="144" t="s">
        <v>118</v>
      </c>
      <c r="F54" s="23">
        <v>0.12841742472875767</v>
      </c>
      <c r="G54" s="144" t="s">
        <v>118</v>
      </c>
      <c r="H54" s="144">
        <v>101</v>
      </c>
      <c r="I54" s="144" t="s">
        <v>118</v>
      </c>
      <c r="J54" s="23">
        <v>0.13182374684755147</v>
      </c>
      <c r="K54" s="144" t="s">
        <v>118</v>
      </c>
      <c r="L54" s="144">
        <v>321</v>
      </c>
      <c r="M54" s="144" t="s">
        <v>118</v>
      </c>
      <c r="N54" s="23">
        <v>220</v>
      </c>
      <c r="O54" s="144" t="s">
        <v>118</v>
      </c>
      <c r="P54" s="23">
        <v>311</v>
      </c>
      <c r="Q54" s="144" t="s">
        <v>118</v>
      </c>
      <c r="R54" s="23">
        <v>3.2834471903991924E-4</v>
      </c>
      <c r="S54" s="144" t="s">
        <v>118</v>
      </c>
      <c r="T54" s="144">
        <v>275</v>
      </c>
      <c r="U54" s="144" t="s">
        <v>118</v>
      </c>
      <c r="V54" s="23">
        <v>8.5362392761830941E-2</v>
      </c>
      <c r="W54" s="144" t="s">
        <v>118</v>
      </c>
      <c r="X54" s="144">
        <v>236</v>
      </c>
      <c r="Y54" s="144" t="s">
        <v>118</v>
      </c>
      <c r="Z54" s="23">
        <v>1.1170839586058772E-3</v>
      </c>
      <c r="AA54" s="144" t="s">
        <v>118</v>
      </c>
      <c r="AB54" s="144">
        <v>285</v>
      </c>
      <c r="AC54" s="144" t="s">
        <v>118</v>
      </c>
      <c r="AD54" s="23">
        <v>8.2727843707001061E-3</v>
      </c>
      <c r="AE54" s="144" t="s">
        <v>118</v>
      </c>
      <c r="AF54" s="144">
        <v>197</v>
      </c>
      <c r="AG54" s="144" t="s">
        <v>118</v>
      </c>
      <c r="AH54" s="23">
        <v>4.1485127932546849E-2</v>
      </c>
      <c r="AI54" s="144" t="s">
        <v>118</v>
      </c>
      <c r="AJ54" s="144">
        <v>316</v>
      </c>
      <c r="AK54" s="144" t="s">
        <v>118</v>
      </c>
      <c r="AL54" s="23">
        <v>1.3289556190792163E-2</v>
      </c>
      <c r="AM54" s="144" t="s">
        <v>118</v>
      </c>
      <c r="AN54" s="144">
        <v>286</v>
      </c>
      <c r="AO54" s="144" t="s">
        <v>118</v>
      </c>
      <c r="AP54" s="23">
        <v>0.14501179733989464</v>
      </c>
      <c r="AQ54" s="144" t="s">
        <v>118</v>
      </c>
      <c r="AR54" s="144">
        <v>31</v>
      </c>
      <c r="AS54" s="144" t="s">
        <v>118</v>
      </c>
      <c r="AT54" s="23">
        <v>8.9580293444524825E-2</v>
      </c>
      <c r="AU54" s="144" t="s">
        <v>118</v>
      </c>
      <c r="AV54" s="144">
        <v>170</v>
      </c>
      <c r="AW54" s="144" t="s">
        <v>118</v>
      </c>
      <c r="AX54" s="23">
        <v>0.17282760205866388</v>
      </c>
      <c r="AY54" s="144" t="s">
        <v>118</v>
      </c>
      <c r="AZ54" s="144">
        <v>32</v>
      </c>
      <c r="BA54" s="144" t="s">
        <v>118</v>
      </c>
      <c r="BB54" s="23">
        <v>0.10557555951476337</v>
      </c>
      <c r="BC54" s="144" t="s">
        <v>118</v>
      </c>
      <c r="BD54" s="144">
        <v>89</v>
      </c>
      <c r="BE54" s="144" t="s">
        <v>118</v>
      </c>
      <c r="BF54" s="23">
        <v>0.10202713392577373</v>
      </c>
      <c r="BG54" s="144" t="s">
        <v>118</v>
      </c>
      <c r="BH54" s="144">
        <v>318</v>
      </c>
      <c r="BI54" s="144" t="s">
        <v>118</v>
      </c>
      <c r="BJ54" s="23">
        <v>0.11763296166511014</v>
      </c>
      <c r="BK54" s="144" t="s">
        <v>118</v>
      </c>
      <c r="BL54" s="144">
        <v>136</v>
      </c>
      <c r="BM54" s="144" t="s">
        <v>118</v>
      </c>
      <c r="BN54" s="23">
        <v>2.4961732474331248E-2</v>
      </c>
      <c r="BO54" s="144" t="s">
        <v>118</v>
      </c>
      <c r="BP54" s="144">
        <v>272</v>
      </c>
      <c r="BQ54" s="144" t="s">
        <v>118</v>
      </c>
      <c r="BR54" s="23">
        <v>6.0949610369261949E-2</v>
      </c>
      <c r="BS54" s="144" t="s">
        <v>118</v>
      </c>
      <c r="BT54" s="144">
        <v>167</v>
      </c>
      <c r="BU54" s="144" t="s">
        <v>118</v>
      </c>
      <c r="BV54" s="23">
        <v>7.4725554887405829E-2</v>
      </c>
      <c r="BW54" s="144" t="s">
        <v>118</v>
      </c>
      <c r="BX54" s="144">
        <v>258</v>
      </c>
      <c r="BY54" s="144" t="s">
        <v>118</v>
      </c>
      <c r="BZ54" s="23">
        <v>7.0335532522321054E-2</v>
      </c>
      <c r="CA54" s="144" t="s">
        <v>118</v>
      </c>
      <c r="CB54" s="144">
        <v>318</v>
      </c>
      <c r="CC54" s="144" t="s">
        <v>118</v>
      </c>
      <c r="CD54" s="23">
        <v>2.0975191706666774E-2</v>
      </c>
      <c r="CE54" s="144" t="s">
        <v>118</v>
      </c>
      <c r="CF54" s="144">
        <v>302</v>
      </c>
      <c r="CG54" s="2">
        <f t="shared" si="0"/>
        <v>1.1170839586058772E-3</v>
      </c>
      <c r="CH54">
        <f t="shared" si="1"/>
        <v>1.3289556190792163E-2</v>
      </c>
      <c r="CI54">
        <f t="shared" si="2"/>
        <v>0.17282760205866388</v>
      </c>
      <c r="CJ54">
        <f t="shared" si="3"/>
        <v>0.11763296166511014</v>
      </c>
      <c r="CK54">
        <f t="shared" si="4"/>
        <v>7.4725554887405829E-2</v>
      </c>
      <c r="CL54">
        <f t="shared" si="5"/>
        <v>7.0335532522321054E-2</v>
      </c>
      <c r="CM54">
        <f t="shared" si="6"/>
        <v>2.0975191706666774E-2</v>
      </c>
      <c r="CN54">
        <f t="shared" si="7"/>
        <v>6.9586762863101517E-2</v>
      </c>
      <c r="CO54">
        <f t="shared" si="8"/>
        <v>2.7927098965146931E-4</v>
      </c>
      <c r="CP54" s="144" t="s">
        <v>118</v>
      </c>
      <c r="CQ54">
        <f t="shared" si="9"/>
        <v>241</v>
      </c>
      <c r="CR54">
        <f t="shared" si="10"/>
        <v>285</v>
      </c>
      <c r="CS54" s="144" t="s">
        <v>118</v>
      </c>
    </row>
    <row r="55" spans="1:97" x14ac:dyDescent="0.25">
      <c r="A55" s="144" t="s">
        <v>310</v>
      </c>
      <c r="B55" s="23">
        <v>0.16431356605823155</v>
      </c>
      <c r="C55" s="144" t="s">
        <v>310</v>
      </c>
      <c r="D55" s="144">
        <v>255</v>
      </c>
      <c r="E55" s="144" t="s">
        <v>310</v>
      </c>
      <c r="F55" s="23">
        <v>7.0067322453608527E-2</v>
      </c>
      <c r="G55" s="144" t="s">
        <v>310</v>
      </c>
      <c r="H55" s="144">
        <v>224</v>
      </c>
      <c r="I55" s="144" t="s">
        <v>310</v>
      </c>
      <c r="J55" s="23">
        <v>0.2233812806452975</v>
      </c>
      <c r="K55" s="144" t="s">
        <v>310</v>
      </c>
      <c r="L55" s="144">
        <v>217</v>
      </c>
      <c r="M55" s="144" t="s">
        <v>310</v>
      </c>
      <c r="N55" s="23">
        <v>-7</v>
      </c>
      <c r="O55" s="144" t="s">
        <v>310</v>
      </c>
      <c r="P55" s="23">
        <v>155</v>
      </c>
      <c r="Q55" s="144" t="s">
        <v>310</v>
      </c>
      <c r="R55" s="23">
        <v>3.1168241416859718E-4</v>
      </c>
      <c r="S55" s="144" t="s">
        <v>310</v>
      </c>
      <c r="T55" s="144">
        <v>280</v>
      </c>
      <c r="U55" s="144" t="s">
        <v>310</v>
      </c>
      <c r="V55" s="23">
        <v>8.1872753818164987E-2</v>
      </c>
      <c r="W55" s="144" t="s">
        <v>310</v>
      </c>
      <c r="X55" s="144">
        <v>243</v>
      </c>
      <c r="Y55" s="144" t="s">
        <v>310</v>
      </c>
      <c r="Z55" s="23">
        <v>1.0681787413233793E-3</v>
      </c>
      <c r="AA55" s="144" t="s">
        <v>310</v>
      </c>
      <c r="AB55" s="144">
        <v>292</v>
      </c>
      <c r="AC55" s="144" t="s">
        <v>310</v>
      </c>
      <c r="AD55" s="23">
        <v>8.0522018019889997E-3</v>
      </c>
      <c r="AE55" s="144" t="s">
        <v>310</v>
      </c>
      <c r="AF55" s="144">
        <v>202</v>
      </c>
      <c r="AG55" s="144" t="s">
        <v>310</v>
      </c>
      <c r="AH55" s="23">
        <v>8.751379293150563E-2</v>
      </c>
      <c r="AI55" s="144" t="s">
        <v>310</v>
      </c>
      <c r="AJ55" s="144">
        <v>149</v>
      </c>
      <c r="AK55" s="144" t="s">
        <v>310</v>
      </c>
      <c r="AL55" s="23">
        <v>1.8875685144127716E-2</v>
      </c>
      <c r="AM55" s="144" t="s">
        <v>310</v>
      </c>
      <c r="AN55" s="144">
        <v>204</v>
      </c>
      <c r="AO55" s="144" t="s">
        <v>310</v>
      </c>
      <c r="AP55" s="23">
        <v>5.0729699026032034E-2</v>
      </c>
      <c r="AQ55" s="144" t="s">
        <v>310</v>
      </c>
      <c r="AR55" s="144">
        <v>125</v>
      </c>
      <c r="AS55" s="144" t="s">
        <v>310</v>
      </c>
      <c r="AT55" s="23">
        <v>0.1163139893841168</v>
      </c>
      <c r="AU55" s="144" t="s">
        <v>310</v>
      </c>
      <c r="AV55" s="144">
        <v>95</v>
      </c>
      <c r="AW55" s="144" t="s">
        <v>310</v>
      </c>
      <c r="AX55" s="23">
        <v>9.0419369296558E-2</v>
      </c>
      <c r="AY55" s="144" t="s">
        <v>310</v>
      </c>
      <c r="AZ55" s="144">
        <v>125</v>
      </c>
      <c r="BA55" s="144" t="s">
        <v>310</v>
      </c>
      <c r="BB55" s="23">
        <v>5.708517180020084E-2</v>
      </c>
      <c r="BC55" s="144" t="s">
        <v>310</v>
      </c>
      <c r="BD55" s="144">
        <v>151</v>
      </c>
      <c r="BE55" s="144" t="s">
        <v>310</v>
      </c>
      <c r="BF55" s="23">
        <v>0.297534545407939</v>
      </c>
      <c r="BG55" s="144" t="s">
        <v>310</v>
      </c>
      <c r="BH55" s="144">
        <v>85</v>
      </c>
      <c r="BI55" s="144" t="s">
        <v>310</v>
      </c>
      <c r="BJ55" s="23">
        <v>0.11426073753181286</v>
      </c>
      <c r="BK55" s="144" t="s">
        <v>310</v>
      </c>
      <c r="BL55" s="144">
        <v>141</v>
      </c>
      <c r="BM55" s="144" t="s">
        <v>310</v>
      </c>
      <c r="BN55" s="23">
        <v>3.8859745544748706E-2</v>
      </c>
      <c r="BO55" s="144" t="s">
        <v>310</v>
      </c>
      <c r="BP55" s="144">
        <v>228</v>
      </c>
      <c r="BQ55" s="144" t="s">
        <v>310</v>
      </c>
      <c r="BR55" s="23">
        <v>5.0831738403313335E-2</v>
      </c>
      <c r="BS55" s="144" t="s">
        <v>310</v>
      </c>
      <c r="BT55" s="144">
        <v>202</v>
      </c>
      <c r="BU55" s="144" t="s">
        <v>310</v>
      </c>
      <c r="BV55" s="23">
        <v>7.7965747594084964E-2</v>
      </c>
      <c r="BW55" s="144" t="s">
        <v>310</v>
      </c>
      <c r="BX55" s="144">
        <v>246</v>
      </c>
      <c r="BY55" s="144" t="s">
        <v>310</v>
      </c>
      <c r="BZ55" s="23">
        <v>0.10615026746241302</v>
      </c>
      <c r="CA55" s="144" t="s">
        <v>310</v>
      </c>
      <c r="CB55" s="144">
        <v>254</v>
      </c>
      <c r="CC55" s="144" t="s">
        <v>310</v>
      </c>
      <c r="CD55" s="23">
        <v>5.7431175330504104E-2</v>
      </c>
      <c r="CE55" s="144" t="s">
        <v>310</v>
      </c>
      <c r="CF55" s="144">
        <v>190</v>
      </c>
      <c r="CG55" s="2">
        <f t="shared" si="0"/>
        <v>1.0681787413233793E-3</v>
      </c>
      <c r="CH55">
        <f t="shared" si="1"/>
        <v>1.8875685144127716E-2</v>
      </c>
      <c r="CI55">
        <f t="shared" si="2"/>
        <v>9.0419369296558E-2</v>
      </c>
      <c r="CJ55">
        <f t="shared" si="3"/>
        <v>0.11426073753181286</v>
      </c>
      <c r="CK55">
        <f t="shared" si="4"/>
        <v>7.7965747594084964E-2</v>
      </c>
      <c r="CL55">
        <f t="shared" si="5"/>
        <v>0.10615026746241302</v>
      </c>
      <c r="CM55">
        <f t="shared" si="6"/>
        <v>5.7431175330504104E-2</v>
      </c>
      <c r="CN55">
        <f t="shared" si="7"/>
        <v>6.7054115398598402E-2</v>
      </c>
      <c r="CO55">
        <f t="shared" si="8"/>
        <v>2.6704468533084484E-4</v>
      </c>
      <c r="CP55" s="144" t="s">
        <v>310</v>
      </c>
      <c r="CQ55">
        <f t="shared" si="9"/>
        <v>255</v>
      </c>
      <c r="CR55">
        <f t="shared" si="10"/>
        <v>292</v>
      </c>
      <c r="CS55" s="144" t="s">
        <v>310</v>
      </c>
    </row>
    <row r="56" spans="1:97" x14ac:dyDescent="0.25">
      <c r="A56" s="144" t="s">
        <v>84</v>
      </c>
      <c r="B56" s="23">
        <v>0.43095327915662185</v>
      </c>
      <c r="C56" s="144" t="s">
        <v>84</v>
      </c>
      <c r="D56" s="144">
        <v>35</v>
      </c>
      <c r="E56" s="144" t="s">
        <v>84</v>
      </c>
      <c r="F56" s="23">
        <v>0.23400589438752831</v>
      </c>
      <c r="G56" s="144" t="s">
        <v>84</v>
      </c>
      <c r="H56" s="144">
        <v>41</v>
      </c>
      <c r="I56" s="144" t="s">
        <v>84</v>
      </c>
      <c r="J56" s="23">
        <v>0.40903586027028505</v>
      </c>
      <c r="K56" s="144" t="s">
        <v>84</v>
      </c>
      <c r="L56" s="144">
        <v>54</v>
      </c>
      <c r="M56" s="144" t="s">
        <v>84</v>
      </c>
      <c r="N56" s="23">
        <v>13</v>
      </c>
      <c r="O56" s="144" t="s">
        <v>84</v>
      </c>
      <c r="P56" s="23">
        <v>191</v>
      </c>
      <c r="Q56" s="144" t="s">
        <v>84</v>
      </c>
      <c r="R56" s="23">
        <v>3.480307514298734E-3</v>
      </c>
      <c r="S56" s="144" t="s">
        <v>84</v>
      </c>
      <c r="T56" s="144">
        <v>68</v>
      </c>
      <c r="U56" s="144" t="s">
        <v>84</v>
      </c>
      <c r="V56" s="23">
        <v>0.3281878080068652</v>
      </c>
      <c r="W56" s="144" t="s">
        <v>84</v>
      </c>
      <c r="X56" s="144">
        <v>50</v>
      </c>
      <c r="Y56" s="144" t="s">
        <v>84</v>
      </c>
      <c r="Z56" s="23">
        <v>6.5120614003141781E-3</v>
      </c>
      <c r="AA56" s="144" t="s">
        <v>84</v>
      </c>
      <c r="AB56" s="144">
        <v>66</v>
      </c>
      <c r="AC56" s="144" t="s">
        <v>84</v>
      </c>
      <c r="AD56" s="23">
        <v>4.6100844362361372E-2</v>
      </c>
      <c r="AE56" s="144" t="s">
        <v>84</v>
      </c>
      <c r="AF56" s="144">
        <v>37</v>
      </c>
      <c r="AG56" s="144" t="s">
        <v>84</v>
      </c>
      <c r="AH56" s="23">
        <v>0.12445846493293226</v>
      </c>
      <c r="AI56" s="144" t="s">
        <v>84</v>
      </c>
      <c r="AJ56" s="144">
        <v>81</v>
      </c>
      <c r="AK56" s="144" t="s">
        <v>84</v>
      </c>
      <c r="AL56" s="23">
        <v>6.0607016756270907E-2</v>
      </c>
      <c r="AM56" s="144" t="s">
        <v>84</v>
      </c>
      <c r="AN56" s="144">
        <v>41</v>
      </c>
      <c r="AO56" s="144" t="s">
        <v>84</v>
      </c>
      <c r="AP56" s="23">
        <v>0.32841436378233513</v>
      </c>
      <c r="AQ56" s="144" t="s">
        <v>84</v>
      </c>
      <c r="AR56" s="144">
        <v>9</v>
      </c>
      <c r="AS56" s="144" t="s">
        <v>84</v>
      </c>
      <c r="AT56" s="23">
        <v>0.12737948007226754</v>
      </c>
      <c r="AU56" s="144" t="s">
        <v>84</v>
      </c>
      <c r="AV56" s="144">
        <v>78</v>
      </c>
      <c r="AW56" s="144" t="s">
        <v>84</v>
      </c>
      <c r="AX56" s="23">
        <v>0.3647931132988817</v>
      </c>
      <c r="AY56" s="144" t="s">
        <v>84</v>
      </c>
      <c r="AZ56" s="144">
        <v>9</v>
      </c>
      <c r="BA56" s="144" t="s">
        <v>84</v>
      </c>
      <c r="BB56" s="23">
        <v>5.8593224421415444E-2</v>
      </c>
      <c r="BC56" s="144" t="s">
        <v>84</v>
      </c>
      <c r="BD56" s="144">
        <v>145</v>
      </c>
      <c r="BE56" s="144" t="s">
        <v>84</v>
      </c>
      <c r="BF56" s="23">
        <v>0.24739456985190403</v>
      </c>
      <c r="BG56" s="144" t="s">
        <v>84</v>
      </c>
      <c r="BH56" s="144">
        <v>132</v>
      </c>
      <c r="BI56" s="144" t="s">
        <v>84</v>
      </c>
      <c r="BJ56" s="23">
        <v>0.10515692830084139</v>
      </c>
      <c r="BK56" s="144" t="s">
        <v>84</v>
      </c>
      <c r="BL56" s="144">
        <v>153</v>
      </c>
      <c r="BM56" s="144" t="s">
        <v>84</v>
      </c>
      <c r="BN56" s="23">
        <v>8.1197893173853092E-2</v>
      </c>
      <c r="BO56" s="144" t="s">
        <v>84</v>
      </c>
      <c r="BP56" s="144">
        <v>123</v>
      </c>
      <c r="BQ56" s="144" t="s">
        <v>84</v>
      </c>
      <c r="BR56" s="23">
        <v>4.4443276163562966E-2</v>
      </c>
      <c r="BS56" s="144" t="s">
        <v>84</v>
      </c>
      <c r="BT56" s="144">
        <v>230</v>
      </c>
      <c r="BU56" s="144" t="s">
        <v>84</v>
      </c>
      <c r="BV56" s="23">
        <v>0.10911570524213644</v>
      </c>
      <c r="BW56" s="144" t="s">
        <v>84</v>
      </c>
      <c r="BX56" s="144">
        <v>177</v>
      </c>
      <c r="BY56" s="144" t="s">
        <v>84</v>
      </c>
      <c r="BZ56" s="23">
        <v>0.40133072791488067</v>
      </c>
      <c r="CA56" s="144" t="s">
        <v>84</v>
      </c>
      <c r="CB56" s="144">
        <v>20</v>
      </c>
      <c r="CC56" s="144" t="s">
        <v>84</v>
      </c>
      <c r="CD56" s="23">
        <v>0.18738796714959191</v>
      </c>
      <c r="CE56" s="144" t="s">
        <v>84</v>
      </c>
      <c r="CF56" s="144">
        <v>55</v>
      </c>
      <c r="CG56" s="2">
        <f t="shared" si="0"/>
        <v>6.5120614003141781E-3</v>
      </c>
      <c r="CH56">
        <f t="shared" si="1"/>
        <v>6.0607016756270907E-2</v>
      </c>
      <c r="CI56">
        <f t="shared" si="2"/>
        <v>0.3647931132988817</v>
      </c>
      <c r="CJ56">
        <f t="shared" si="3"/>
        <v>0.10515692830084139</v>
      </c>
      <c r="CK56">
        <f t="shared" si="4"/>
        <v>0.10911570524213644</v>
      </c>
      <c r="CL56">
        <f t="shared" si="5"/>
        <v>0.40133072791488067</v>
      </c>
      <c r="CM56">
        <f t="shared" si="6"/>
        <v>0.18738796714959191</v>
      </c>
      <c r="CN56">
        <f t="shared" si="7"/>
        <v>0.17586612965195797</v>
      </c>
      <c r="CO56">
        <f t="shared" si="8"/>
        <v>1.6280153500785445E-3</v>
      </c>
      <c r="CP56" s="144" t="s">
        <v>84</v>
      </c>
      <c r="CQ56">
        <f t="shared" si="9"/>
        <v>35</v>
      </c>
      <c r="CR56">
        <f t="shared" si="10"/>
        <v>66</v>
      </c>
      <c r="CS56" s="144" t="s">
        <v>84</v>
      </c>
    </row>
    <row r="57" spans="1:97" x14ac:dyDescent="0.25">
      <c r="A57" s="144" t="s">
        <v>336</v>
      </c>
      <c r="B57" s="23">
        <v>0.13003064732253092</v>
      </c>
      <c r="C57" s="144" t="s">
        <v>336</v>
      </c>
      <c r="D57" s="144">
        <v>303</v>
      </c>
      <c r="E57" s="144" t="s">
        <v>336</v>
      </c>
      <c r="F57" s="23">
        <v>4.1922588567766796E-2</v>
      </c>
      <c r="G57" s="144" t="s">
        <v>336</v>
      </c>
      <c r="H57" s="144">
        <v>301</v>
      </c>
      <c r="I57" s="144" t="s">
        <v>336</v>
      </c>
      <c r="J57" s="23">
        <v>0.19066499670211356</v>
      </c>
      <c r="K57" s="144" t="s">
        <v>336</v>
      </c>
      <c r="L57" s="144">
        <v>263</v>
      </c>
      <c r="M57" s="144" t="s">
        <v>336</v>
      </c>
      <c r="N57" s="23">
        <v>-38</v>
      </c>
      <c r="O57" s="144" t="s">
        <v>336</v>
      </c>
      <c r="P57" s="23">
        <v>118</v>
      </c>
      <c r="Q57" s="144" t="s">
        <v>336</v>
      </c>
      <c r="R57" s="23">
        <v>1.3271911372872288E-3</v>
      </c>
      <c r="S57" s="144" t="s">
        <v>336</v>
      </c>
      <c r="T57" s="144">
        <v>157</v>
      </c>
      <c r="U57" s="144" t="s">
        <v>336</v>
      </c>
      <c r="V57" s="23">
        <v>0.18557678333002303</v>
      </c>
      <c r="W57" s="144" t="s">
        <v>336</v>
      </c>
      <c r="X57" s="144">
        <v>121</v>
      </c>
      <c r="Y57" s="144" t="s">
        <v>336</v>
      </c>
      <c r="Z57" s="23">
        <v>3.0417163295611838E-3</v>
      </c>
      <c r="AA57" s="144" t="s">
        <v>336</v>
      </c>
      <c r="AB57" s="144">
        <v>162</v>
      </c>
      <c r="AC57" s="144" t="s">
        <v>336</v>
      </c>
      <c r="AD57" s="23">
        <v>3.2445538337385503E-3</v>
      </c>
      <c r="AE57" s="144" t="s">
        <v>336</v>
      </c>
      <c r="AF57" s="144">
        <v>283</v>
      </c>
      <c r="AG57" s="144" t="s">
        <v>336</v>
      </c>
      <c r="AH57" s="23">
        <v>7.0198435422405267E-2</v>
      </c>
      <c r="AI57" s="144" t="s">
        <v>336</v>
      </c>
      <c r="AJ57" s="144">
        <v>211</v>
      </c>
      <c r="AK57" s="144" t="s">
        <v>336</v>
      </c>
      <c r="AL57" s="23">
        <v>1.2008762359019792E-2</v>
      </c>
      <c r="AM57" s="144" t="s">
        <v>336</v>
      </c>
      <c r="AN57" s="144">
        <v>300</v>
      </c>
      <c r="AO57" s="144" t="s">
        <v>336</v>
      </c>
      <c r="AP57" s="23">
        <v>4.2618856114857259E-2</v>
      </c>
      <c r="AQ57" s="144" t="s">
        <v>336</v>
      </c>
      <c r="AR57" s="144">
        <v>139</v>
      </c>
      <c r="AS57" s="144" t="s">
        <v>336</v>
      </c>
      <c r="AT57" s="23">
        <v>6.6421560541690544E-2</v>
      </c>
      <c r="AU57" s="144" t="s">
        <v>336</v>
      </c>
      <c r="AV57" s="144">
        <v>252</v>
      </c>
      <c r="AW57" s="144" t="s">
        <v>336</v>
      </c>
      <c r="AX57" s="23">
        <v>6.4929289278537805E-2</v>
      </c>
      <c r="AY57" s="144" t="s">
        <v>336</v>
      </c>
      <c r="AZ57" s="144">
        <v>179</v>
      </c>
      <c r="BA57" s="144" t="s">
        <v>336</v>
      </c>
      <c r="BB57" s="23">
        <v>2.7522186751593816E-2</v>
      </c>
      <c r="BC57" s="144" t="s">
        <v>336</v>
      </c>
      <c r="BD57" s="144">
        <v>230</v>
      </c>
      <c r="BE57" s="144" t="s">
        <v>336</v>
      </c>
      <c r="BF57" s="23">
        <v>0.12103527715574047</v>
      </c>
      <c r="BG57" s="144" t="s">
        <v>336</v>
      </c>
      <c r="BH57" s="144">
        <v>309</v>
      </c>
      <c r="BI57" s="144" t="s">
        <v>336</v>
      </c>
      <c r="BJ57" s="23">
        <v>5.0403414215717965E-2</v>
      </c>
      <c r="BK57" s="144" t="s">
        <v>336</v>
      </c>
      <c r="BL57" s="144">
        <v>294</v>
      </c>
      <c r="BM57" s="144" t="s">
        <v>336</v>
      </c>
      <c r="BN57" s="23">
        <v>1.8049644701335972E-2</v>
      </c>
      <c r="BO57" s="144" t="s">
        <v>336</v>
      </c>
      <c r="BP57" s="144">
        <v>289</v>
      </c>
      <c r="BQ57" s="144" t="s">
        <v>336</v>
      </c>
      <c r="BR57" s="23">
        <v>5.8117624888868125E-2</v>
      </c>
      <c r="BS57" s="144" t="s">
        <v>336</v>
      </c>
      <c r="BT57" s="144">
        <v>180</v>
      </c>
      <c r="BU57" s="144" t="s">
        <v>336</v>
      </c>
      <c r="BV57" s="23">
        <v>6.626540480408584E-2</v>
      </c>
      <c r="BW57" s="144" t="s">
        <v>336</v>
      </c>
      <c r="BX57" s="144">
        <v>282</v>
      </c>
      <c r="BY57" s="144" t="s">
        <v>336</v>
      </c>
      <c r="BZ57" s="23">
        <v>0.11237773481719029</v>
      </c>
      <c r="CA57" s="144" t="s">
        <v>336</v>
      </c>
      <c r="CB57" s="144">
        <v>240</v>
      </c>
      <c r="CC57" s="144" t="s">
        <v>336</v>
      </c>
      <c r="CD57" s="23">
        <v>6.7097776291024758E-2</v>
      </c>
      <c r="CE57" s="144" t="s">
        <v>336</v>
      </c>
      <c r="CF57" s="144">
        <v>172</v>
      </c>
      <c r="CG57" s="2">
        <f t="shared" si="0"/>
        <v>3.0417163295611838E-3</v>
      </c>
      <c r="CH57">
        <f t="shared" si="1"/>
        <v>1.2008762359019792E-2</v>
      </c>
      <c r="CI57">
        <f t="shared" si="2"/>
        <v>6.4929289278537805E-2</v>
      </c>
      <c r="CJ57">
        <f t="shared" si="3"/>
        <v>5.0403414215717965E-2</v>
      </c>
      <c r="CK57">
        <f t="shared" si="4"/>
        <v>6.626540480408584E-2</v>
      </c>
      <c r="CL57">
        <f t="shared" si="5"/>
        <v>0.11237773481719029</v>
      </c>
      <c r="CM57">
        <f t="shared" si="6"/>
        <v>6.7097776291024758E-2</v>
      </c>
      <c r="CN57">
        <f t="shared" si="7"/>
        <v>5.3063725899719416E-2</v>
      </c>
      <c r="CO57">
        <f t="shared" si="8"/>
        <v>7.6042908239029594E-4</v>
      </c>
      <c r="CP57" s="144" t="s">
        <v>336</v>
      </c>
      <c r="CQ57">
        <f t="shared" si="9"/>
        <v>303</v>
      </c>
      <c r="CR57">
        <f t="shared" si="10"/>
        <v>162</v>
      </c>
      <c r="CS57" s="144" t="s">
        <v>336</v>
      </c>
    </row>
    <row r="58" spans="1:97" x14ac:dyDescent="0.25">
      <c r="A58" s="144" t="s">
        <v>327</v>
      </c>
      <c r="B58" s="23">
        <v>0.12377674386667872</v>
      </c>
      <c r="C58" s="144" t="s">
        <v>327</v>
      </c>
      <c r="D58" s="144">
        <v>310</v>
      </c>
      <c r="E58" s="144" t="s">
        <v>327</v>
      </c>
      <c r="F58" s="23">
        <v>3.2239058195931015E-2</v>
      </c>
      <c r="G58" s="144" t="s">
        <v>327</v>
      </c>
      <c r="H58" s="144">
        <v>312</v>
      </c>
      <c r="I58" s="144" t="s">
        <v>327</v>
      </c>
      <c r="J58" s="23">
        <v>0.21082300623445693</v>
      </c>
      <c r="K58" s="144" t="s">
        <v>327</v>
      </c>
      <c r="L58" s="144">
        <v>230</v>
      </c>
      <c r="M58" s="144" t="s">
        <v>327</v>
      </c>
      <c r="N58" s="23">
        <v>-82</v>
      </c>
      <c r="O58" s="144" t="s">
        <v>327</v>
      </c>
      <c r="P58" s="23">
        <v>78</v>
      </c>
      <c r="Q58" s="144" t="s">
        <v>327</v>
      </c>
      <c r="R58" s="23">
        <v>6.2392031514490096E-5</v>
      </c>
      <c r="S58" s="144" t="s">
        <v>327</v>
      </c>
      <c r="T58" s="144">
        <v>320</v>
      </c>
      <c r="U58" s="144" t="s">
        <v>327</v>
      </c>
      <c r="V58" s="23">
        <v>0.21185488666077565</v>
      </c>
      <c r="W58" s="144" t="s">
        <v>327</v>
      </c>
      <c r="X58" s="144">
        <v>104</v>
      </c>
      <c r="Y58" s="144" t="s">
        <v>327</v>
      </c>
      <c r="Z58" s="23">
        <v>2.0201340791251585E-3</v>
      </c>
      <c r="AA58" s="144" t="s">
        <v>327</v>
      </c>
      <c r="AB58" s="144">
        <v>223</v>
      </c>
      <c r="AC58" s="144" t="s">
        <v>327</v>
      </c>
      <c r="AD58" s="23">
        <v>1.4153501031735859E-3</v>
      </c>
      <c r="AE58" s="144" t="s">
        <v>327</v>
      </c>
      <c r="AF58" s="144">
        <v>316</v>
      </c>
      <c r="AG58" s="144" t="s">
        <v>327</v>
      </c>
      <c r="AH58" s="23">
        <v>7.014852312759802E-2</v>
      </c>
      <c r="AI58" s="144" t="s">
        <v>327</v>
      </c>
      <c r="AJ58" s="144">
        <v>212</v>
      </c>
      <c r="AK58" s="144" t="s">
        <v>327</v>
      </c>
      <c r="AL58" s="23">
        <v>1.02200698979632E-2</v>
      </c>
      <c r="AM58" s="144" t="s">
        <v>327</v>
      </c>
      <c r="AN58" s="144">
        <v>315</v>
      </c>
      <c r="AO58" s="144" t="s">
        <v>327</v>
      </c>
      <c r="AP58" s="23">
        <v>2.8001300975962526E-2</v>
      </c>
      <c r="AQ58" s="144" t="s">
        <v>327</v>
      </c>
      <c r="AR58" s="144">
        <v>181</v>
      </c>
      <c r="AS58" s="144" t="s">
        <v>327</v>
      </c>
      <c r="AT58" s="23">
        <v>6.9401865060270476E-2</v>
      </c>
      <c r="AU58" s="144" t="s">
        <v>327</v>
      </c>
      <c r="AV58" s="144">
        <v>240</v>
      </c>
      <c r="AW58" s="144" t="s">
        <v>327</v>
      </c>
      <c r="AX58" s="23">
        <v>5.1742112189100707E-2</v>
      </c>
      <c r="AY58" s="144" t="s">
        <v>327</v>
      </c>
      <c r="AZ58" s="144">
        <v>222</v>
      </c>
      <c r="BA58" s="144" t="s">
        <v>327</v>
      </c>
      <c r="BB58" s="23">
        <v>2.2281877871195947E-2</v>
      </c>
      <c r="BC58" s="144" t="s">
        <v>327</v>
      </c>
      <c r="BD58" s="144">
        <v>253</v>
      </c>
      <c r="BE58" s="144" t="s">
        <v>327</v>
      </c>
      <c r="BF58" s="23">
        <v>0.16754864939098851</v>
      </c>
      <c r="BG58" s="144" t="s">
        <v>327</v>
      </c>
      <c r="BH58" s="144">
        <v>228</v>
      </c>
      <c r="BI58" s="144" t="s">
        <v>327</v>
      </c>
      <c r="BJ58" s="23">
        <v>5.5344583665655957E-2</v>
      </c>
      <c r="BK58" s="144" t="s">
        <v>327</v>
      </c>
      <c r="BL58" s="144">
        <v>279</v>
      </c>
      <c r="BM58" s="144" t="s">
        <v>327</v>
      </c>
      <c r="BN58" s="23">
        <v>1.9574689799456375E-2</v>
      </c>
      <c r="BO58" s="144" t="s">
        <v>327</v>
      </c>
      <c r="BP58" s="144">
        <v>285</v>
      </c>
      <c r="BQ58" s="144" t="s">
        <v>327</v>
      </c>
      <c r="BR58" s="23">
        <v>3.1042203866093163E-2</v>
      </c>
      <c r="BS58" s="144" t="s">
        <v>327</v>
      </c>
      <c r="BT58" s="144">
        <v>285</v>
      </c>
      <c r="BU58" s="144" t="s">
        <v>327</v>
      </c>
      <c r="BV58" s="23">
        <v>4.4008330149343675E-2</v>
      </c>
      <c r="BW58" s="144" t="s">
        <v>327</v>
      </c>
      <c r="BX58" s="144">
        <v>311</v>
      </c>
      <c r="BY58" s="144" t="s">
        <v>327</v>
      </c>
      <c r="BZ58" s="23">
        <v>0.11460790324368889</v>
      </c>
      <c r="CA58" s="144" t="s">
        <v>327</v>
      </c>
      <c r="CB58" s="144">
        <v>232</v>
      </c>
      <c r="CC58" s="144" t="s">
        <v>327</v>
      </c>
      <c r="CD58" s="23">
        <v>8.820123587049146E-2</v>
      </c>
      <c r="CE58" s="144" t="s">
        <v>327</v>
      </c>
      <c r="CF58" s="144">
        <v>135</v>
      </c>
      <c r="CG58" s="2">
        <f t="shared" si="0"/>
        <v>2.0201340791251585E-3</v>
      </c>
      <c r="CH58">
        <f t="shared" si="1"/>
        <v>1.02200698979632E-2</v>
      </c>
      <c r="CI58">
        <f t="shared" si="2"/>
        <v>5.1742112189100707E-2</v>
      </c>
      <c r="CJ58">
        <f t="shared" si="3"/>
        <v>5.5344583665655957E-2</v>
      </c>
      <c r="CK58">
        <f t="shared" si="4"/>
        <v>4.4008330149343675E-2</v>
      </c>
      <c r="CL58">
        <f t="shared" si="5"/>
        <v>0.11460790324368889</v>
      </c>
      <c r="CM58">
        <f t="shared" si="6"/>
        <v>8.820123587049146E-2</v>
      </c>
      <c r="CN58">
        <f t="shared" si="7"/>
        <v>5.0511593570780777E-2</v>
      </c>
      <c r="CO58">
        <f t="shared" si="8"/>
        <v>5.0503351978128963E-4</v>
      </c>
      <c r="CP58" s="144" t="s">
        <v>327</v>
      </c>
      <c r="CQ58">
        <f t="shared" si="9"/>
        <v>310</v>
      </c>
      <c r="CR58">
        <f t="shared" si="10"/>
        <v>223</v>
      </c>
      <c r="CS58" s="144" t="s">
        <v>327</v>
      </c>
    </row>
    <row r="59" spans="1:97" x14ac:dyDescent="0.25">
      <c r="A59" s="144" t="s">
        <v>149</v>
      </c>
      <c r="B59" s="23">
        <v>0.22763457675455273</v>
      </c>
      <c r="C59" s="144" t="s">
        <v>149</v>
      </c>
      <c r="D59" s="144">
        <v>143</v>
      </c>
      <c r="E59" s="144" t="s">
        <v>149</v>
      </c>
      <c r="F59" s="23">
        <v>5.5312950074183347E-2</v>
      </c>
      <c r="G59" s="144" t="s">
        <v>149</v>
      </c>
      <c r="H59" s="144">
        <v>266</v>
      </c>
      <c r="I59" s="144" t="s">
        <v>149</v>
      </c>
      <c r="J59" s="23">
        <v>0.40253531345967608</v>
      </c>
      <c r="K59" s="144" t="s">
        <v>149</v>
      </c>
      <c r="L59" s="144">
        <v>56</v>
      </c>
      <c r="M59" s="144" t="s">
        <v>149</v>
      </c>
      <c r="N59" s="23">
        <v>-210</v>
      </c>
      <c r="O59" s="144" t="s">
        <v>149</v>
      </c>
      <c r="P59" s="23">
        <v>7</v>
      </c>
      <c r="Q59" s="144" t="s">
        <v>149</v>
      </c>
      <c r="R59" s="23">
        <v>1.4687877199011867E-4</v>
      </c>
      <c r="S59" s="144" t="s">
        <v>149</v>
      </c>
      <c r="T59" s="144">
        <v>304</v>
      </c>
      <c r="U59" s="144" t="s">
        <v>149</v>
      </c>
      <c r="V59" s="23">
        <v>0.41152124433649645</v>
      </c>
      <c r="W59" s="144" t="s">
        <v>149</v>
      </c>
      <c r="X59" s="144">
        <v>35</v>
      </c>
      <c r="Y59" s="144" t="s">
        <v>149</v>
      </c>
      <c r="Z59" s="23">
        <v>3.9497214759754646E-3</v>
      </c>
      <c r="AA59" s="144" t="s">
        <v>149</v>
      </c>
      <c r="AB59" s="144">
        <v>122</v>
      </c>
      <c r="AC59" s="144" t="s">
        <v>149</v>
      </c>
      <c r="AD59" s="23">
        <v>1.9812293921452483E-3</v>
      </c>
      <c r="AE59" s="144" t="s">
        <v>149</v>
      </c>
      <c r="AF59" s="144">
        <v>311</v>
      </c>
      <c r="AG59" s="144" t="s">
        <v>149</v>
      </c>
      <c r="AH59" s="23">
        <v>9.667836057908602E-2</v>
      </c>
      <c r="AI59" s="144" t="s">
        <v>149</v>
      </c>
      <c r="AJ59" s="144">
        <v>131</v>
      </c>
      <c r="AK59" s="144" t="s">
        <v>149</v>
      </c>
      <c r="AL59" s="23">
        <v>1.4115069347829967E-2</v>
      </c>
      <c r="AM59" s="144" t="s">
        <v>149</v>
      </c>
      <c r="AN59" s="144">
        <v>275</v>
      </c>
      <c r="AO59" s="144" t="s">
        <v>149</v>
      </c>
      <c r="AP59" s="23">
        <v>4.1211970118962139E-2</v>
      </c>
      <c r="AQ59" s="144" t="s">
        <v>149</v>
      </c>
      <c r="AR59" s="144">
        <v>143</v>
      </c>
      <c r="AS59" s="144" t="s">
        <v>149</v>
      </c>
      <c r="AT59" s="23">
        <v>0.19814607683669844</v>
      </c>
      <c r="AU59" s="144" t="s">
        <v>149</v>
      </c>
      <c r="AV59" s="144">
        <v>20</v>
      </c>
      <c r="AW59" s="144" t="s">
        <v>149</v>
      </c>
      <c r="AX59" s="23">
        <v>0.109999264345138</v>
      </c>
      <c r="AY59" s="144" t="s">
        <v>149</v>
      </c>
      <c r="AZ59" s="144">
        <v>95</v>
      </c>
      <c r="BA59" s="144" t="s">
        <v>149</v>
      </c>
      <c r="BB59" s="23">
        <v>1.7308274703038366E-2</v>
      </c>
      <c r="BC59" s="144" t="s">
        <v>149</v>
      </c>
      <c r="BD59" s="144">
        <v>266</v>
      </c>
      <c r="BE59" s="144" t="s">
        <v>149</v>
      </c>
      <c r="BF59" s="23">
        <v>0.29836484450599327</v>
      </c>
      <c r="BG59" s="144" t="s">
        <v>149</v>
      </c>
      <c r="BH59" s="144">
        <v>84</v>
      </c>
      <c r="BI59" s="144" t="s">
        <v>149</v>
      </c>
      <c r="BJ59" s="23">
        <v>7.8148741946474962E-2</v>
      </c>
      <c r="BK59" s="144" t="s">
        <v>149</v>
      </c>
      <c r="BL59" s="144">
        <v>225</v>
      </c>
      <c r="BM59" s="144" t="s">
        <v>149</v>
      </c>
      <c r="BN59" s="23">
        <v>6.1743034928402926E-2</v>
      </c>
      <c r="BO59" s="144" t="s">
        <v>149</v>
      </c>
      <c r="BP59" s="144">
        <v>162</v>
      </c>
      <c r="BQ59" s="144" t="s">
        <v>149</v>
      </c>
      <c r="BR59" s="23">
        <v>7.7400402955775216E-2</v>
      </c>
      <c r="BS59" s="144" t="s">
        <v>149</v>
      </c>
      <c r="BT59" s="144">
        <v>113</v>
      </c>
      <c r="BU59" s="144" t="s">
        <v>149</v>
      </c>
      <c r="BV59" s="23">
        <v>0.12094720410660784</v>
      </c>
      <c r="BW59" s="144" t="s">
        <v>149</v>
      </c>
      <c r="BX59" s="144">
        <v>154</v>
      </c>
      <c r="BY59" s="144" t="s">
        <v>149</v>
      </c>
      <c r="BZ59" s="23">
        <v>0.16589252648525421</v>
      </c>
      <c r="CA59" s="144" t="s">
        <v>149</v>
      </c>
      <c r="CB59" s="144">
        <v>146</v>
      </c>
      <c r="CC59" s="144" t="s">
        <v>149</v>
      </c>
      <c r="CD59" s="23">
        <v>0.18936673281541053</v>
      </c>
      <c r="CE59" s="144" t="s">
        <v>149</v>
      </c>
      <c r="CF59" s="144">
        <v>54</v>
      </c>
      <c r="CG59" s="2">
        <f t="shared" si="0"/>
        <v>3.9497214759754646E-3</v>
      </c>
      <c r="CH59">
        <f t="shared" si="1"/>
        <v>1.4115069347829967E-2</v>
      </c>
      <c r="CI59">
        <f t="shared" si="2"/>
        <v>0.109999264345138</v>
      </c>
      <c r="CJ59">
        <f t="shared" si="3"/>
        <v>7.8148741946474962E-2</v>
      </c>
      <c r="CK59">
        <f t="shared" si="4"/>
        <v>0.12094720410660784</v>
      </c>
      <c r="CL59">
        <f t="shared" si="5"/>
        <v>0.16589252648525421</v>
      </c>
      <c r="CM59">
        <f t="shared" si="6"/>
        <v>0.18936673281541053</v>
      </c>
      <c r="CN59">
        <f t="shared" si="7"/>
        <v>9.2894552437633116E-2</v>
      </c>
      <c r="CO59">
        <f t="shared" si="8"/>
        <v>9.8743036899386614E-4</v>
      </c>
      <c r="CP59" s="144" t="s">
        <v>149</v>
      </c>
      <c r="CQ59">
        <f t="shared" si="9"/>
        <v>143</v>
      </c>
      <c r="CR59">
        <f t="shared" si="10"/>
        <v>122</v>
      </c>
      <c r="CS59" s="144" t="s">
        <v>149</v>
      </c>
    </row>
    <row r="60" spans="1:97" x14ac:dyDescent="0.25">
      <c r="A60" s="144" t="s">
        <v>144</v>
      </c>
      <c r="B60" s="23">
        <v>0.20891174879910815</v>
      </c>
      <c r="C60" s="144" t="s">
        <v>144</v>
      </c>
      <c r="D60" s="144">
        <v>174</v>
      </c>
      <c r="E60" s="144" t="s">
        <v>144</v>
      </c>
      <c r="F60" s="23">
        <v>0.12480293481350464</v>
      </c>
      <c r="G60" s="144" t="s">
        <v>144</v>
      </c>
      <c r="H60" s="144">
        <v>109</v>
      </c>
      <c r="I60" s="144" t="s">
        <v>144</v>
      </c>
      <c r="J60" s="23">
        <v>0.24163454095944559</v>
      </c>
      <c r="K60" s="144" t="s">
        <v>144</v>
      </c>
      <c r="L60" s="144">
        <v>188</v>
      </c>
      <c r="M60" s="144" t="s">
        <v>144</v>
      </c>
      <c r="N60" s="23">
        <v>79</v>
      </c>
      <c r="O60" s="144" t="s">
        <v>144</v>
      </c>
      <c r="P60" s="23">
        <v>242</v>
      </c>
      <c r="Q60" s="144" t="s">
        <v>144</v>
      </c>
      <c r="R60" s="23">
        <v>7.8778294068358387E-4</v>
      </c>
      <c r="S60" s="144" t="s">
        <v>144</v>
      </c>
      <c r="T60" s="144">
        <v>218</v>
      </c>
      <c r="U60" s="144" t="s">
        <v>144</v>
      </c>
      <c r="V60" s="23">
        <v>0.15810336521351534</v>
      </c>
      <c r="W60" s="144" t="s">
        <v>144</v>
      </c>
      <c r="X60" s="144">
        <v>143</v>
      </c>
      <c r="Y60" s="144" t="s">
        <v>144</v>
      </c>
      <c r="Z60" s="23">
        <v>2.2485869386226678E-3</v>
      </c>
      <c r="AA60" s="144" t="s">
        <v>144</v>
      </c>
      <c r="AB60" s="144">
        <v>209</v>
      </c>
      <c r="AC60" s="144" t="s">
        <v>144</v>
      </c>
      <c r="AD60" s="23">
        <v>3.9848427487105084E-2</v>
      </c>
      <c r="AE60" s="144" t="s">
        <v>144</v>
      </c>
      <c r="AF60" s="144">
        <v>46</v>
      </c>
      <c r="AG60" s="144" t="s">
        <v>144</v>
      </c>
      <c r="AH60" s="23">
        <v>3.7463525873680875E-2</v>
      </c>
      <c r="AI60" s="144" t="s">
        <v>144</v>
      </c>
      <c r="AJ60" s="144">
        <v>321</v>
      </c>
      <c r="AK60" s="144" t="s">
        <v>144</v>
      </c>
      <c r="AL60" s="23">
        <v>4.355045944735772E-2</v>
      </c>
      <c r="AM60" s="144" t="s">
        <v>144</v>
      </c>
      <c r="AN60" s="144">
        <v>66</v>
      </c>
      <c r="AO60" s="144" t="s">
        <v>144</v>
      </c>
      <c r="AP60" s="23">
        <v>8.6059639596967469E-2</v>
      </c>
      <c r="AQ60" s="144" t="s">
        <v>144</v>
      </c>
      <c r="AR60" s="144">
        <v>78</v>
      </c>
      <c r="AS60" s="144" t="s">
        <v>144</v>
      </c>
      <c r="AT60" s="23">
        <v>0.20065882071128976</v>
      </c>
      <c r="AU60" s="144" t="s">
        <v>144</v>
      </c>
      <c r="AV60" s="144">
        <v>19</v>
      </c>
      <c r="AW60" s="144" t="s">
        <v>144</v>
      </c>
      <c r="AX60" s="23">
        <v>0.154568017254747</v>
      </c>
      <c r="AY60" s="144" t="s">
        <v>144</v>
      </c>
      <c r="AZ60" s="144">
        <v>47</v>
      </c>
      <c r="BA60" s="144" t="s">
        <v>144</v>
      </c>
      <c r="BB60" s="23">
        <v>0.13629552419708443</v>
      </c>
      <c r="BC60" s="144" t="s">
        <v>144</v>
      </c>
      <c r="BD60" s="144">
        <v>63</v>
      </c>
      <c r="BE60" s="144" t="s">
        <v>144</v>
      </c>
      <c r="BF60" s="23">
        <v>0.2713725231607837</v>
      </c>
      <c r="BG60" s="144" t="s">
        <v>144</v>
      </c>
      <c r="BH60" s="144">
        <v>115</v>
      </c>
      <c r="BI60" s="144" t="s">
        <v>144</v>
      </c>
      <c r="BJ60" s="23">
        <v>0.18105051734047273</v>
      </c>
      <c r="BK60" s="144" t="s">
        <v>144</v>
      </c>
      <c r="BL60" s="144">
        <v>66</v>
      </c>
      <c r="BM60" s="144" t="s">
        <v>144</v>
      </c>
      <c r="BN60" s="23">
        <v>1.316103470132542E-2</v>
      </c>
      <c r="BO60" s="144" t="s">
        <v>144</v>
      </c>
      <c r="BP60" s="144">
        <v>301</v>
      </c>
      <c r="BQ60" s="144" t="s">
        <v>144</v>
      </c>
      <c r="BR60" s="23">
        <v>6.1313464923950317E-2</v>
      </c>
      <c r="BS60" s="144" t="s">
        <v>144</v>
      </c>
      <c r="BT60" s="144">
        <v>164</v>
      </c>
      <c r="BU60" s="144" t="s">
        <v>144</v>
      </c>
      <c r="BV60" s="23">
        <v>6.4809444767725558E-2</v>
      </c>
      <c r="BW60" s="144" t="s">
        <v>144</v>
      </c>
      <c r="BX60" s="144">
        <v>286</v>
      </c>
      <c r="BY60" s="144" t="s">
        <v>144</v>
      </c>
      <c r="BZ60" s="23">
        <v>9.8569033597518854E-2</v>
      </c>
      <c r="CA60" s="144" t="s">
        <v>144</v>
      </c>
      <c r="CB60" s="144">
        <v>273</v>
      </c>
      <c r="CC60" s="144" t="s">
        <v>144</v>
      </c>
      <c r="CD60" s="23">
        <v>3.5346139285884294E-2</v>
      </c>
      <c r="CE60" s="144" t="s">
        <v>144</v>
      </c>
      <c r="CF60" s="144">
        <v>262</v>
      </c>
      <c r="CG60" s="2">
        <f t="shared" si="0"/>
        <v>2.2485869386226678E-3</v>
      </c>
      <c r="CH60">
        <f t="shared" si="1"/>
        <v>4.355045944735772E-2</v>
      </c>
      <c r="CI60">
        <f t="shared" si="2"/>
        <v>0.154568017254747</v>
      </c>
      <c r="CJ60">
        <f t="shared" si="3"/>
        <v>0.18105051734047273</v>
      </c>
      <c r="CK60">
        <f t="shared" si="4"/>
        <v>6.4809444767725558E-2</v>
      </c>
      <c r="CL60">
        <f t="shared" si="5"/>
        <v>9.8569033597518854E-2</v>
      </c>
      <c r="CM60">
        <f t="shared" si="6"/>
        <v>3.5346139285884294E-2</v>
      </c>
      <c r="CN60">
        <f t="shared" si="7"/>
        <v>8.525402283055511E-2</v>
      </c>
      <c r="CO60">
        <f t="shared" si="8"/>
        <v>5.6214673465566694E-4</v>
      </c>
      <c r="CP60" s="144" t="s">
        <v>144</v>
      </c>
      <c r="CQ60">
        <f t="shared" si="9"/>
        <v>174</v>
      </c>
      <c r="CR60">
        <f t="shared" si="10"/>
        <v>209</v>
      </c>
      <c r="CS60" s="144" t="s">
        <v>144</v>
      </c>
    </row>
    <row r="61" spans="1:97" x14ac:dyDescent="0.25">
      <c r="A61" s="144" t="s">
        <v>51</v>
      </c>
      <c r="B61" s="23">
        <v>0.38137750065087367</v>
      </c>
      <c r="C61" s="144" t="s">
        <v>51</v>
      </c>
      <c r="D61" s="144">
        <v>44</v>
      </c>
      <c r="E61" s="144" t="s">
        <v>51</v>
      </c>
      <c r="F61" s="23">
        <v>0.12127051258153829</v>
      </c>
      <c r="G61" s="144" t="s">
        <v>51</v>
      </c>
      <c r="H61" s="144">
        <v>112</v>
      </c>
      <c r="I61" s="144" t="s">
        <v>51</v>
      </c>
      <c r="J61" s="23">
        <v>0.59389201970658101</v>
      </c>
      <c r="K61" s="144" t="s">
        <v>51</v>
      </c>
      <c r="L61" s="144">
        <v>15</v>
      </c>
      <c r="M61" s="144" t="s">
        <v>51</v>
      </c>
      <c r="N61" s="23">
        <v>-97</v>
      </c>
      <c r="O61" s="144" t="s">
        <v>51</v>
      </c>
      <c r="P61" s="23">
        <v>68</v>
      </c>
      <c r="Q61" s="144" t="s">
        <v>51</v>
      </c>
      <c r="R61" s="23">
        <v>2.9301166171186417E-3</v>
      </c>
      <c r="S61" s="144" t="s">
        <v>51</v>
      </c>
      <c r="T61" s="144">
        <v>84</v>
      </c>
      <c r="U61" s="144" t="s">
        <v>51</v>
      </c>
      <c r="V61" s="23">
        <v>0.62560837868051755</v>
      </c>
      <c r="W61" s="144" t="s">
        <v>51</v>
      </c>
      <c r="X61" s="144">
        <v>13</v>
      </c>
      <c r="Y61" s="144" t="s">
        <v>51</v>
      </c>
      <c r="Z61" s="23">
        <v>8.7105128790667345E-3</v>
      </c>
      <c r="AA61" s="144" t="s">
        <v>51</v>
      </c>
      <c r="AB61" s="144">
        <v>40</v>
      </c>
      <c r="AC61" s="144" t="s">
        <v>51</v>
      </c>
      <c r="AD61" s="23">
        <v>9.1682395105059742E-3</v>
      </c>
      <c r="AE61" s="144" t="s">
        <v>51</v>
      </c>
      <c r="AF61" s="144">
        <v>177</v>
      </c>
      <c r="AG61" s="144" t="s">
        <v>51</v>
      </c>
      <c r="AH61" s="23">
        <v>0.39310415356552442</v>
      </c>
      <c r="AI61" s="144" t="s">
        <v>51</v>
      </c>
      <c r="AJ61" s="144">
        <v>8</v>
      </c>
      <c r="AK61" s="144" t="s">
        <v>51</v>
      </c>
      <c r="AL61" s="23">
        <v>5.8477219602107472E-2</v>
      </c>
      <c r="AM61" s="144" t="s">
        <v>51</v>
      </c>
      <c r="AN61" s="144">
        <v>46</v>
      </c>
      <c r="AO61" s="144" t="s">
        <v>51</v>
      </c>
      <c r="AP61" s="23">
        <v>1.3043096693975405E-2</v>
      </c>
      <c r="AQ61" s="144" t="s">
        <v>51</v>
      </c>
      <c r="AR61" s="144">
        <v>230</v>
      </c>
      <c r="AS61" s="144" t="s">
        <v>51</v>
      </c>
      <c r="AT61" s="23">
        <v>0.12032796121779842</v>
      </c>
      <c r="AU61" s="144" t="s">
        <v>51</v>
      </c>
      <c r="AV61" s="144">
        <v>84</v>
      </c>
      <c r="AW61" s="144" t="s">
        <v>51</v>
      </c>
      <c r="AX61" s="23">
        <v>5.5126728986400572E-2</v>
      </c>
      <c r="AY61" s="144" t="s">
        <v>51</v>
      </c>
      <c r="AZ61" s="144">
        <v>211</v>
      </c>
      <c r="BA61" s="144" t="s">
        <v>51</v>
      </c>
      <c r="BB61" s="23">
        <v>0.12231962118490364</v>
      </c>
      <c r="BC61" s="144" t="s">
        <v>51</v>
      </c>
      <c r="BD61" s="144">
        <v>73</v>
      </c>
      <c r="BE61" s="144" t="s">
        <v>51</v>
      </c>
      <c r="BF61" s="23">
        <v>0.18454178492746284</v>
      </c>
      <c r="BG61" s="144" t="s">
        <v>51</v>
      </c>
      <c r="BH61" s="144">
        <v>208</v>
      </c>
      <c r="BI61" s="144" t="s">
        <v>51</v>
      </c>
      <c r="BJ61" s="23">
        <v>0.1501532916529584</v>
      </c>
      <c r="BK61" s="144" t="s">
        <v>51</v>
      </c>
      <c r="BL61" s="144">
        <v>97</v>
      </c>
      <c r="BM61" s="144" t="s">
        <v>51</v>
      </c>
      <c r="BN61" s="23">
        <v>0.12087511721193496</v>
      </c>
      <c r="BO61" s="144" t="s">
        <v>51</v>
      </c>
      <c r="BP61" s="144">
        <v>77</v>
      </c>
      <c r="BQ61" s="144" t="s">
        <v>51</v>
      </c>
      <c r="BR61" s="23">
        <v>0.29623067952431276</v>
      </c>
      <c r="BS61" s="144" t="s">
        <v>51</v>
      </c>
      <c r="BT61" s="144">
        <v>4</v>
      </c>
      <c r="BU61" s="144" t="s">
        <v>51</v>
      </c>
      <c r="BV61" s="23">
        <v>0.3627991643609908</v>
      </c>
      <c r="BW61" s="144" t="s">
        <v>51</v>
      </c>
      <c r="BX61" s="144">
        <v>15</v>
      </c>
      <c r="BY61" s="144" t="s">
        <v>51</v>
      </c>
      <c r="BZ61" s="23">
        <v>0.20519317009071966</v>
      </c>
      <c r="CA61" s="144" t="s">
        <v>51</v>
      </c>
      <c r="CB61" s="144">
        <v>87</v>
      </c>
      <c r="CC61" s="144" t="s">
        <v>51</v>
      </c>
      <c r="CD61" s="23">
        <v>0.29565920439945365</v>
      </c>
      <c r="CE61" s="144" t="s">
        <v>51</v>
      </c>
      <c r="CF61" s="144">
        <v>29</v>
      </c>
      <c r="CG61" s="2">
        <f t="shared" si="0"/>
        <v>8.7105128790667345E-3</v>
      </c>
      <c r="CH61">
        <f t="shared" si="1"/>
        <v>5.8477219602107472E-2</v>
      </c>
      <c r="CI61">
        <f t="shared" si="2"/>
        <v>5.5126728986400572E-2</v>
      </c>
      <c r="CJ61">
        <f t="shared" si="3"/>
        <v>0.1501532916529584</v>
      </c>
      <c r="CK61">
        <f t="shared" si="4"/>
        <v>0.3627991643609908</v>
      </c>
      <c r="CL61">
        <f t="shared" si="5"/>
        <v>0.20519317009071966</v>
      </c>
      <c r="CM61">
        <f t="shared" si="6"/>
        <v>0.29565920439945365</v>
      </c>
      <c r="CN61">
        <f t="shared" si="7"/>
        <v>0.1556349335757819</v>
      </c>
      <c r="CO61">
        <f t="shared" si="8"/>
        <v>2.1776282197666836E-3</v>
      </c>
      <c r="CP61" s="144" t="s">
        <v>51</v>
      </c>
      <c r="CQ61">
        <f t="shared" si="9"/>
        <v>44</v>
      </c>
      <c r="CR61">
        <f t="shared" si="10"/>
        <v>40</v>
      </c>
      <c r="CS61" s="144" t="s">
        <v>51</v>
      </c>
    </row>
    <row r="62" spans="1:97" x14ac:dyDescent="0.25">
      <c r="A62" s="144" t="s">
        <v>159</v>
      </c>
      <c r="B62" s="23">
        <v>0.24053700747427201</v>
      </c>
      <c r="C62" s="144" t="s">
        <v>159</v>
      </c>
      <c r="D62" s="144">
        <v>129</v>
      </c>
      <c r="E62" s="144" t="s">
        <v>159</v>
      </c>
      <c r="F62" s="23">
        <v>0.14726441091371059</v>
      </c>
      <c r="G62" s="144" t="s">
        <v>159</v>
      </c>
      <c r="H62" s="144">
        <v>78</v>
      </c>
      <c r="I62" s="144" t="s">
        <v>159</v>
      </c>
      <c r="J62" s="23">
        <v>0.3360192890456829</v>
      </c>
      <c r="K62" s="144" t="s">
        <v>159</v>
      </c>
      <c r="L62" s="144">
        <v>86</v>
      </c>
      <c r="M62" s="144" t="s">
        <v>159</v>
      </c>
      <c r="N62" s="23">
        <v>8</v>
      </c>
      <c r="O62" s="144" t="s">
        <v>159</v>
      </c>
      <c r="P62" s="23">
        <v>182</v>
      </c>
      <c r="Q62" s="144" t="s">
        <v>159</v>
      </c>
      <c r="R62" s="23">
        <v>1.899423723757958E-3</v>
      </c>
      <c r="S62" s="144" t="s">
        <v>159</v>
      </c>
      <c r="T62" s="144">
        <v>116</v>
      </c>
      <c r="U62" s="144" t="s">
        <v>159</v>
      </c>
      <c r="V62" s="23">
        <v>0.3168245227606114</v>
      </c>
      <c r="W62" s="144" t="s">
        <v>159</v>
      </c>
      <c r="X62" s="144">
        <v>54</v>
      </c>
      <c r="Y62" s="144" t="s">
        <v>159</v>
      </c>
      <c r="Z62" s="23">
        <v>4.8266435454901759E-3</v>
      </c>
      <c r="AA62" s="144" t="s">
        <v>159</v>
      </c>
      <c r="AB62" s="144">
        <v>99</v>
      </c>
      <c r="AC62" s="144" t="s">
        <v>159</v>
      </c>
      <c r="AD62" s="23">
        <v>1.1523242641489255E-2</v>
      </c>
      <c r="AE62" s="144" t="s">
        <v>159</v>
      </c>
      <c r="AF62" s="144">
        <v>148</v>
      </c>
      <c r="AG62" s="144" t="s">
        <v>159</v>
      </c>
      <c r="AH62" s="23">
        <v>0.12679595601674398</v>
      </c>
      <c r="AI62" s="144" t="s">
        <v>159</v>
      </c>
      <c r="AJ62" s="144">
        <v>78</v>
      </c>
      <c r="AK62" s="144" t="s">
        <v>159</v>
      </c>
      <c r="AL62" s="23">
        <v>2.7208711411794768E-2</v>
      </c>
      <c r="AM62" s="144" t="s">
        <v>159</v>
      </c>
      <c r="AN62" s="144">
        <v>124</v>
      </c>
      <c r="AO62" s="144" t="s">
        <v>159</v>
      </c>
      <c r="AP62" s="23">
        <v>0</v>
      </c>
      <c r="AQ62" s="144" t="s">
        <v>159</v>
      </c>
      <c r="AR62" s="144">
        <v>253</v>
      </c>
      <c r="AS62" s="144" t="s">
        <v>159</v>
      </c>
      <c r="AT62" s="23">
        <v>0.15423405638282583</v>
      </c>
      <c r="AU62" s="144" t="s">
        <v>159</v>
      </c>
      <c r="AV62" s="144">
        <v>44</v>
      </c>
      <c r="AW62" s="144" t="s">
        <v>159</v>
      </c>
      <c r="AX62" s="23">
        <v>5.4376203248256372E-2</v>
      </c>
      <c r="AY62" s="144" t="s">
        <v>159</v>
      </c>
      <c r="AZ62" s="144">
        <v>216</v>
      </c>
      <c r="BA62" s="144" t="s">
        <v>159</v>
      </c>
      <c r="BB62" s="23">
        <v>0.23694893033333075</v>
      </c>
      <c r="BC62" s="144" t="s">
        <v>159</v>
      </c>
      <c r="BD62" s="144">
        <v>23</v>
      </c>
      <c r="BE62" s="144" t="s">
        <v>159</v>
      </c>
      <c r="BF62" s="23">
        <v>0.36051907598529959</v>
      </c>
      <c r="BG62" s="144" t="s">
        <v>159</v>
      </c>
      <c r="BH62" s="144">
        <v>57</v>
      </c>
      <c r="BI62" s="144" t="s">
        <v>159</v>
      </c>
      <c r="BJ62" s="23">
        <v>0.29150125818535516</v>
      </c>
      <c r="BK62" s="144" t="s">
        <v>159</v>
      </c>
      <c r="BL62" s="144">
        <v>22</v>
      </c>
      <c r="BM62" s="144" t="s">
        <v>159</v>
      </c>
      <c r="BN62" s="23">
        <v>7.5481492279195234E-2</v>
      </c>
      <c r="BO62" s="144" t="s">
        <v>159</v>
      </c>
      <c r="BP62" s="144">
        <v>136</v>
      </c>
      <c r="BQ62" s="144" t="s">
        <v>159</v>
      </c>
      <c r="BR62" s="23">
        <v>8.7420361831965887E-2</v>
      </c>
      <c r="BS62" s="144" t="s">
        <v>159</v>
      </c>
      <c r="BT62" s="144">
        <v>86</v>
      </c>
      <c r="BU62" s="144" t="s">
        <v>159</v>
      </c>
      <c r="BV62" s="23">
        <v>0.14158672866991176</v>
      </c>
      <c r="BW62" s="144" t="s">
        <v>159</v>
      </c>
      <c r="BX62" s="144">
        <v>119</v>
      </c>
      <c r="BY62" s="144" t="s">
        <v>159</v>
      </c>
      <c r="BZ62" s="23">
        <v>9.6575965699552582E-2</v>
      </c>
      <c r="CA62" s="144" t="s">
        <v>159</v>
      </c>
      <c r="CB62" s="144">
        <v>277</v>
      </c>
      <c r="CC62" s="144" t="s">
        <v>159</v>
      </c>
      <c r="CD62" s="23">
        <v>5.7485310516078733E-2</v>
      </c>
      <c r="CE62" s="144" t="s">
        <v>159</v>
      </c>
      <c r="CF62" s="144">
        <v>189</v>
      </c>
      <c r="CG62" s="2">
        <f t="shared" si="0"/>
        <v>4.8266435454901759E-3</v>
      </c>
      <c r="CH62">
        <f t="shared" si="1"/>
        <v>2.7208711411794768E-2</v>
      </c>
      <c r="CI62">
        <f t="shared" si="2"/>
        <v>5.4376203248256372E-2</v>
      </c>
      <c r="CJ62">
        <f t="shared" si="3"/>
        <v>0.29150125818535516</v>
      </c>
      <c r="CK62">
        <f t="shared" si="4"/>
        <v>0.14158672866991176</v>
      </c>
      <c r="CL62">
        <f t="shared" si="5"/>
        <v>9.6575965699552582E-2</v>
      </c>
      <c r="CM62">
        <f t="shared" si="6"/>
        <v>5.7485310516078733E-2</v>
      </c>
      <c r="CN62">
        <f t="shared" si="7"/>
        <v>9.8159857665662001E-2</v>
      </c>
      <c r="CO62">
        <f t="shared" si="8"/>
        <v>1.206660886372544E-3</v>
      </c>
      <c r="CP62" s="144" t="s">
        <v>159</v>
      </c>
      <c r="CQ62">
        <f t="shared" si="9"/>
        <v>129</v>
      </c>
      <c r="CR62">
        <f t="shared" si="10"/>
        <v>99</v>
      </c>
      <c r="CS62" s="144" t="s">
        <v>159</v>
      </c>
    </row>
    <row r="63" spans="1:97" x14ac:dyDescent="0.25">
      <c r="A63" s="144" t="s">
        <v>153</v>
      </c>
      <c r="B63" s="23">
        <v>0.22652610283947563</v>
      </c>
      <c r="C63" s="144" t="s">
        <v>153</v>
      </c>
      <c r="D63" s="144">
        <v>146</v>
      </c>
      <c r="E63" s="144" t="s">
        <v>153</v>
      </c>
      <c r="F63" s="23">
        <v>0.11130224818799551</v>
      </c>
      <c r="G63" s="144" t="s">
        <v>153</v>
      </c>
      <c r="H63" s="144">
        <v>136</v>
      </c>
      <c r="I63" s="144" t="s">
        <v>153</v>
      </c>
      <c r="J63" s="23">
        <v>0.27660600063356866</v>
      </c>
      <c r="K63" s="144" t="s">
        <v>153</v>
      </c>
      <c r="L63" s="144">
        <v>142</v>
      </c>
      <c r="M63" s="144" t="s">
        <v>153</v>
      </c>
      <c r="N63" s="23">
        <v>6</v>
      </c>
      <c r="O63" s="144" t="s">
        <v>153</v>
      </c>
      <c r="P63" s="23">
        <v>178</v>
      </c>
      <c r="Q63" s="144" t="s">
        <v>153</v>
      </c>
      <c r="R63" s="23">
        <v>1.0498222503789163E-3</v>
      </c>
      <c r="S63" s="144" t="s">
        <v>153</v>
      </c>
      <c r="T63" s="144">
        <v>187</v>
      </c>
      <c r="U63" s="144" t="s">
        <v>153</v>
      </c>
      <c r="V63" s="23">
        <v>5.3810459616732836E-2</v>
      </c>
      <c r="W63" s="144" t="s">
        <v>153</v>
      </c>
      <c r="X63" s="144">
        <v>280</v>
      </c>
      <c r="Y63" s="144" t="s">
        <v>153</v>
      </c>
      <c r="Z63" s="23">
        <v>1.5467720343260267E-3</v>
      </c>
      <c r="AA63" s="144" t="s">
        <v>153</v>
      </c>
      <c r="AB63" s="144">
        <v>259</v>
      </c>
      <c r="AC63" s="144" t="s">
        <v>153</v>
      </c>
      <c r="AD63" s="23">
        <v>6.7199200524820238E-3</v>
      </c>
      <c r="AE63" s="144" t="s">
        <v>153</v>
      </c>
      <c r="AF63" s="144">
        <v>224</v>
      </c>
      <c r="AG63" s="144" t="s">
        <v>153</v>
      </c>
      <c r="AH63" s="23">
        <v>6.5097487388873942E-2</v>
      </c>
      <c r="AI63" s="144" t="s">
        <v>153</v>
      </c>
      <c r="AJ63" s="144">
        <v>236</v>
      </c>
      <c r="AK63" s="144" t="s">
        <v>153</v>
      </c>
      <c r="AL63" s="23">
        <v>1.4752327454984495E-2</v>
      </c>
      <c r="AM63" s="144" t="s">
        <v>153</v>
      </c>
      <c r="AN63" s="144">
        <v>269</v>
      </c>
      <c r="AO63" s="144" t="s">
        <v>153</v>
      </c>
      <c r="AP63" s="23">
        <v>5.5374956274984906E-2</v>
      </c>
      <c r="AQ63" s="144" t="s">
        <v>153</v>
      </c>
      <c r="AR63" s="144">
        <v>118</v>
      </c>
      <c r="AS63" s="144" t="s">
        <v>153</v>
      </c>
      <c r="AT63" s="23">
        <v>0.10048843992709804</v>
      </c>
      <c r="AU63" s="144" t="s">
        <v>153</v>
      </c>
      <c r="AV63" s="144">
        <v>132</v>
      </c>
      <c r="AW63" s="144" t="s">
        <v>153</v>
      </c>
      <c r="AX63" s="23">
        <v>8.9364579480877546E-2</v>
      </c>
      <c r="AY63" s="144" t="s">
        <v>153</v>
      </c>
      <c r="AZ63" s="144">
        <v>129</v>
      </c>
      <c r="BA63" s="144" t="s">
        <v>153</v>
      </c>
      <c r="BB63" s="23">
        <v>0.17380696800849049</v>
      </c>
      <c r="BC63" s="144" t="s">
        <v>153</v>
      </c>
      <c r="BD63" s="144">
        <v>41</v>
      </c>
      <c r="BE63" s="144" t="s">
        <v>153</v>
      </c>
      <c r="BF63" s="23">
        <v>0.49091697251142968</v>
      </c>
      <c r="BG63" s="144" t="s">
        <v>153</v>
      </c>
      <c r="BH63" s="144">
        <v>21</v>
      </c>
      <c r="BI63" s="144" t="s">
        <v>153</v>
      </c>
      <c r="BJ63" s="23">
        <v>0.26115528242597702</v>
      </c>
      <c r="BK63" s="144" t="s">
        <v>153</v>
      </c>
      <c r="BL63" s="144">
        <v>26</v>
      </c>
      <c r="BM63" s="144" t="s">
        <v>153</v>
      </c>
      <c r="BN63" s="23">
        <v>9.3276697258185409E-3</v>
      </c>
      <c r="BO63" s="144" t="s">
        <v>153</v>
      </c>
      <c r="BP63" s="144">
        <v>312</v>
      </c>
      <c r="BQ63" s="144" t="s">
        <v>153</v>
      </c>
      <c r="BR63" s="23">
        <v>9.0121516684339167E-2</v>
      </c>
      <c r="BS63" s="144" t="s">
        <v>153</v>
      </c>
      <c r="BT63" s="144">
        <v>78</v>
      </c>
      <c r="BU63" s="144" t="s">
        <v>153</v>
      </c>
      <c r="BV63" s="23">
        <v>8.6573776265974359E-2</v>
      </c>
      <c r="BW63" s="144" t="s">
        <v>153</v>
      </c>
      <c r="BX63" s="144">
        <v>226</v>
      </c>
      <c r="BY63" s="144" t="s">
        <v>153</v>
      </c>
      <c r="BZ63" s="23">
        <v>0.114130111102277</v>
      </c>
      <c r="CA63" s="144" t="s">
        <v>153</v>
      </c>
      <c r="CB63" s="144">
        <v>234</v>
      </c>
      <c r="CC63" s="144" t="s">
        <v>153</v>
      </c>
      <c r="CD63" s="23">
        <v>7.3137721030649541E-2</v>
      </c>
      <c r="CE63" s="144" t="s">
        <v>153</v>
      </c>
      <c r="CF63" s="144">
        <v>155</v>
      </c>
      <c r="CG63" s="2">
        <f t="shared" si="0"/>
        <v>1.5467720343260267E-3</v>
      </c>
      <c r="CH63">
        <f t="shared" si="1"/>
        <v>1.4752327454984495E-2</v>
      </c>
      <c r="CI63">
        <f t="shared" si="2"/>
        <v>8.9364579480877546E-2</v>
      </c>
      <c r="CJ63">
        <f t="shared" si="3"/>
        <v>0.26115528242597702</v>
      </c>
      <c r="CK63">
        <f t="shared" si="4"/>
        <v>8.6573776265974359E-2</v>
      </c>
      <c r="CL63">
        <f t="shared" si="5"/>
        <v>0.114130111102277</v>
      </c>
      <c r="CM63">
        <f t="shared" si="6"/>
        <v>7.3137721030649541E-2</v>
      </c>
      <c r="CN63">
        <f t="shared" si="7"/>
        <v>9.2442199417727411E-2</v>
      </c>
      <c r="CO63">
        <f t="shared" si="8"/>
        <v>3.8669300858150667E-4</v>
      </c>
      <c r="CP63" s="144" t="s">
        <v>153</v>
      </c>
      <c r="CQ63">
        <f t="shared" si="9"/>
        <v>146</v>
      </c>
      <c r="CR63">
        <f t="shared" si="10"/>
        <v>259</v>
      </c>
      <c r="CS63" s="144" t="s">
        <v>153</v>
      </c>
    </row>
    <row r="64" spans="1:97" x14ac:dyDescent="0.25">
      <c r="A64" s="144" t="s">
        <v>141</v>
      </c>
      <c r="B64" s="23">
        <v>0.28044138327025542</v>
      </c>
      <c r="C64" s="144" t="s">
        <v>141</v>
      </c>
      <c r="D64" s="144">
        <v>96</v>
      </c>
      <c r="E64" s="144" t="s">
        <v>141</v>
      </c>
      <c r="F64" s="23">
        <v>0.11235031721998717</v>
      </c>
      <c r="G64" s="144" t="s">
        <v>141</v>
      </c>
      <c r="H64" s="144">
        <v>133</v>
      </c>
      <c r="I64" s="144" t="s">
        <v>141</v>
      </c>
      <c r="J64" s="23">
        <v>0.28284869369489896</v>
      </c>
      <c r="K64" s="144" t="s">
        <v>141</v>
      </c>
      <c r="L64" s="144">
        <v>135</v>
      </c>
      <c r="M64" s="144" t="s">
        <v>141</v>
      </c>
      <c r="N64" s="23">
        <v>2</v>
      </c>
      <c r="O64" s="144" t="s">
        <v>141</v>
      </c>
      <c r="P64" s="23">
        <v>172</v>
      </c>
      <c r="Q64" s="144" t="s">
        <v>141</v>
      </c>
      <c r="R64" s="23">
        <v>1.1451869601933853E-2</v>
      </c>
      <c r="S64" s="144" t="s">
        <v>141</v>
      </c>
      <c r="T64" s="144">
        <v>19</v>
      </c>
      <c r="U64" s="144" t="s">
        <v>141</v>
      </c>
      <c r="V64" s="23">
        <v>0.12758937201649609</v>
      </c>
      <c r="W64" s="144" t="s">
        <v>141</v>
      </c>
      <c r="X64" s="144">
        <v>176</v>
      </c>
      <c r="Y64" s="144" t="s">
        <v>141</v>
      </c>
      <c r="Z64" s="23">
        <v>1.2627491040295702E-2</v>
      </c>
      <c r="AA64" s="144" t="s">
        <v>141</v>
      </c>
      <c r="AB64" s="144">
        <v>24</v>
      </c>
      <c r="AC64" s="144" t="s">
        <v>141</v>
      </c>
      <c r="AD64" s="23">
        <v>3.6093774114280303E-2</v>
      </c>
      <c r="AE64" s="144" t="s">
        <v>141</v>
      </c>
      <c r="AF64" s="144">
        <v>51</v>
      </c>
      <c r="AG64" s="144" t="s">
        <v>141</v>
      </c>
      <c r="AH64" s="23">
        <v>5.3725126409682078E-2</v>
      </c>
      <c r="AI64" s="144" t="s">
        <v>141</v>
      </c>
      <c r="AJ64" s="144">
        <v>285</v>
      </c>
      <c r="AK64" s="144" t="s">
        <v>141</v>
      </c>
      <c r="AL64" s="23">
        <v>4.1941348244184419E-2</v>
      </c>
      <c r="AM64" s="144" t="s">
        <v>141</v>
      </c>
      <c r="AN64" s="144">
        <v>71</v>
      </c>
      <c r="AO64" s="144" t="s">
        <v>141</v>
      </c>
      <c r="AP64" s="23">
        <v>0</v>
      </c>
      <c r="AQ64" s="144" t="s">
        <v>141</v>
      </c>
      <c r="AR64" s="144">
        <v>253</v>
      </c>
      <c r="AS64" s="144" t="s">
        <v>141</v>
      </c>
      <c r="AT64" s="23">
        <v>7.4937559447366922E-2</v>
      </c>
      <c r="AU64" s="144" t="s">
        <v>141</v>
      </c>
      <c r="AV64" s="144">
        <v>218</v>
      </c>
      <c r="AW64" s="144" t="s">
        <v>141</v>
      </c>
      <c r="AX64" s="23">
        <v>2.6419715975855348E-2</v>
      </c>
      <c r="AY64" s="144" t="s">
        <v>141</v>
      </c>
      <c r="AZ64" s="144">
        <v>299</v>
      </c>
      <c r="BA64" s="144" t="s">
        <v>141</v>
      </c>
      <c r="BB64" s="23">
        <v>2.7313192062918667E-3</v>
      </c>
      <c r="BC64" s="144" t="s">
        <v>141</v>
      </c>
      <c r="BD64" s="144">
        <v>320</v>
      </c>
      <c r="BE64" s="144" t="s">
        <v>141</v>
      </c>
      <c r="BF64" s="23">
        <v>0.19504906558831578</v>
      </c>
      <c r="BG64" s="144" t="s">
        <v>141</v>
      </c>
      <c r="BH64" s="144">
        <v>196</v>
      </c>
      <c r="BI64" s="144" t="s">
        <v>141</v>
      </c>
      <c r="BJ64" s="23">
        <v>4.3257768084146622E-2</v>
      </c>
      <c r="BK64" s="144" t="s">
        <v>141</v>
      </c>
      <c r="BL64" s="144">
        <v>309</v>
      </c>
      <c r="BM64" s="144" t="s">
        <v>141</v>
      </c>
      <c r="BN64" s="23">
        <v>0.19832144375714272</v>
      </c>
      <c r="BO64" s="144" t="s">
        <v>141</v>
      </c>
      <c r="BP64" s="144">
        <v>32</v>
      </c>
      <c r="BQ64" s="144" t="s">
        <v>141</v>
      </c>
      <c r="BR64" s="23">
        <v>6.5280469525699408E-2</v>
      </c>
      <c r="BS64" s="144" t="s">
        <v>141</v>
      </c>
      <c r="BT64" s="144">
        <v>153</v>
      </c>
      <c r="BU64" s="144" t="s">
        <v>141</v>
      </c>
      <c r="BV64" s="23">
        <v>0.22882624216203765</v>
      </c>
      <c r="BW64" s="144" t="s">
        <v>141</v>
      </c>
      <c r="BX64" s="144">
        <v>46</v>
      </c>
      <c r="BY64" s="144" t="s">
        <v>141</v>
      </c>
      <c r="BZ64" s="23">
        <v>0.24284308205238234</v>
      </c>
      <c r="CA64" s="144" t="s">
        <v>141</v>
      </c>
      <c r="CB64" s="144">
        <v>60</v>
      </c>
      <c r="CC64" s="144" t="s">
        <v>141</v>
      </c>
      <c r="CD64" s="23">
        <v>0.25056939649411786</v>
      </c>
      <c r="CE64" s="144" t="s">
        <v>141</v>
      </c>
      <c r="CF64" s="144">
        <v>38</v>
      </c>
      <c r="CG64" s="2">
        <f t="shared" si="0"/>
        <v>1.2627491040295702E-2</v>
      </c>
      <c r="CH64">
        <f t="shared" si="1"/>
        <v>4.1941348244184419E-2</v>
      </c>
      <c r="CI64">
        <f t="shared" si="2"/>
        <v>2.6419715975855348E-2</v>
      </c>
      <c r="CJ64">
        <f t="shared" si="3"/>
        <v>4.3257768084146622E-2</v>
      </c>
      <c r="CK64">
        <f t="shared" si="4"/>
        <v>0.22882624216203765</v>
      </c>
      <c r="CL64">
        <f t="shared" si="5"/>
        <v>0.24284308205238234</v>
      </c>
      <c r="CM64">
        <f t="shared" si="6"/>
        <v>0.25056939649411786</v>
      </c>
      <c r="CN64">
        <f t="shared" si="7"/>
        <v>0.1144442867832471</v>
      </c>
      <c r="CO64">
        <f t="shared" si="8"/>
        <v>3.1568727600739255E-3</v>
      </c>
      <c r="CP64" s="144" t="s">
        <v>141</v>
      </c>
      <c r="CQ64">
        <f t="shared" si="9"/>
        <v>96</v>
      </c>
      <c r="CR64">
        <f t="shared" si="10"/>
        <v>24</v>
      </c>
      <c r="CS64" s="144" t="s">
        <v>141</v>
      </c>
    </row>
    <row r="65" spans="1:97" x14ac:dyDescent="0.25">
      <c r="A65" s="144" t="s">
        <v>17</v>
      </c>
      <c r="B65" s="23">
        <v>1</v>
      </c>
      <c r="C65" s="144" t="s">
        <v>17</v>
      </c>
      <c r="D65" s="144">
        <v>1</v>
      </c>
      <c r="E65" s="144" t="s">
        <v>17</v>
      </c>
      <c r="F65" s="23">
        <v>1</v>
      </c>
      <c r="G65" s="144" t="s">
        <v>17</v>
      </c>
      <c r="H65" s="144">
        <v>1</v>
      </c>
      <c r="I65" s="144" t="s">
        <v>17</v>
      </c>
      <c r="J65" s="23">
        <v>0.30733070319783307</v>
      </c>
      <c r="K65" s="144" t="s">
        <v>17</v>
      </c>
      <c r="L65" s="144">
        <v>110</v>
      </c>
      <c r="M65" s="144" t="s">
        <v>17</v>
      </c>
      <c r="N65" s="23">
        <v>109</v>
      </c>
      <c r="O65" s="144" t="s">
        <v>17</v>
      </c>
      <c r="P65" s="23">
        <v>269</v>
      </c>
      <c r="Q65" s="144" t="s">
        <v>17</v>
      </c>
      <c r="R65" s="23">
        <v>1</v>
      </c>
      <c r="S65" s="144" t="s">
        <v>17</v>
      </c>
      <c r="T65" s="144">
        <v>1</v>
      </c>
      <c r="U65" s="144" t="s">
        <v>17</v>
      </c>
      <c r="V65" s="23">
        <v>3.2485321374085406E-2</v>
      </c>
      <c r="W65" s="144" t="s">
        <v>17</v>
      </c>
      <c r="X65" s="144">
        <v>317</v>
      </c>
      <c r="Y65" s="144" t="s">
        <v>17</v>
      </c>
      <c r="Z65" s="23">
        <v>1</v>
      </c>
      <c r="AA65" s="144" t="s">
        <v>17</v>
      </c>
      <c r="AB65" s="144">
        <v>1</v>
      </c>
      <c r="AC65" s="144" t="s">
        <v>17</v>
      </c>
      <c r="AD65" s="23">
        <v>1</v>
      </c>
      <c r="AE65" s="144" t="s">
        <v>17</v>
      </c>
      <c r="AF65" s="144">
        <v>1</v>
      </c>
      <c r="AG65" s="144" t="s">
        <v>17</v>
      </c>
      <c r="AH65" s="23">
        <v>0.11313125803982987</v>
      </c>
      <c r="AI65" s="144" t="s">
        <v>17</v>
      </c>
      <c r="AJ65" s="144">
        <v>104</v>
      </c>
      <c r="AK65" s="144" t="s">
        <v>17</v>
      </c>
      <c r="AL65" s="23">
        <v>0.98867223134399551</v>
      </c>
      <c r="AM65" s="144" t="s">
        <v>17</v>
      </c>
      <c r="AN65" s="144">
        <v>2</v>
      </c>
      <c r="AO65" s="144" t="s">
        <v>17</v>
      </c>
      <c r="AP65" s="23">
        <v>0</v>
      </c>
      <c r="AQ65" s="144" t="s">
        <v>17</v>
      </c>
      <c r="AR65" s="144">
        <v>253</v>
      </c>
      <c r="AS65" s="144" t="s">
        <v>17</v>
      </c>
      <c r="AT65" s="23">
        <v>0.11482634511144246</v>
      </c>
      <c r="AU65" s="144" t="s">
        <v>17</v>
      </c>
      <c r="AV65" s="144">
        <v>99</v>
      </c>
      <c r="AW65" s="144" t="s">
        <v>17</v>
      </c>
      <c r="AX65" s="23">
        <v>4.0482762539399066E-2</v>
      </c>
      <c r="AY65" s="144" t="s">
        <v>17</v>
      </c>
      <c r="AZ65" s="144">
        <v>254</v>
      </c>
      <c r="BA65" s="144" t="s">
        <v>17</v>
      </c>
      <c r="BB65" s="23">
        <v>0.21270765255501173</v>
      </c>
      <c r="BC65" s="144" t="s">
        <v>17</v>
      </c>
      <c r="BD65" s="144">
        <v>30</v>
      </c>
      <c r="BE65" s="144" t="s">
        <v>17</v>
      </c>
      <c r="BF65" s="23">
        <v>0.34000573696516456</v>
      </c>
      <c r="BG65" s="144" t="s">
        <v>17</v>
      </c>
      <c r="BH65" s="144">
        <v>62</v>
      </c>
      <c r="BI65" s="144" t="s">
        <v>17</v>
      </c>
      <c r="BJ65" s="23">
        <v>0.26510034091837309</v>
      </c>
      <c r="BK65" s="144" t="s">
        <v>17</v>
      </c>
      <c r="BL65" s="144">
        <v>25</v>
      </c>
      <c r="BM65" s="144" t="s">
        <v>17</v>
      </c>
      <c r="BN65" s="23">
        <v>0</v>
      </c>
      <c r="BO65" s="144" t="s">
        <v>17</v>
      </c>
      <c r="BP65" s="144">
        <v>324</v>
      </c>
      <c r="BQ65" s="144" t="s">
        <v>17</v>
      </c>
      <c r="BR65" s="23">
        <v>3.1720183781225909E-2</v>
      </c>
      <c r="BS65" s="144" t="s">
        <v>17</v>
      </c>
      <c r="BT65" s="144">
        <v>284</v>
      </c>
      <c r="BU65" s="144" t="s">
        <v>17</v>
      </c>
      <c r="BV65" s="23">
        <v>2.7624562815442795E-2</v>
      </c>
      <c r="BW65" s="144" t="s">
        <v>17</v>
      </c>
      <c r="BX65" s="144">
        <v>324</v>
      </c>
      <c r="BY65" s="144" t="s">
        <v>17</v>
      </c>
      <c r="BZ65" s="23">
        <v>0.26559551203021647</v>
      </c>
      <c r="CA65" s="144" t="s">
        <v>17</v>
      </c>
      <c r="CB65" s="144">
        <v>52</v>
      </c>
      <c r="CC65" s="144" t="s">
        <v>17</v>
      </c>
      <c r="CD65" s="23">
        <v>0.19964989685410212</v>
      </c>
      <c r="CE65" s="144" t="s">
        <v>17</v>
      </c>
      <c r="CF65" s="144">
        <v>51</v>
      </c>
      <c r="CG65" s="2">
        <f t="shared" si="0"/>
        <v>1</v>
      </c>
      <c r="CH65">
        <f t="shared" si="1"/>
        <v>0.98867223134399551</v>
      </c>
      <c r="CI65">
        <f t="shared" si="2"/>
        <v>4.0482762539399066E-2</v>
      </c>
      <c r="CJ65">
        <f t="shared" si="3"/>
        <v>0.26510034091837309</v>
      </c>
      <c r="CK65">
        <f t="shared" si="4"/>
        <v>2.7624562815442795E-2</v>
      </c>
      <c r="CL65">
        <f t="shared" si="5"/>
        <v>0.26559551203021647</v>
      </c>
      <c r="CM65">
        <f t="shared" si="6"/>
        <v>0.19964989685410212</v>
      </c>
      <c r="CN65">
        <f t="shared" si="7"/>
        <v>0.40808630113252425</v>
      </c>
      <c r="CO65">
        <f t="shared" si="8"/>
        <v>0.25</v>
      </c>
      <c r="CP65" s="144" t="s">
        <v>17</v>
      </c>
      <c r="CQ65">
        <f t="shared" si="9"/>
        <v>1</v>
      </c>
      <c r="CR65">
        <f t="shared" si="10"/>
        <v>1</v>
      </c>
      <c r="CS65" s="144" t="s">
        <v>17</v>
      </c>
    </row>
    <row r="66" spans="1:97" x14ac:dyDescent="0.25">
      <c r="A66" s="144" t="s">
        <v>255</v>
      </c>
      <c r="B66" s="23">
        <v>0.24970058962681388</v>
      </c>
      <c r="C66" s="144" t="s">
        <v>255</v>
      </c>
      <c r="D66" s="144">
        <v>122</v>
      </c>
      <c r="E66" s="144" t="s">
        <v>255</v>
      </c>
      <c r="F66" s="23">
        <v>0.12960236208975098</v>
      </c>
      <c r="G66" s="144" t="s">
        <v>255</v>
      </c>
      <c r="H66" s="144">
        <v>99</v>
      </c>
      <c r="I66" s="144" t="s">
        <v>255</v>
      </c>
      <c r="J66" s="23">
        <v>0.35073694765057128</v>
      </c>
      <c r="K66" s="144" t="s">
        <v>255</v>
      </c>
      <c r="L66" s="144">
        <v>76</v>
      </c>
      <c r="M66" s="144" t="s">
        <v>255</v>
      </c>
      <c r="N66" s="23">
        <v>-23</v>
      </c>
      <c r="O66" s="144" t="s">
        <v>255</v>
      </c>
      <c r="P66" s="23">
        <v>135</v>
      </c>
      <c r="Q66" s="144" t="s">
        <v>255</v>
      </c>
      <c r="R66" s="23">
        <v>9.3057602700848834E-4</v>
      </c>
      <c r="S66" s="144" t="s">
        <v>255</v>
      </c>
      <c r="T66" s="144">
        <v>205</v>
      </c>
      <c r="U66" s="144" t="s">
        <v>255</v>
      </c>
      <c r="V66" s="23">
        <v>0.36278413681953142</v>
      </c>
      <c r="W66" s="144" t="s">
        <v>255</v>
      </c>
      <c r="X66" s="144">
        <v>45</v>
      </c>
      <c r="Y66" s="144" t="s">
        <v>255</v>
      </c>
      <c r="Z66" s="23">
        <v>4.2828016082293377E-3</v>
      </c>
      <c r="AA66" s="144" t="s">
        <v>255</v>
      </c>
      <c r="AB66" s="144">
        <v>108</v>
      </c>
      <c r="AC66" s="144" t="s">
        <v>255</v>
      </c>
      <c r="AD66" s="23">
        <v>1.4004547408908823E-2</v>
      </c>
      <c r="AE66" s="144" t="s">
        <v>255</v>
      </c>
      <c r="AF66" s="144">
        <v>129</v>
      </c>
      <c r="AG66" s="144" t="s">
        <v>255</v>
      </c>
      <c r="AH66" s="23">
        <v>0.15008867530498982</v>
      </c>
      <c r="AI66" s="144" t="s">
        <v>255</v>
      </c>
      <c r="AJ66" s="144">
        <v>53</v>
      </c>
      <c r="AK66" s="144" t="s">
        <v>255</v>
      </c>
      <c r="AL66" s="23">
        <v>3.2562149201111112E-2</v>
      </c>
      <c r="AM66" s="144" t="s">
        <v>255</v>
      </c>
      <c r="AN66" s="144">
        <v>99</v>
      </c>
      <c r="AO66" s="144" t="s">
        <v>255</v>
      </c>
      <c r="AP66" s="23">
        <v>6.9926747057983935E-2</v>
      </c>
      <c r="AQ66" s="144" t="s">
        <v>255</v>
      </c>
      <c r="AR66" s="144">
        <v>95</v>
      </c>
      <c r="AS66" s="144" t="s">
        <v>255</v>
      </c>
      <c r="AT66" s="23">
        <v>0.14480160599510933</v>
      </c>
      <c r="AU66" s="144" t="s">
        <v>255</v>
      </c>
      <c r="AV66" s="144">
        <v>52</v>
      </c>
      <c r="AW66" s="144" t="s">
        <v>255</v>
      </c>
      <c r="AX66" s="23">
        <v>0.11916131587337885</v>
      </c>
      <c r="AY66" s="144" t="s">
        <v>255</v>
      </c>
      <c r="AZ66" s="144">
        <v>82</v>
      </c>
      <c r="BA66" s="144" t="s">
        <v>255</v>
      </c>
      <c r="BB66" s="23">
        <v>4.7237274233846653E-2</v>
      </c>
      <c r="BC66" s="144" t="s">
        <v>255</v>
      </c>
      <c r="BD66" s="144">
        <v>173</v>
      </c>
      <c r="BE66" s="144" t="s">
        <v>255</v>
      </c>
      <c r="BF66" s="23">
        <v>0.25022881676414421</v>
      </c>
      <c r="BG66" s="144" t="s">
        <v>255</v>
      </c>
      <c r="BH66" s="144">
        <v>130</v>
      </c>
      <c r="BI66" s="144" t="s">
        <v>255</v>
      </c>
      <c r="BJ66" s="23">
        <v>9.5390102913403774E-2</v>
      </c>
      <c r="BK66" s="144" t="s">
        <v>255</v>
      </c>
      <c r="BL66" s="144">
        <v>172</v>
      </c>
      <c r="BM66" s="144" t="s">
        <v>255</v>
      </c>
      <c r="BN66" s="23">
        <v>0.15467299365744969</v>
      </c>
      <c r="BO66" s="144" t="s">
        <v>255</v>
      </c>
      <c r="BP66" s="144">
        <v>48</v>
      </c>
      <c r="BQ66" s="144" t="s">
        <v>255</v>
      </c>
      <c r="BR66" s="23">
        <v>8.2172648300352646E-2</v>
      </c>
      <c r="BS66" s="144" t="s">
        <v>255</v>
      </c>
      <c r="BT66" s="144">
        <v>98</v>
      </c>
      <c r="BU66" s="144" t="s">
        <v>255</v>
      </c>
      <c r="BV66" s="23">
        <v>0.2056875608283954</v>
      </c>
      <c r="BW66" s="144" t="s">
        <v>255</v>
      </c>
      <c r="BX66" s="144">
        <v>59</v>
      </c>
      <c r="BY66" s="144" t="s">
        <v>255</v>
      </c>
      <c r="BZ66" s="23">
        <v>0.1420698589487055</v>
      </c>
      <c r="CA66" s="144" t="s">
        <v>255</v>
      </c>
      <c r="CB66" s="144">
        <v>175</v>
      </c>
      <c r="CC66" s="144" t="s">
        <v>255</v>
      </c>
      <c r="CD66" s="23">
        <v>0.12026321605433256</v>
      </c>
      <c r="CE66" s="144" t="s">
        <v>255</v>
      </c>
      <c r="CF66" s="144">
        <v>102</v>
      </c>
      <c r="CG66" s="2">
        <f t="shared" si="0"/>
        <v>4.2828016082293377E-3</v>
      </c>
      <c r="CH66">
        <f t="shared" si="1"/>
        <v>3.2562149201111112E-2</v>
      </c>
      <c r="CI66">
        <f t="shared" si="2"/>
        <v>0.11916131587337885</v>
      </c>
      <c r="CJ66">
        <f t="shared" si="3"/>
        <v>9.5390102913403774E-2</v>
      </c>
      <c r="CK66">
        <f t="shared" si="4"/>
        <v>0.2056875608283954</v>
      </c>
      <c r="CL66">
        <f t="shared" si="5"/>
        <v>0.1420698589487055</v>
      </c>
      <c r="CM66">
        <f t="shared" si="6"/>
        <v>0.12026321605433256</v>
      </c>
      <c r="CN66">
        <f t="shared" si="7"/>
        <v>0.10189939001141683</v>
      </c>
      <c r="CO66">
        <f t="shared" si="8"/>
        <v>1.0707004020573344E-3</v>
      </c>
      <c r="CP66" s="144" t="s">
        <v>255</v>
      </c>
      <c r="CQ66">
        <f t="shared" si="9"/>
        <v>122</v>
      </c>
      <c r="CR66">
        <f t="shared" si="10"/>
        <v>108</v>
      </c>
      <c r="CS66" s="144" t="s">
        <v>255</v>
      </c>
    </row>
    <row r="67" spans="1:97" x14ac:dyDescent="0.25">
      <c r="A67" s="144" t="s">
        <v>197</v>
      </c>
      <c r="B67" s="23">
        <v>0.35055130112828098</v>
      </c>
      <c r="C67" s="144" t="s">
        <v>197</v>
      </c>
      <c r="D67" s="144">
        <v>53</v>
      </c>
      <c r="E67" s="144" t="s">
        <v>197</v>
      </c>
      <c r="F67" s="23">
        <v>0.15237745140651432</v>
      </c>
      <c r="G67" s="144" t="s">
        <v>197</v>
      </c>
      <c r="H67" s="144">
        <v>71</v>
      </c>
      <c r="I67" s="144" t="s">
        <v>197</v>
      </c>
      <c r="J67" s="23">
        <v>0.38302693373646868</v>
      </c>
      <c r="K67" s="144" t="s">
        <v>197</v>
      </c>
      <c r="L67" s="144">
        <v>61</v>
      </c>
      <c r="M67" s="144" t="s">
        <v>197</v>
      </c>
      <c r="N67" s="23">
        <v>-10</v>
      </c>
      <c r="O67" s="144" t="s">
        <v>197</v>
      </c>
      <c r="P67" s="23">
        <v>151</v>
      </c>
      <c r="Q67" s="144" t="s">
        <v>197</v>
      </c>
      <c r="R67" s="23">
        <v>3.6050059340787984E-3</v>
      </c>
      <c r="S67" s="144" t="s">
        <v>197</v>
      </c>
      <c r="T67" s="144">
        <v>67</v>
      </c>
      <c r="U67" s="144" t="s">
        <v>197</v>
      </c>
      <c r="V67" s="23">
        <v>0.25864039675820172</v>
      </c>
      <c r="W67" s="144" t="s">
        <v>197</v>
      </c>
      <c r="X67" s="144">
        <v>74</v>
      </c>
      <c r="Y67" s="144" t="s">
        <v>197</v>
      </c>
      <c r="Z67" s="23">
        <v>5.9940315512158225E-3</v>
      </c>
      <c r="AA67" s="144" t="s">
        <v>197</v>
      </c>
      <c r="AB67" s="144">
        <v>72</v>
      </c>
      <c r="AC67" s="144" t="s">
        <v>197</v>
      </c>
      <c r="AD67" s="23">
        <v>4.1704899337837737E-3</v>
      </c>
      <c r="AE67" s="144" t="s">
        <v>197</v>
      </c>
      <c r="AF67" s="144">
        <v>271</v>
      </c>
      <c r="AG67" s="144" t="s">
        <v>197</v>
      </c>
      <c r="AH67" s="23">
        <v>0.12205614802538153</v>
      </c>
      <c r="AI67" s="144" t="s">
        <v>197</v>
      </c>
      <c r="AJ67" s="144">
        <v>84</v>
      </c>
      <c r="AK67" s="144" t="s">
        <v>197</v>
      </c>
      <c r="AL67" s="23">
        <v>1.9446719662187056E-2</v>
      </c>
      <c r="AM67" s="144" t="s">
        <v>197</v>
      </c>
      <c r="AN67" s="144">
        <v>197</v>
      </c>
      <c r="AO67" s="144" t="s">
        <v>197</v>
      </c>
      <c r="AP67" s="23">
        <v>0.13736289863516107</v>
      </c>
      <c r="AQ67" s="144" t="s">
        <v>197</v>
      </c>
      <c r="AR67" s="144">
        <v>35</v>
      </c>
      <c r="AS67" s="144" t="s">
        <v>197</v>
      </c>
      <c r="AT67" s="23">
        <v>9.5363255717013859E-2</v>
      </c>
      <c r="AU67" s="144" t="s">
        <v>197</v>
      </c>
      <c r="AV67" s="144">
        <v>147</v>
      </c>
      <c r="AW67" s="144" t="s">
        <v>197</v>
      </c>
      <c r="AX67" s="23">
        <v>0.16741618376461853</v>
      </c>
      <c r="AY67" s="144" t="s">
        <v>197</v>
      </c>
      <c r="AZ67" s="144">
        <v>37</v>
      </c>
      <c r="BA67" s="144" t="s">
        <v>197</v>
      </c>
      <c r="BB67" s="23">
        <v>0.12096909728848723</v>
      </c>
      <c r="BC67" s="144" t="s">
        <v>197</v>
      </c>
      <c r="BD67" s="144">
        <v>75</v>
      </c>
      <c r="BE67" s="144" t="s">
        <v>197</v>
      </c>
      <c r="BF67" s="23">
        <v>0.28225325414075492</v>
      </c>
      <c r="BG67" s="144" t="s">
        <v>197</v>
      </c>
      <c r="BH67" s="144">
        <v>96</v>
      </c>
      <c r="BI67" s="144" t="s">
        <v>197</v>
      </c>
      <c r="BJ67" s="23">
        <v>0.16934347224872826</v>
      </c>
      <c r="BK67" s="144" t="s">
        <v>197</v>
      </c>
      <c r="BL67" s="144">
        <v>79</v>
      </c>
      <c r="BM67" s="144" t="s">
        <v>197</v>
      </c>
      <c r="BN67" s="23">
        <v>7.1059261012512823E-2</v>
      </c>
      <c r="BO67" s="144" t="s">
        <v>197</v>
      </c>
      <c r="BP67" s="144">
        <v>147</v>
      </c>
      <c r="BQ67" s="144" t="s">
        <v>197</v>
      </c>
      <c r="BR67" s="23">
        <v>7.5690670004337698E-2</v>
      </c>
      <c r="BS67" s="144" t="s">
        <v>197</v>
      </c>
      <c r="BT67" s="144">
        <v>116</v>
      </c>
      <c r="BU67" s="144" t="s">
        <v>197</v>
      </c>
      <c r="BV67" s="23">
        <v>0.12753680019281544</v>
      </c>
      <c r="BW67" s="144" t="s">
        <v>197</v>
      </c>
      <c r="BX67" s="144">
        <v>142</v>
      </c>
      <c r="BY67" s="144" t="s">
        <v>197</v>
      </c>
      <c r="BZ67" s="23">
        <v>0.32447988938560063</v>
      </c>
      <c r="CA67" s="144" t="s">
        <v>197</v>
      </c>
      <c r="CB67" s="144">
        <v>29</v>
      </c>
      <c r="CC67" s="144" t="s">
        <v>197</v>
      </c>
      <c r="CD67" s="23">
        <v>0.20922619313858995</v>
      </c>
      <c r="CE67" s="144" t="s">
        <v>197</v>
      </c>
      <c r="CF67" s="144">
        <v>47</v>
      </c>
      <c r="CG67" s="2">
        <f t="shared" si="0"/>
        <v>5.9940315512158225E-3</v>
      </c>
      <c r="CH67">
        <f t="shared" si="1"/>
        <v>1.9446719662187056E-2</v>
      </c>
      <c r="CI67">
        <f t="shared" si="2"/>
        <v>0.16741618376461853</v>
      </c>
      <c r="CJ67">
        <f t="shared" si="3"/>
        <v>0.16934347224872826</v>
      </c>
      <c r="CK67">
        <f t="shared" si="4"/>
        <v>0.12753680019281544</v>
      </c>
      <c r="CL67">
        <f t="shared" si="5"/>
        <v>0.32447988938560063</v>
      </c>
      <c r="CM67">
        <f t="shared" si="6"/>
        <v>0.20922619313858995</v>
      </c>
      <c r="CN67">
        <f t="shared" si="7"/>
        <v>0.14305518383463386</v>
      </c>
      <c r="CO67">
        <f t="shared" si="8"/>
        <v>1.4985078878039556E-3</v>
      </c>
      <c r="CP67" s="144" t="s">
        <v>197</v>
      </c>
      <c r="CQ67">
        <f t="shared" si="9"/>
        <v>53</v>
      </c>
      <c r="CR67">
        <f t="shared" si="10"/>
        <v>72</v>
      </c>
      <c r="CS67" s="144" t="s">
        <v>197</v>
      </c>
    </row>
    <row r="68" spans="1:97" x14ac:dyDescent="0.25">
      <c r="A68" s="144" t="s">
        <v>281</v>
      </c>
      <c r="B68" s="23">
        <v>0.13995891120682963</v>
      </c>
      <c r="C68" s="144" t="s">
        <v>281</v>
      </c>
      <c r="D68" s="144">
        <v>293</v>
      </c>
      <c r="E68" s="144" t="s">
        <v>281</v>
      </c>
      <c r="F68" s="23">
        <v>8.161434063633001E-2</v>
      </c>
      <c r="G68" s="144" t="s">
        <v>281</v>
      </c>
      <c r="H68" s="144">
        <v>195</v>
      </c>
      <c r="I68" s="144" t="s">
        <v>281</v>
      </c>
      <c r="J68" s="23">
        <v>0.1537840876524563</v>
      </c>
      <c r="K68" s="144" t="s">
        <v>281</v>
      </c>
      <c r="L68" s="144">
        <v>298</v>
      </c>
      <c r="M68" s="144" t="s">
        <v>281</v>
      </c>
      <c r="N68" s="23">
        <v>103</v>
      </c>
      <c r="O68" s="144" t="s">
        <v>281</v>
      </c>
      <c r="P68" s="23">
        <v>264</v>
      </c>
      <c r="Q68" s="144" t="s">
        <v>281</v>
      </c>
      <c r="R68" s="23">
        <v>3.1363646659782036E-3</v>
      </c>
      <c r="S68" s="144" t="s">
        <v>281</v>
      </c>
      <c r="T68" s="144">
        <v>79</v>
      </c>
      <c r="U68" s="144" t="s">
        <v>281</v>
      </c>
      <c r="V68" s="23">
        <v>7.7347462829017971E-2</v>
      </c>
      <c r="W68" s="144" t="s">
        <v>281</v>
      </c>
      <c r="X68" s="144">
        <v>253</v>
      </c>
      <c r="Y68" s="144" t="s">
        <v>281</v>
      </c>
      <c r="Z68" s="23">
        <v>3.850194605453083E-3</v>
      </c>
      <c r="AA68" s="144" t="s">
        <v>281</v>
      </c>
      <c r="AB68" s="144">
        <v>127</v>
      </c>
      <c r="AC68" s="144" t="s">
        <v>281</v>
      </c>
      <c r="AD68" s="23">
        <v>2.1519713068187587E-3</v>
      </c>
      <c r="AE68" s="144" t="s">
        <v>281</v>
      </c>
      <c r="AF68" s="144">
        <v>307</v>
      </c>
      <c r="AG68" s="144" t="s">
        <v>281</v>
      </c>
      <c r="AH68" s="23">
        <v>3.5790829115019976E-2</v>
      </c>
      <c r="AI68" s="144" t="s">
        <v>281</v>
      </c>
      <c r="AJ68" s="144">
        <v>322</v>
      </c>
      <c r="AK68" s="144" t="s">
        <v>281</v>
      </c>
      <c r="AL68" s="23">
        <v>6.6076877826115139E-3</v>
      </c>
      <c r="AM68" s="144" t="s">
        <v>281</v>
      </c>
      <c r="AN68" s="144">
        <v>325</v>
      </c>
      <c r="AO68" s="144" t="s">
        <v>281</v>
      </c>
      <c r="AP68" s="23">
        <v>0</v>
      </c>
      <c r="AQ68" s="144" t="s">
        <v>281</v>
      </c>
      <c r="AR68" s="144">
        <v>253</v>
      </c>
      <c r="AS68" s="144" t="s">
        <v>281</v>
      </c>
      <c r="AT68" s="23">
        <v>8.3148673620637867E-2</v>
      </c>
      <c r="AU68" s="144" t="s">
        <v>281</v>
      </c>
      <c r="AV68" s="144">
        <v>190</v>
      </c>
      <c r="AW68" s="144" t="s">
        <v>281</v>
      </c>
      <c r="AX68" s="23">
        <v>2.9314596806015093E-2</v>
      </c>
      <c r="AY68" s="144" t="s">
        <v>281</v>
      </c>
      <c r="AZ68" s="144">
        <v>293</v>
      </c>
      <c r="BA68" s="144" t="s">
        <v>281</v>
      </c>
      <c r="BB68" s="23">
        <v>0.14711282476438611</v>
      </c>
      <c r="BC68" s="144" t="s">
        <v>281</v>
      </c>
      <c r="BD68" s="144">
        <v>56</v>
      </c>
      <c r="BE68" s="144" t="s">
        <v>281</v>
      </c>
      <c r="BF68" s="23">
        <v>0.19539022519279317</v>
      </c>
      <c r="BG68" s="144" t="s">
        <v>281</v>
      </c>
      <c r="BH68" s="144">
        <v>195</v>
      </c>
      <c r="BI68" s="144" t="s">
        <v>281</v>
      </c>
      <c r="BJ68" s="23">
        <v>0.17503768012888177</v>
      </c>
      <c r="BK68" s="144" t="s">
        <v>281</v>
      </c>
      <c r="BL68" s="144">
        <v>72</v>
      </c>
      <c r="BM68" s="144" t="s">
        <v>281</v>
      </c>
      <c r="BN68" s="23">
        <v>2.8187515347055832E-2</v>
      </c>
      <c r="BO68" s="144" t="s">
        <v>281</v>
      </c>
      <c r="BP68" s="144">
        <v>263</v>
      </c>
      <c r="BQ68" s="144" t="s">
        <v>281</v>
      </c>
      <c r="BR68" s="23">
        <v>4.9097246315640282E-2</v>
      </c>
      <c r="BS68" s="144" t="s">
        <v>281</v>
      </c>
      <c r="BT68" s="144">
        <v>211</v>
      </c>
      <c r="BU68" s="144" t="s">
        <v>281</v>
      </c>
      <c r="BV68" s="23">
        <v>6.7200775039877814E-2</v>
      </c>
      <c r="BW68" s="144" t="s">
        <v>281</v>
      </c>
      <c r="BX68" s="144">
        <v>280</v>
      </c>
      <c r="BY68" s="144" t="s">
        <v>281</v>
      </c>
      <c r="BZ68" s="23">
        <v>7.9560140916297359E-2</v>
      </c>
      <c r="CA68" s="144" t="s">
        <v>281</v>
      </c>
      <c r="CB68" s="144">
        <v>306</v>
      </c>
      <c r="CC68" s="144" t="s">
        <v>281</v>
      </c>
      <c r="CD68" s="23">
        <v>2.8796530930600073E-2</v>
      </c>
      <c r="CE68" s="144" t="s">
        <v>281</v>
      </c>
      <c r="CF68" s="144">
        <v>277</v>
      </c>
      <c r="CG68" s="2">
        <f t="shared" si="0"/>
        <v>3.850194605453083E-3</v>
      </c>
      <c r="CH68">
        <f t="shared" si="1"/>
        <v>6.6076877826115139E-3</v>
      </c>
      <c r="CI68">
        <f t="shared" si="2"/>
        <v>2.9314596806015093E-2</v>
      </c>
      <c r="CJ68">
        <f t="shared" si="3"/>
        <v>0.17503768012888177</v>
      </c>
      <c r="CK68">
        <f t="shared" si="4"/>
        <v>6.7200775039877814E-2</v>
      </c>
      <c r="CL68">
        <f t="shared" si="5"/>
        <v>7.9560140916297359E-2</v>
      </c>
      <c r="CM68">
        <f t="shared" si="6"/>
        <v>2.8796530930600073E-2</v>
      </c>
      <c r="CN68">
        <f t="shared" si="7"/>
        <v>5.7115314384930498E-2</v>
      </c>
      <c r="CO68">
        <f t="shared" si="8"/>
        <v>9.6254865136327075E-4</v>
      </c>
      <c r="CP68" s="144" t="s">
        <v>281</v>
      </c>
      <c r="CQ68">
        <f t="shared" si="9"/>
        <v>293</v>
      </c>
      <c r="CR68">
        <f t="shared" si="10"/>
        <v>127</v>
      </c>
      <c r="CS68" s="144" t="s">
        <v>281</v>
      </c>
    </row>
    <row r="69" spans="1:97" x14ac:dyDescent="0.25">
      <c r="A69" s="144" t="s">
        <v>102</v>
      </c>
      <c r="B69" s="23">
        <v>0.34029977364494934</v>
      </c>
      <c r="C69" s="144" t="s">
        <v>102</v>
      </c>
      <c r="D69" s="144">
        <v>64</v>
      </c>
      <c r="E69" s="144" t="s">
        <v>102</v>
      </c>
      <c r="F69" s="23">
        <v>4.3689646809456646E-2</v>
      </c>
      <c r="G69" s="144" t="s">
        <v>102</v>
      </c>
      <c r="H69" s="144">
        <v>295</v>
      </c>
      <c r="I69" s="144" t="s">
        <v>102</v>
      </c>
      <c r="J69" s="23">
        <v>0.51515845902686486</v>
      </c>
      <c r="K69" s="144" t="s">
        <v>102</v>
      </c>
      <c r="L69" s="144">
        <v>28</v>
      </c>
      <c r="M69" s="144" t="s">
        <v>102</v>
      </c>
      <c r="N69" s="23">
        <v>-267</v>
      </c>
      <c r="O69" s="144" t="s">
        <v>102</v>
      </c>
      <c r="P69" s="23">
        <v>1</v>
      </c>
      <c r="Q69" s="144" t="s">
        <v>102</v>
      </c>
      <c r="R69" s="23">
        <v>1.244979256253746E-4</v>
      </c>
      <c r="S69" s="144" t="s">
        <v>102</v>
      </c>
      <c r="T69" s="144">
        <v>309</v>
      </c>
      <c r="U69" s="144" t="s">
        <v>102</v>
      </c>
      <c r="V69" s="23">
        <v>0.25844915946307462</v>
      </c>
      <c r="W69" s="144" t="s">
        <v>102</v>
      </c>
      <c r="X69" s="144">
        <v>75</v>
      </c>
      <c r="Y69" s="144" t="s">
        <v>102</v>
      </c>
      <c r="Z69" s="23">
        <v>2.5128011528704379E-3</v>
      </c>
      <c r="AA69" s="144" t="s">
        <v>102</v>
      </c>
      <c r="AB69" s="144">
        <v>190</v>
      </c>
      <c r="AC69" s="144" t="s">
        <v>102</v>
      </c>
      <c r="AD69" s="23">
        <v>1.342896823776239E-3</v>
      </c>
      <c r="AE69" s="144" t="s">
        <v>102</v>
      </c>
      <c r="AF69" s="144">
        <v>318</v>
      </c>
      <c r="AG69" s="144" t="s">
        <v>102</v>
      </c>
      <c r="AH69" s="23">
        <v>0.29418773680935462</v>
      </c>
      <c r="AI69" s="144" t="s">
        <v>102</v>
      </c>
      <c r="AJ69" s="144">
        <v>13</v>
      </c>
      <c r="AK69" s="144" t="s">
        <v>102</v>
      </c>
      <c r="AL69" s="23">
        <v>3.8385497903784316E-2</v>
      </c>
      <c r="AM69" s="144" t="s">
        <v>102</v>
      </c>
      <c r="AN69" s="144">
        <v>81</v>
      </c>
      <c r="AO69" s="144" t="s">
        <v>102</v>
      </c>
      <c r="AP69" s="23">
        <v>1.2306895024530419E-2</v>
      </c>
      <c r="AQ69" s="144" t="s">
        <v>102</v>
      </c>
      <c r="AR69" s="144">
        <v>233</v>
      </c>
      <c r="AS69" s="144" t="s">
        <v>102</v>
      </c>
      <c r="AT69" s="23">
        <v>0.10537059203454296</v>
      </c>
      <c r="AU69" s="144" t="s">
        <v>102</v>
      </c>
      <c r="AV69" s="144">
        <v>118</v>
      </c>
      <c r="AW69" s="144" t="s">
        <v>102</v>
      </c>
      <c r="AX69" s="23">
        <v>4.9136332031631286E-2</v>
      </c>
      <c r="AY69" s="144" t="s">
        <v>102</v>
      </c>
      <c r="AZ69" s="144">
        <v>229</v>
      </c>
      <c r="BA69" s="144" t="s">
        <v>102</v>
      </c>
      <c r="BB69" s="23">
        <v>7.9141014721134609E-3</v>
      </c>
      <c r="BC69" s="144" t="s">
        <v>102</v>
      </c>
      <c r="BD69" s="144">
        <v>302</v>
      </c>
      <c r="BE69" s="144" t="s">
        <v>102</v>
      </c>
      <c r="BF69" s="23">
        <v>0.259359750346288</v>
      </c>
      <c r="BG69" s="144" t="s">
        <v>102</v>
      </c>
      <c r="BH69" s="144">
        <v>123</v>
      </c>
      <c r="BI69" s="144" t="s">
        <v>102</v>
      </c>
      <c r="BJ69" s="23">
        <v>6.142687888007857E-2</v>
      </c>
      <c r="BK69" s="144" t="s">
        <v>102</v>
      </c>
      <c r="BL69" s="144">
        <v>261</v>
      </c>
      <c r="BM69" s="144" t="s">
        <v>102</v>
      </c>
      <c r="BN69" s="23">
        <v>7.498402458666488E-2</v>
      </c>
      <c r="BO69" s="144" t="s">
        <v>102</v>
      </c>
      <c r="BP69" s="144">
        <v>138</v>
      </c>
      <c r="BQ69" s="144" t="s">
        <v>102</v>
      </c>
      <c r="BR69" s="23">
        <v>6.5004083718384231E-2</v>
      </c>
      <c r="BS69" s="144" t="s">
        <v>102</v>
      </c>
      <c r="BT69" s="144">
        <v>154</v>
      </c>
      <c r="BU69" s="144" t="s">
        <v>102</v>
      </c>
      <c r="BV69" s="23">
        <v>0.12163339785571257</v>
      </c>
      <c r="BW69" s="144" t="s">
        <v>102</v>
      </c>
      <c r="BX69" s="144">
        <v>152</v>
      </c>
      <c r="BY69" s="144" t="s">
        <v>102</v>
      </c>
      <c r="BZ69" s="23">
        <v>0.24384323358619403</v>
      </c>
      <c r="CA69" s="144" t="s">
        <v>102</v>
      </c>
      <c r="CB69" s="144">
        <v>57</v>
      </c>
      <c r="CC69" s="144" t="s">
        <v>102</v>
      </c>
      <c r="CD69" s="23">
        <v>0.61330954691461981</v>
      </c>
      <c r="CE69" s="144" t="s">
        <v>102</v>
      </c>
      <c r="CF69" s="144">
        <v>11</v>
      </c>
      <c r="CG69" s="2">
        <f t="shared" ref="CG69:CG132" si="11">Z69</f>
        <v>2.5128011528704379E-3</v>
      </c>
      <c r="CH69">
        <f t="shared" ref="CH69:CH132" si="12">AL69</f>
        <v>3.8385497903784316E-2</v>
      </c>
      <c r="CI69">
        <f t="shared" ref="CI69:CI132" si="13">AX69</f>
        <v>4.9136332031631286E-2</v>
      </c>
      <c r="CJ69">
        <f t="shared" ref="CJ69:CJ132" si="14">BJ69</f>
        <v>6.142687888007857E-2</v>
      </c>
      <c r="CK69">
        <f t="shared" ref="CK69:CK132" si="15">BV69</f>
        <v>0.12163339785571257</v>
      </c>
      <c r="CL69">
        <f t="shared" ref="CL69:CL132" si="16">BZ69</f>
        <v>0.24384323358619403</v>
      </c>
      <c r="CM69">
        <f t="shared" si="6"/>
        <v>0.61330954691461981</v>
      </c>
      <c r="CN69">
        <f t="shared" si="7"/>
        <v>0.13887167590300267</v>
      </c>
      <c r="CO69">
        <f t="shared" si="8"/>
        <v>6.2820028821760948E-4</v>
      </c>
      <c r="CP69" s="144" t="s">
        <v>102</v>
      </c>
      <c r="CQ69">
        <f t="shared" si="9"/>
        <v>64</v>
      </c>
      <c r="CR69">
        <f t="shared" si="10"/>
        <v>190</v>
      </c>
      <c r="CS69" s="144" t="s">
        <v>102</v>
      </c>
    </row>
    <row r="70" spans="1:97" x14ac:dyDescent="0.25">
      <c r="A70" s="144" t="s">
        <v>140</v>
      </c>
      <c r="B70" s="23">
        <v>0.36509728080672582</v>
      </c>
      <c r="C70" s="144" t="s">
        <v>140</v>
      </c>
      <c r="D70" s="144">
        <v>48</v>
      </c>
      <c r="E70" s="144" t="s">
        <v>140</v>
      </c>
      <c r="F70" s="23">
        <v>8.4531486896779237E-2</v>
      </c>
      <c r="G70" s="144" t="s">
        <v>140</v>
      </c>
      <c r="H70" s="144">
        <v>190</v>
      </c>
      <c r="I70" s="144" t="s">
        <v>140</v>
      </c>
      <c r="J70" s="23">
        <v>0.5495867620171252</v>
      </c>
      <c r="K70" s="144" t="s">
        <v>140</v>
      </c>
      <c r="L70" s="144">
        <v>19</v>
      </c>
      <c r="M70" s="144" t="s">
        <v>140</v>
      </c>
      <c r="N70" s="23">
        <v>-171</v>
      </c>
      <c r="O70" s="144" t="s">
        <v>140</v>
      </c>
      <c r="P70" s="23">
        <v>26</v>
      </c>
      <c r="Q70" s="144" t="s">
        <v>140</v>
      </c>
      <c r="R70" s="23">
        <v>6.1961561292973892E-3</v>
      </c>
      <c r="S70" s="144" t="s">
        <v>140</v>
      </c>
      <c r="T70" s="144">
        <v>43</v>
      </c>
      <c r="U70" s="144" t="s">
        <v>140</v>
      </c>
      <c r="V70" s="23">
        <v>0.39936131176763906</v>
      </c>
      <c r="W70" s="144" t="s">
        <v>140</v>
      </c>
      <c r="X70" s="144">
        <v>38</v>
      </c>
      <c r="Y70" s="144" t="s">
        <v>140</v>
      </c>
      <c r="Z70" s="23">
        <v>9.8848123525437995E-3</v>
      </c>
      <c r="AA70" s="144" t="s">
        <v>140</v>
      </c>
      <c r="AB70" s="144">
        <v>33</v>
      </c>
      <c r="AC70" s="144" t="s">
        <v>140</v>
      </c>
      <c r="AD70" s="23">
        <v>4.6623491948105745E-3</v>
      </c>
      <c r="AE70" s="144" t="s">
        <v>140</v>
      </c>
      <c r="AF70" s="144">
        <v>260</v>
      </c>
      <c r="AG70" s="144" t="s">
        <v>140</v>
      </c>
      <c r="AH70" s="23">
        <v>0.18399770283699099</v>
      </c>
      <c r="AI70" s="144" t="s">
        <v>140</v>
      </c>
      <c r="AJ70" s="144">
        <v>37</v>
      </c>
      <c r="AK70" s="144" t="s">
        <v>140</v>
      </c>
      <c r="AL70" s="23">
        <v>2.7732589446794007E-2</v>
      </c>
      <c r="AM70" s="144" t="s">
        <v>140</v>
      </c>
      <c r="AN70" s="144">
        <v>119</v>
      </c>
      <c r="AO70" s="144" t="s">
        <v>140</v>
      </c>
      <c r="AP70" s="23">
        <v>2.3791700646691713E-2</v>
      </c>
      <c r="AQ70" s="144" t="s">
        <v>140</v>
      </c>
      <c r="AR70" s="144">
        <v>195</v>
      </c>
      <c r="AS70" s="144" t="s">
        <v>140</v>
      </c>
      <c r="AT70" s="23">
        <v>0.11012725437905459</v>
      </c>
      <c r="AU70" s="144" t="s">
        <v>140</v>
      </c>
      <c r="AV70" s="144">
        <v>109</v>
      </c>
      <c r="AW70" s="144" t="s">
        <v>140</v>
      </c>
      <c r="AX70" s="23">
        <v>6.1999841712740478E-2</v>
      </c>
      <c r="AY70" s="144" t="s">
        <v>140</v>
      </c>
      <c r="AZ70" s="144">
        <v>188</v>
      </c>
      <c r="BA70" s="144" t="s">
        <v>140</v>
      </c>
      <c r="BB70" s="23">
        <v>8.786805516328984E-2</v>
      </c>
      <c r="BC70" s="144" t="s">
        <v>140</v>
      </c>
      <c r="BD70" s="144">
        <v>107</v>
      </c>
      <c r="BE70" s="144" t="s">
        <v>140</v>
      </c>
      <c r="BF70" s="23">
        <v>0.50052894989952701</v>
      </c>
      <c r="BG70" s="144" t="s">
        <v>140</v>
      </c>
      <c r="BH70" s="144">
        <v>19</v>
      </c>
      <c r="BI70" s="144" t="s">
        <v>140</v>
      </c>
      <c r="BJ70" s="23">
        <v>0.18476849427966538</v>
      </c>
      <c r="BK70" s="144" t="s">
        <v>140</v>
      </c>
      <c r="BL70" s="144">
        <v>60</v>
      </c>
      <c r="BM70" s="144" t="s">
        <v>140</v>
      </c>
      <c r="BN70" s="23">
        <v>6.4525206804267612E-2</v>
      </c>
      <c r="BO70" s="144" t="s">
        <v>140</v>
      </c>
      <c r="BP70" s="144">
        <v>159</v>
      </c>
      <c r="BQ70" s="144" t="s">
        <v>140</v>
      </c>
      <c r="BR70" s="23">
        <v>8.8470212930580203E-2</v>
      </c>
      <c r="BS70" s="144" t="s">
        <v>140</v>
      </c>
      <c r="BT70" s="144">
        <v>83</v>
      </c>
      <c r="BU70" s="144" t="s">
        <v>140</v>
      </c>
      <c r="BV70" s="23">
        <v>0.13300027396874398</v>
      </c>
      <c r="BW70" s="144" t="s">
        <v>140</v>
      </c>
      <c r="BX70" s="144">
        <v>132</v>
      </c>
      <c r="BY70" s="144" t="s">
        <v>140</v>
      </c>
      <c r="BZ70" s="23">
        <v>0.36771592909442902</v>
      </c>
      <c r="CA70" s="144" t="s">
        <v>140</v>
      </c>
      <c r="CB70" s="144">
        <v>21</v>
      </c>
      <c r="CC70" s="144" t="s">
        <v>140</v>
      </c>
      <c r="CD70" s="23">
        <v>0.31225907749721787</v>
      </c>
      <c r="CE70" s="144" t="s">
        <v>140</v>
      </c>
      <c r="CF70" s="144">
        <v>28</v>
      </c>
      <c r="CG70" s="2">
        <f t="shared" si="11"/>
        <v>9.8848123525437995E-3</v>
      </c>
      <c r="CH70">
        <f t="shared" si="12"/>
        <v>2.7732589446794007E-2</v>
      </c>
      <c r="CI70">
        <f t="shared" si="13"/>
        <v>6.1999841712740478E-2</v>
      </c>
      <c r="CJ70">
        <f t="shared" si="14"/>
        <v>0.18476849427966538</v>
      </c>
      <c r="CK70">
        <f t="shared" si="15"/>
        <v>0.13300027396874398</v>
      </c>
      <c r="CL70">
        <f t="shared" si="16"/>
        <v>0.36771592909442902</v>
      </c>
      <c r="CM70">
        <f t="shared" ref="CM70:CM133" si="17">CD70</f>
        <v>0.31225907749721787</v>
      </c>
      <c r="CN70">
        <f t="shared" ref="CN70:CN133" si="18">SUMPRODUCT(CG70:CM70,CG$4:CM$4)</f>
        <v>0.14899119887795928</v>
      </c>
      <c r="CO70">
        <f t="shared" ref="CO70:CO133" si="19">SUMPRODUCT(CG70:CM70,CG$3:CM$3)</f>
        <v>2.4712030881359499E-3</v>
      </c>
      <c r="CP70" s="144" t="s">
        <v>140</v>
      </c>
      <c r="CQ70">
        <f t="shared" ref="CQ70:CQ133" si="20">RANK(CN70,CN$5:CN$330)</f>
        <v>48</v>
      </c>
      <c r="CR70">
        <f t="shared" ref="CR70:CR133" si="21">RANK(CO70,CO$5:CO$330)</f>
        <v>33</v>
      </c>
      <c r="CS70" s="144" t="s">
        <v>140</v>
      </c>
    </row>
    <row r="71" spans="1:97" x14ac:dyDescent="0.25">
      <c r="A71" s="144" t="s">
        <v>192</v>
      </c>
      <c r="B71" s="23">
        <v>0.19204640855412186</v>
      </c>
      <c r="C71" s="144" t="s">
        <v>192</v>
      </c>
      <c r="D71" s="144">
        <v>197</v>
      </c>
      <c r="E71" s="144" t="s">
        <v>192</v>
      </c>
      <c r="F71" s="23">
        <v>8.9283040893784499E-2</v>
      </c>
      <c r="G71" s="144" t="s">
        <v>192</v>
      </c>
      <c r="H71" s="144">
        <v>173</v>
      </c>
      <c r="I71" s="144" t="s">
        <v>192</v>
      </c>
      <c r="J71" s="23">
        <v>0.255668280727538</v>
      </c>
      <c r="K71" s="144" t="s">
        <v>192</v>
      </c>
      <c r="L71" s="144">
        <v>169</v>
      </c>
      <c r="M71" s="144" t="s">
        <v>192</v>
      </c>
      <c r="N71" s="23">
        <v>-4</v>
      </c>
      <c r="O71" s="144" t="s">
        <v>192</v>
      </c>
      <c r="P71" s="23">
        <v>159</v>
      </c>
      <c r="Q71" s="144" t="s">
        <v>192</v>
      </c>
      <c r="R71" s="23">
        <v>3.5057230449143255E-5</v>
      </c>
      <c r="S71" s="144" t="s">
        <v>192</v>
      </c>
      <c r="T71" s="144">
        <v>324</v>
      </c>
      <c r="U71" s="144" t="s">
        <v>192</v>
      </c>
      <c r="V71" s="23">
        <v>0.13432765296185545</v>
      </c>
      <c r="W71" s="144" t="s">
        <v>192</v>
      </c>
      <c r="X71" s="144">
        <v>166</v>
      </c>
      <c r="Y71" s="144" t="s">
        <v>192</v>
      </c>
      <c r="Z71" s="23">
        <v>1.2763747420411699E-3</v>
      </c>
      <c r="AA71" s="144" t="s">
        <v>192</v>
      </c>
      <c r="AB71" s="144">
        <v>274</v>
      </c>
      <c r="AC71" s="144" t="s">
        <v>192</v>
      </c>
      <c r="AD71" s="23">
        <v>1.1009567859047152E-3</v>
      </c>
      <c r="AE71" s="144" t="s">
        <v>192</v>
      </c>
      <c r="AF71" s="144">
        <v>321</v>
      </c>
      <c r="AG71" s="144" t="s">
        <v>192</v>
      </c>
      <c r="AH71" s="23">
        <v>0.21044062902317845</v>
      </c>
      <c r="AI71" s="144" t="s">
        <v>192</v>
      </c>
      <c r="AJ71" s="144">
        <v>28</v>
      </c>
      <c r="AK71" s="144" t="s">
        <v>192</v>
      </c>
      <c r="AL71" s="23">
        <v>2.7594963531858172E-2</v>
      </c>
      <c r="AM71" s="144" t="s">
        <v>192</v>
      </c>
      <c r="AN71" s="144">
        <v>120</v>
      </c>
      <c r="AO71" s="144" t="s">
        <v>192</v>
      </c>
      <c r="AP71" s="23">
        <v>2.0538763814564333E-3</v>
      </c>
      <c r="AQ71" s="144" t="s">
        <v>192</v>
      </c>
      <c r="AR71" s="144">
        <v>249</v>
      </c>
      <c r="AS71" s="144" t="s">
        <v>192</v>
      </c>
      <c r="AT71" s="23">
        <v>8.0167135305426393E-2</v>
      </c>
      <c r="AU71" s="144" t="s">
        <v>192</v>
      </c>
      <c r="AV71" s="144">
        <v>196</v>
      </c>
      <c r="AW71" s="144" t="s">
        <v>192</v>
      </c>
      <c r="AX71" s="23">
        <v>3.0263968732985126E-2</v>
      </c>
      <c r="AY71" s="144" t="s">
        <v>192</v>
      </c>
      <c r="AZ71" s="144">
        <v>290</v>
      </c>
      <c r="BA71" s="144" t="s">
        <v>192</v>
      </c>
      <c r="BB71" s="23">
        <v>5.453152156268468E-3</v>
      </c>
      <c r="BC71" s="144" t="s">
        <v>192</v>
      </c>
      <c r="BD71" s="144">
        <v>316</v>
      </c>
      <c r="BE71" s="144" t="s">
        <v>192</v>
      </c>
      <c r="BF71" s="23">
        <v>0.19918353529766281</v>
      </c>
      <c r="BG71" s="144" t="s">
        <v>192</v>
      </c>
      <c r="BH71" s="144">
        <v>192</v>
      </c>
      <c r="BI71" s="144" t="s">
        <v>192</v>
      </c>
      <c r="BJ71" s="23">
        <v>4.6604819640508957E-2</v>
      </c>
      <c r="BK71" s="144" t="s">
        <v>192</v>
      </c>
      <c r="BL71" s="144">
        <v>299</v>
      </c>
      <c r="BM71" s="144" t="s">
        <v>192</v>
      </c>
      <c r="BN71" s="23">
        <v>0.18891422527498025</v>
      </c>
      <c r="BO71" s="144" t="s">
        <v>192</v>
      </c>
      <c r="BP71" s="144">
        <v>36</v>
      </c>
      <c r="BQ71" s="144" t="s">
        <v>192</v>
      </c>
      <c r="BR71" s="23">
        <v>0.10086551648584505</v>
      </c>
      <c r="BS71" s="144" t="s">
        <v>192</v>
      </c>
      <c r="BT71" s="144">
        <v>62</v>
      </c>
      <c r="BU71" s="144" t="s">
        <v>192</v>
      </c>
      <c r="BV71" s="23">
        <v>0.25165917062881488</v>
      </c>
      <c r="BW71" s="144" t="s">
        <v>192</v>
      </c>
      <c r="BX71" s="144">
        <v>38</v>
      </c>
      <c r="BY71" s="144" t="s">
        <v>192</v>
      </c>
      <c r="BZ71" s="23">
        <v>0.11932431793127299</v>
      </c>
      <c r="CA71" s="144" t="s">
        <v>192</v>
      </c>
      <c r="CB71" s="144">
        <v>224</v>
      </c>
      <c r="CC71" s="144" t="s">
        <v>192</v>
      </c>
      <c r="CD71" s="23">
        <v>6.8629662315149775E-2</v>
      </c>
      <c r="CE71" s="144" t="s">
        <v>192</v>
      </c>
      <c r="CF71" s="144">
        <v>167</v>
      </c>
      <c r="CG71" s="2">
        <f t="shared" si="11"/>
        <v>1.2763747420411699E-3</v>
      </c>
      <c r="CH71">
        <f t="shared" si="12"/>
        <v>2.7594963531858172E-2</v>
      </c>
      <c r="CI71">
        <f t="shared" si="13"/>
        <v>3.0263968732985126E-2</v>
      </c>
      <c r="CJ71">
        <f t="shared" si="14"/>
        <v>4.6604819640508957E-2</v>
      </c>
      <c r="CK71">
        <f t="shared" si="15"/>
        <v>0.25165917062881488</v>
      </c>
      <c r="CL71">
        <f t="shared" si="16"/>
        <v>0.11932431793127299</v>
      </c>
      <c r="CM71">
        <f t="shared" si="17"/>
        <v>6.8629662315149775E-2</v>
      </c>
      <c r="CN71">
        <f t="shared" si="18"/>
        <v>7.8371508512637161E-2</v>
      </c>
      <c r="CO71">
        <f t="shared" si="19"/>
        <v>3.1909368551029247E-4</v>
      </c>
      <c r="CP71" s="144" t="s">
        <v>192</v>
      </c>
      <c r="CQ71">
        <f t="shared" si="20"/>
        <v>197</v>
      </c>
      <c r="CR71">
        <f t="shared" si="21"/>
        <v>274</v>
      </c>
      <c r="CS71" s="144" t="s">
        <v>192</v>
      </c>
    </row>
    <row r="72" spans="1:97" x14ac:dyDescent="0.25">
      <c r="A72" s="144" t="s">
        <v>205</v>
      </c>
      <c r="B72" s="23">
        <v>0.19767590421970707</v>
      </c>
      <c r="C72" s="144" t="s">
        <v>205</v>
      </c>
      <c r="D72" s="144">
        <v>185</v>
      </c>
      <c r="E72" s="144" t="s">
        <v>205</v>
      </c>
      <c r="F72" s="23">
        <v>7.6742899256350874E-2</v>
      </c>
      <c r="G72" s="144" t="s">
        <v>205</v>
      </c>
      <c r="H72" s="144">
        <v>205</v>
      </c>
      <c r="I72" s="144" t="s">
        <v>205</v>
      </c>
      <c r="J72" s="23">
        <v>0.27808859285452386</v>
      </c>
      <c r="K72" s="144" t="s">
        <v>205</v>
      </c>
      <c r="L72" s="144">
        <v>141</v>
      </c>
      <c r="M72" s="144" t="s">
        <v>205</v>
      </c>
      <c r="N72" s="23">
        <v>-64</v>
      </c>
      <c r="O72" s="144" t="s">
        <v>205</v>
      </c>
      <c r="P72" s="23">
        <v>87</v>
      </c>
      <c r="Q72" s="144" t="s">
        <v>205</v>
      </c>
      <c r="R72" s="23">
        <v>3.3384166251688866E-4</v>
      </c>
      <c r="S72" s="144" t="s">
        <v>205</v>
      </c>
      <c r="T72" s="144">
        <v>273</v>
      </c>
      <c r="U72" s="144" t="s">
        <v>205</v>
      </c>
      <c r="V72" s="23">
        <v>0.15281834312007314</v>
      </c>
      <c r="W72" s="144" t="s">
        <v>205</v>
      </c>
      <c r="X72" s="144">
        <v>145</v>
      </c>
      <c r="Y72" s="144" t="s">
        <v>205</v>
      </c>
      <c r="Z72" s="23">
        <v>1.7459427999888366E-3</v>
      </c>
      <c r="AA72" s="144" t="s">
        <v>205</v>
      </c>
      <c r="AB72" s="144">
        <v>246</v>
      </c>
      <c r="AC72" s="144" t="s">
        <v>205</v>
      </c>
      <c r="AD72" s="23">
        <v>2.0614531719289311E-2</v>
      </c>
      <c r="AE72" s="144" t="s">
        <v>205</v>
      </c>
      <c r="AF72" s="144">
        <v>85</v>
      </c>
      <c r="AG72" s="144" t="s">
        <v>205</v>
      </c>
      <c r="AH72" s="23">
        <v>0.20267836166025607</v>
      </c>
      <c r="AI72" s="144" t="s">
        <v>205</v>
      </c>
      <c r="AJ72" s="144">
        <v>31</v>
      </c>
      <c r="AK72" s="144" t="s">
        <v>205</v>
      </c>
      <c r="AL72" s="23">
        <v>4.5630975153072142E-2</v>
      </c>
      <c r="AM72" s="144" t="s">
        <v>205</v>
      </c>
      <c r="AN72" s="144">
        <v>61</v>
      </c>
      <c r="AO72" s="144" t="s">
        <v>205</v>
      </c>
      <c r="AP72" s="23">
        <v>2.1996914587752586E-2</v>
      </c>
      <c r="AQ72" s="144" t="s">
        <v>205</v>
      </c>
      <c r="AR72" s="144">
        <v>201</v>
      </c>
      <c r="AS72" s="144" t="s">
        <v>205</v>
      </c>
      <c r="AT72" s="23">
        <v>6.5820268146782213E-2</v>
      </c>
      <c r="AU72" s="144" t="s">
        <v>205</v>
      </c>
      <c r="AV72" s="144">
        <v>255</v>
      </c>
      <c r="AW72" s="144" t="s">
        <v>205</v>
      </c>
      <c r="AX72" s="23">
        <v>4.4630959072526052E-2</v>
      </c>
      <c r="AY72" s="144" t="s">
        <v>205</v>
      </c>
      <c r="AZ72" s="144">
        <v>245</v>
      </c>
      <c r="BA72" s="144" t="s">
        <v>205</v>
      </c>
      <c r="BB72" s="23">
        <v>2.6806471100640213E-2</v>
      </c>
      <c r="BC72" s="144" t="s">
        <v>205</v>
      </c>
      <c r="BD72" s="144">
        <v>233</v>
      </c>
      <c r="BE72" s="144" t="s">
        <v>205</v>
      </c>
      <c r="BF72" s="23">
        <v>0.27182773031402185</v>
      </c>
      <c r="BG72" s="144" t="s">
        <v>205</v>
      </c>
      <c r="BH72" s="144">
        <v>112</v>
      </c>
      <c r="BI72" s="144" t="s">
        <v>205</v>
      </c>
      <c r="BJ72" s="23">
        <v>8.1266862912156096E-2</v>
      </c>
      <c r="BK72" s="144" t="s">
        <v>205</v>
      </c>
      <c r="BL72" s="144">
        <v>215</v>
      </c>
      <c r="BM72" s="144" t="s">
        <v>205</v>
      </c>
      <c r="BN72" s="23">
        <v>0.10005784139358689</v>
      </c>
      <c r="BO72" s="144" t="s">
        <v>205</v>
      </c>
      <c r="BP72" s="144">
        <v>95</v>
      </c>
      <c r="BQ72" s="144" t="s">
        <v>205</v>
      </c>
      <c r="BR72" s="23">
        <v>2.4316932996051182E-2</v>
      </c>
      <c r="BS72" s="144" t="s">
        <v>205</v>
      </c>
      <c r="BT72" s="144">
        <v>311</v>
      </c>
      <c r="BU72" s="144" t="s">
        <v>205</v>
      </c>
      <c r="BV72" s="23">
        <v>0.10794243856853954</v>
      </c>
      <c r="BW72" s="144" t="s">
        <v>205</v>
      </c>
      <c r="BX72" s="144">
        <v>179</v>
      </c>
      <c r="BY72" s="144" t="s">
        <v>205</v>
      </c>
      <c r="BZ72" s="23">
        <v>0.2186548327754107</v>
      </c>
      <c r="CA72" s="144" t="s">
        <v>205</v>
      </c>
      <c r="CB72" s="144">
        <v>74</v>
      </c>
      <c r="CC72" s="144" t="s">
        <v>205</v>
      </c>
      <c r="CD72" s="23">
        <v>5.6880268837933998E-2</v>
      </c>
      <c r="CE72" s="144" t="s">
        <v>205</v>
      </c>
      <c r="CF72" s="144">
        <v>191</v>
      </c>
      <c r="CG72" s="2">
        <f t="shared" si="11"/>
        <v>1.7459427999888366E-3</v>
      </c>
      <c r="CH72">
        <f t="shared" si="12"/>
        <v>4.5630975153072142E-2</v>
      </c>
      <c r="CI72">
        <f t="shared" si="13"/>
        <v>4.4630959072526052E-2</v>
      </c>
      <c r="CJ72">
        <f t="shared" si="14"/>
        <v>8.1266862912156096E-2</v>
      </c>
      <c r="CK72">
        <f t="shared" si="15"/>
        <v>0.10794243856853954</v>
      </c>
      <c r="CL72">
        <f t="shared" si="16"/>
        <v>0.2186548327754107</v>
      </c>
      <c r="CM72">
        <f t="shared" si="17"/>
        <v>5.6880268837933998E-2</v>
      </c>
      <c r="CN72">
        <f t="shared" si="18"/>
        <v>8.0668828576047402E-2</v>
      </c>
      <c r="CO72">
        <f t="shared" si="19"/>
        <v>4.3648569999720914E-4</v>
      </c>
      <c r="CP72" s="144" t="s">
        <v>205</v>
      </c>
      <c r="CQ72">
        <f t="shared" si="20"/>
        <v>185</v>
      </c>
      <c r="CR72">
        <f t="shared" si="21"/>
        <v>246</v>
      </c>
      <c r="CS72" s="144" t="s">
        <v>205</v>
      </c>
    </row>
    <row r="73" spans="1:97" x14ac:dyDescent="0.25">
      <c r="A73" s="144" t="s">
        <v>139</v>
      </c>
      <c r="B73" s="23">
        <v>0.45168602522715123</v>
      </c>
      <c r="C73" s="144" t="s">
        <v>139</v>
      </c>
      <c r="D73" s="144">
        <v>31</v>
      </c>
      <c r="E73" s="144" t="s">
        <v>139</v>
      </c>
      <c r="F73" s="23">
        <v>0.15685317971744786</v>
      </c>
      <c r="G73" s="144" t="s">
        <v>139</v>
      </c>
      <c r="H73" s="144">
        <v>70</v>
      </c>
      <c r="I73" s="144" t="s">
        <v>139</v>
      </c>
      <c r="J73" s="23">
        <v>0.54900876111907904</v>
      </c>
      <c r="K73" s="144" t="s">
        <v>139</v>
      </c>
      <c r="L73" s="144">
        <v>20</v>
      </c>
      <c r="M73" s="144" t="s">
        <v>139</v>
      </c>
      <c r="N73" s="23">
        <v>-50</v>
      </c>
      <c r="O73" s="144" t="s">
        <v>139</v>
      </c>
      <c r="P73" s="23">
        <v>104</v>
      </c>
      <c r="Q73" s="144" t="s">
        <v>139</v>
      </c>
      <c r="R73" s="23">
        <v>2.3549933363253106E-3</v>
      </c>
      <c r="S73" s="144" t="s">
        <v>139</v>
      </c>
      <c r="T73" s="144">
        <v>97</v>
      </c>
      <c r="U73" s="144" t="s">
        <v>139</v>
      </c>
      <c r="V73" s="23">
        <v>0.45075596482231045</v>
      </c>
      <c r="W73" s="144" t="s">
        <v>139</v>
      </c>
      <c r="X73" s="144">
        <v>27</v>
      </c>
      <c r="Y73" s="144" t="s">
        <v>139</v>
      </c>
      <c r="Z73" s="23">
        <v>6.5197430293249354E-3</v>
      </c>
      <c r="AA73" s="144" t="s">
        <v>139</v>
      </c>
      <c r="AB73" s="144">
        <v>65</v>
      </c>
      <c r="AC73" s="144" t="s">
        <v>139</v>
      </c>
      <c r="AD73" s="23">
        <v>5.0329750384274577E-3</v>
      </c>
      <c r="AE73" s="144" t="s">
        <v>139</v>
      </c>
      <c r="AF73" s="144">
        <v>253</v>
      </c>
      <c r="AG73" s="144" t="s">
        <v>139</v>
      </c>
      <c r="AH73" s="23">
        <v>9.7586700626116588E-2</v>
      </c>
      <c r="AI73" s="144" t="s">
        <v>139</v>
      </c>
      <c r="AJ73" s="144">
        <v>129</v>
      </c>
      <c r="AK73" s="144" t="s">
        <v>139</v>
      </c>
      <c r="AL73" s="23">
        <v>1.7203212956672227E-2</v>
      </c>
      <c r="AM73" s="144" t="s">
        <v>139</v>
      </c>
      <c r="AN73" s="144">
        <v>235</v>
      </c>
      <c r="AO73" s="144" t="s">
        <v>139</v>
      </c>
      <c r="AP73" s="23">
        <v>0.10568027910045429</v>
      </c>
      <c r="AQ73" s="144" t="s">
        <v>139</v>
      </c>
      <c r="AR73" s="144">
        <v>56</v>
      </c>
      <c r="AS73" s="144" t="s">
        <v>139</v>
      </c>
      <c r="AT73" s="23">
        <v>0.17421007908574612</v>
      </c>
      <c r="AU73" s="144" t="s">
        <v>139</v>
      </c>
      <c r="AV73" s="144">
        <v>28</v>
      </c>
      <c r="AW73" s="144" t="s">
        <v>139</v>
      </c>
      <c r="AX73" s="23">
        <v>0.16435438908977276</v>
      </c>
      <c r="AY73" s="144" t="s">
        <v>139</v>
      </c>
      <c r="AZ73" s="144">
        <v>41</v>
      </c>
      <c r="BA73" s="144" t="s">
        <v>139</v>
      </c>
      <c r="BB73" s="23">
        <v>0.13754523025456489</v>
      </c>
      <c r="BC73" s="144" t="s">
        <v>139</v>
      </c>
      <c r="BD73" s="144">
        <v>61</v>
      </c>
      <c r="BE73" s="144" t="s">
        <v>139</v>
      </c>
      <c r="BF73" s="23">
        <v>0.27864052820123913</v>
      </c>
      <c r="BG73" s="144" t="s">
        <v>139</v>
      </c>
      <c r="BH73" s="144">
        <v>101</v>
      </c>
      <c r="BI73" s="144" t="s">
        <v>139</v>
      </c>
      <c r="BJ73" s="23">
        <v>0.18370957987303996</v>
      </c>
      <c r="BK73" s="144" t="s">
        <v>139</v>
      </c>
      <c r="BL73" s="144">
        <v>62</v>
      </c>
      <c r="BM73" s="144" t="s">
        <v>139</v>
      </c>
      <c r="BN73" s="23">
        <v>9.6456753358611508E-2</v>
      </c>
      <c r="BO73" s="144" t="s">
        <v>139</v>
      </c>
      <c r="BP73" s="144">
        <v>101</v>
      </c>
      <c r="BQ73" s="144" t="s">
        <v>139</v>
      </c>
      <c r="BR73" s="23">
        <v>0.13778007086458657</v>
      </c>
      <c r="BS73" s="144" t="s">
        <v>139</v>
      </c>
      <c r="BT73" s="144">
        <v>30</v>
      </c>
      <c r="BU73" s="144" t="s">
        <v>139</v>
      </c>
      <c r="BV73" s="23">
        <v>0.20363284855876065</v>
      </c>
      <c r="BW73" s="144" t="s">
        <v>139</v>
      </c>
      <c r="BX73" s="144">
        <v>62</v>
      </c>
      <c r="BY73" s="144" t="s">
        <v>139</v>
      </c>
      <c r="BZ73" s="23">
        <v>0.31743191889043804</v>
      </c>
      <c r="CA73" s="144" t="s">
        <v>139</v>
      </c>
      <c r="CB73" s="144">
        <v>32</v>
      </c>
      <c r="CC73" s="144" t="s">
        <v>139</v>
      </c>
      <c r="CD73" s="23">
        <v>0.50399125448498905</v>
      </c>
      <c r="CE73" s="144" t="s">
        <v>139</v>
      </c>
      <c r="CF73" s="144">
        <v>18</v>
      </c>
      <c r="CG73" s="2">
        <f t="shared" si="11"/>
        <v>6.5197430293249354E-3</v>
      </c>
      <c r="CH73">
        <f t="shared" si="12"/>
        <v>1.7203212956672227E-2</v>
      </c>
      <c r="CI73">
        <f t="shared" si="13"/>
        <v>0.16435438908977276</v>
      </c>
      <c r="CJ73">
        <f t="shared" si="14"/>
        <v>0.18370957987303996</v>
      </c>
      <c r="CK73">
        <f t="shared" si="15"/>
        <v>0.20363284855876065</v>
      </c>
      <c r="CL73">
        <f t="shared" si="16"/>
        <v>0.31743191889043804</v>
      </c>
      <c r="CM73">
        <f t="shared" si="17"/>
        <v>0.50399125448498905</v>
      </c>
      <c r="CN73">
        <f t="shared" si="18"/>
        <v>0.18432687930820019</v>
      </c>
      <c r="CO73">
        <f t="shared" si="19"/>
        <v>1.6299357573312339E-3</v>
      </c>
      <c r="CP73" s="144" t="s">
        <v>139</v>
      </c>
      <c r="CQ73">
        <f t="shared" si="20"/>
        <v>31</v>
      </c>
      <c r="CR73">
        <f t="shared" si="21"/>
        <v>65</v>
      </c>
      <c r="CS73" s="144" t="s">
        <v>139</v>
      </c>
    </row>
    <row r="74" spans="1:97" x14ac:dyDescent="0.25">
      <c r="A74" s="144" t="s">
        <v>74</v>
      </c>
      <c r="B74" s="23">
        <v>0.18814609118227685</v>
      </c>
      <c r="C74" s="144" t="s">
        <v>74</v>
      </c>
      <c r="D74" s="144">
        <v>205</v>
      </c>
      <c r="E74" s="144" t="s">
        <v>74</v>
      </c>
      <c r="F74" s="23">
        <v>6.5916787320437778E-2</v>
      </c>
      <c r="G74" s="144" t="s">
        <v>74</v>
      </c>
      <c r="H74" s="144">
        <v>229</v>
      </c>
      <c r="I74" s="144" t="s">
        <v>74</v>
      </c>
      <c r="J74" s="23">
        <v>0.30192497009901309</v>
      </c>
      <c r="K74" s="144" t="s">
        <v>74</v>
      </c>
      <c r="L74" s="144">
        <v>113</v>
      </c>
      <c r="M74" s="144" t="s">
        <v>74</v>
      </c>
      <c r="N74" s="23">
        <v>-116</v>
      </c>
      <c r="O74" s="144" t="s">
        <v>74</v>
      </c>
      <c r="P74" s="23">
        <v>53</v>
      </c>
      <c r="Q74" s="144" t="s">
        <v>74</v>
      </c>
      <c r="R74" s="23">
        <v>1.8296362125615987E-3</v>
      </c>
      <c r="S74" s="144" t="s">
        <v>74</v>
      </c>
      <c r="T74" s="144">
        <v>118</v>
      </c>
      <c r="U74" s="144" t="s">
        <v>74</v>
      </c>
      <c r="V74" s="23">
        <v>5.2221895144750514E-2</v>
      </c>
      <c r="W74" s="144" t="s">
        <v>74</v>
      </c>
      <c r="X74" s="144">
        <v>283</v>
      </c>
      <c r="Y74" s="144" t="s">
        <v>74</v>
      </c>
      <c r="Z74" s="23">
        <v>2.3116719000973729E-3</v>
      </c>
      <c r="AA74" s="144" t="s">
        <v>74</v>
      </c>
      <c r="AB74" s="144">
        <v>202</v>
      </c>
      <c r="AC74" s="144" t="s">
        <v>74</v>
      </c>
      <c r="AD74" s="23">
        <v>1.3607968902090773E-2</v>
      </c>
      <c r="AE74" s="144" t="s">
        <v>74</v>
      </c>
      <c r="AF74" s="144">
        <v>132</v>
      </c>
      <c r="AG74" s="144" t="s">
        <v>74</v>
      </c>
      <c r="AH74" s="23">
        <v>0.11964456825486389</v>
      </c>
      <c r="AI74" s="144" t="s">
        <v>74</v>
      </c>
      <c r="AJ74" s="144">
        <v>87</v>
      </c>
      <c r="AK74" s="144" t="s">
        <v>74</v>
      </c>
      <c r="AL74" s="23">
        <v>2.8338797041336426E-2</v>
      </c>
      <c r="AM74" s="144" t="s">
        <v>74</v>
      </c>
      <c r="AN74" s="144">
        <v>115</v>
      </c>
      <c r="AO74" s="144" t="s">
        <v>74</v>
      </c>
      <c r="AP74" s="23">
        <v>0</v>
      </c>
      <c r="AQ74" s="144" t="s">
        <v>74</v>
      </c>
      <c r="AR74" s="144">
        <v>253</v>
      </c>
      <c r="AS74" s="144" t="s">
        <v>74</v>
      </c>
      <c r="AT74" s="23">
        <v>9.2383394981325639E-2</v>
      </c>
      <c r="AU74" s="144" t="s">
        <v>74</v>
      </c>
      <c r="AV74" s="144">
        <v>163</v>
      </c>
      <c r="AW74" s="144" t="s">
        <v>74</v>
      </c>
      <c r="AX74" s="23">
        <v>3.2570356898347648E-2</v>
      </c>
      <c r="AY74" s="144" t="s">
        <v>74</v>
      </c>
      <c r="AZ74" s="144">
        <v>281</v>
      </c>
      <c r="BA74" s="144" t="s">
        <v>74</v>
      </c>
      <c r="BB74" s="23">
        <v>0.11288731342333425</v>
      </c>
      <c r="BC74" s="144" t="s">
        <v>74</v>
      </c>
      <c r="BD74" s="144">
        <v>83</v>
      </c>
      <c r="BE74" s="144" t="s">
        <v>74</v>
      </c>
      <c r="BF74" s="23">
        <v>0.57634462460060465</v>
      </c>
      <c r="BG74" s="144" t="s">
        <v>74</v>
      </c>
      <c r="BH74" s="144">
        <v>7</v>
      </c>
      <c r="BI74" s="144" t="s">
        <v>74</v>
      </c>
      <c r="BJ74" s="23">
        <v>0.22343755825670872</v>
      </c>
      <c r="BK74" s="144" t="s">
        <v>74</v>
      </c>
      <c r="BL74" s="144">
        <v>42</v>
      </c>
      <c r="BM74" s="144" t="s">
        <v>74</v>
      </c>
      <c r="BN74" s="23">
        <v>1.7529661197787226E-2</v>
      </c>
      <c r="BO74" s="144" t="s">
        <v>74</v>
      </c>
      <c r="BP74" s="144">
        <v>292</v>
      </c>
      <c r="BQ74" s="144" t="s">
        <v>74</v>
      </c>
      <c r="BR74" s="23">
        <v>9.9074331350436542E-2</v>
      </c>
      <c r="BS74" s="144" t="s">
        <v>74</v>
      </c>
      <c r="BT74" s="144">
        <v>66</v>
      </c>
      <c r="BU74" s="144" t="s">
        <v>74</v>
      </c>
      <c r="BV74" s="23">
        <v>0.10148299233130377</v>
      </c>
      <c r="BW74" s="144" t="s">
        <v>74</v>
      </c>
      <c r="BX74" s="144">
        <v>193</v>
      </c>
      <c r="BY74" s="144" t="s">
        <v>74</v>
      </c>
      <c r="BZ74" s="23">
        <v>9.4287344903887821E-2</v>
      </c>
      <c r="CA74" s="144" t="s">
        <v>74</v>
      </c>
      <c r="CB74" s="144">
        <v>280</v>
      </c>
      <c r="CC74" s="144" t="s">
        <v>74</v>
      </c>
      <c r="CD74" s="23">
        <v>4.4155342233657399E-2</v>
      </c>
      <c r="CE74" s="144" t="s">
        <v>74</v>
      </c>
      <c r="CF74" s="144">
        <v>234</v>
      </c>
      <c r="CG74" s="2">
        <f t="shared" si="11"/>
        <v>2.3116719000973729E-3</v>
      </c>
      <c r="CH74">
        <f t="shared" si="12"/>
        <v>2.8338797041336426E-2</v>
      </c>
      <c r="CI74">
        <f t="shared" si="13"/>
        <v>3.2570356898347648E-2</v>
      </c>
      <c r="CJ74">
        <f t="shared" si="14"/>
        <v>0.22343755825670872</v>
      </c>
      <c r="CK74">
        <f t="shared" si="15"/>
        <v>0.10148299233130377</v>
      </c>
      <c r="CL74">
        <f t="shared" si="16"/>
        <v>9.4287344903887821E-2</v>
      </c>
      <c r="CM74">
        <f t="shared" si="17"/>
        <v>4.4155342233657399E-2</v>
      </c>
      <c r="CN74">
        <f t="shared" si="18"/>
        <v>7.6779842423118E-2</v>
      </c>
      <c r="CO74">
        <f t="shared" si="19"/>
        <v>5.7791797502434322E-4</v>
      </c>
      <c r="CP74" s="144" t="s">
        <v>74</v>
      </c>
      <c r="CQ74">
        <f t="shared" si="20"/>
        <v>205</v>
      </c>
      <c r="CR74">
        <f t="shared" si="21"/>
        <v>202</v>
      </c>
      <c r="CS74" s="144" t="s">
        <v>74</v>
      </c>
    </row>
    <row r="75" spans="1:97" x14ac:dyDescent="0.25">
      <c r="A75" s="144" t="s">
        <v>302</v>
      </c>
      <c r="B75" s="23">
        <v>0.15896953408185543</v>
      </c>
      <c r="C75" s="144" t="s">
        <v>302</v>
      </c>
      <c r="D75" s="144">
        <v>271</v>
      </c>
      <c r="E75" s="144" t="s">
        <v>302</v>
      </c>
      <c r="F75" s="23">
        <v>6.1231567120560625E-2</v>
      </c>
      <c r="G75" s="144" t="s">
        <v>302</v>
      </c>
      <c r="H75" s="144">
        <v>249</v>
      </c>
      <c r="I75" s="144" t="s">
        <v>302</v>
      </c>
      <c r="J75" s="23">
        <v>0.19508278402946458</v>
      </c>
      <c r="K75" s="144" t="s">
        <v>302</v>
      </c>
      <c r="L75" s="144">
        <v>259</v>
      </c>
      <c r="M75" s="144" t="s">
        <v>302</v>
      </c>
      <c r="N75" s="23">
        <v>10</v>
      </c>
      <c r="O75" s="144" t="s">
        <v>302</v>
      </c>
      <c r="P75" s="23">
        <v>186</v>
      </c>
      <c r="Q75" s="144" t="s">
        <v>302</v>
      </c>
      <c r="R75" s="23">
        <v>2.3172081154608487E-4</v>
      </c>
      <c r="S75" s="144" t="s">
        <v>302</v>
      </c>
      <c r="T75" s="144">
        <v>289</v>
      </c>
      <c r="U75" s="144" t="s">
        <v>302</v>
      </c>
      <c r="V75" s="23">
        <v>3.301263835347161E-2</v>
      </c>
      <c r="W75" s="144" t="s">
        <v>302</v>
      </c>
      <c r="X75" s="144">
        <v>315</v>
      </c>
      <c r="Y75" s="144" t="s">
        <v>302</v>
      </c>
      <c r="Z75" s="23">
        <v>5.3672256278529081E-4</v>
      </c>
      <c r="AA75" s="144" t="s">
        <v>302</v>
      </c>
      <c r="AB75" s="144">
        <v>323</v>
      </c>
      <c r="AC75" s="144" t="s">
        <v>302</v>
      </c>
      <c r="AD75" s="23">
        <v>1.2316347121123394E-2</v>
      </c>
      <c r="AE75" s="144" t="s">
        <v>302</v>
      </c>
      <c r="AF75" s="144">
        <v>144</v>
      </c>
      <c r="AG75" s="144" t="s">
        <v>302</v>
      </c>
      <c r="AH75" s="23">
        <v>3.1600317873553732E-2</v>
      </c>
      <c r="AI75" s="144" t="s">
        <v>302</v>
      </c>
      <c r="AJ75" s="144">
        <v>325</v>
      </c>
      <c r="AK75" s="144" t="s">
        <v>302</v>
      </c>
      <c r="AL75" s="23">
        <v>1.5983862073511913E-2</v>
      </c>
      <c r="AM75" s="144" t="s">
        <v>302</v>
      </c>
      <c r="AN75" s="144">
        <v>256</v>
      </c>
      <c r="AO75" s="144" t="s">
        <v>302</v>
      </c>
      <c r="AP75" s="23">
        <v>0</v>
      </c>
      <c r="AQ75" s="144" t="s">
        <v>302</v>
      </c>
      <c r="AR75" s="144">
        <v>253</v>
      </c>
      <c r="AS75" s="144" t="s">
        <v>302</v>
      </c>
      <c r="AT75" s="23">
        <v>8.5783220582301326E-2</v>
      </c>
      <c r="AU75" s="144" t="s">
        <v>302</v>
      </c>
      <c r="AV75" s="144">
        <v>181</v>
      </c>
      <c r="AW75" s="144" t="s">
        <v>302</v>
      </c>
      <c r="AX75" s="23">
        <v>3.024342319114828E-2</v>
      </c>
      <c r="AY75" s="144" t="s">
        <v>302</v>
      </c>
      <c r="AZ75" s="144">
        <v>291</v>
      </c>
      <c r="BA75" s="144" t="s">
        <v>302</v>
      </c>
      <c r="BB75" s="23">
        <v>1.6434296407120477E-2</v>
      </c>
      <c r="BC75" s="144" t="s">
        <v>302</v>
      </c>
      <c r="BD75" s="144">
        <v>270</v>
      </c>
      <c r="BE75" s="144" t="s">
        <v>302</v>
      </c>
      <c r="BF75" s="23">
        <v>0.31212114339094382</v>
      </c>
      <c r="BG75" s="144" t="s">
        <v>302</v>
      </c>
      <c r="BH75" s="144">
        <v>74</v>
      </c>
      <c r="BI75" s="144" t="s">
        <v>302</v>
      </c>
      <c r="BJ75" s="23">
        <v>8.0226608158504437E-2</v>
      </c>
      <c r="BK75" s="144" t="s">
        <v>302</v>
      </c>
      <c r="BL75" s="144">
        <v>220</v>
      </c>
      <c r="BM75" s="144" t="s">
        <v>302</v>
      </c>
      <c r="BN75" s="23">
        <v>0.1065051928058104</v>
      </c>
      <c r="BO75" s="144" t="s">
        <v>302</v>
      </c>
      <c r="BP75" s="144">
        <v>87</v>
      </c>
      <c r="BQ75" s="144" t="s">
        <v>302</v>
      </c>
      <c r="BR75" s="23">
        <v>3.6859759286578794E-2</v>
      </c>
      <c r="BS75" s="144" t="s">
        <v>302</v>
      </c>
      <c r="BT75" s="144">
        <v>257</v>
      </c>
      <c r="BU75" s="144" t="s">
        <v>302</v>
      </c>
      <c r="BV75" s="23">
        <v>0.12445659647517475</v>
      </c>
      <c r="BW75" s="144" t="s">
        <v>302</v>
      </c>
      <c r="BX75" s="144">
        <v>148</v>
      </c>
      <c r="BY75" s="144" t="s">
        <v>302</v>
      </c>
      <c r="BZ75" s="23">
        <v>0.14867791369126351</v>
      </c>
      <c r="CA75" s="144" t="s">
        <v>302</v>
      </c>
      <c r="CB75" s="144">
        <v>165</v>
      </c>
      <c r="CC75" s="144" t="s">
        <v>302</v>
      </c>
      <c r="CD75" s="23">
        <v>4.8545202333669137E-2</v>
      </c>
      <c r="CE75" s="144" t="s">
        <v>302</v>
      </c>
      <c r="CF75" s="144">
        <v>221</v>
      </c>
      <c r="CG75" s="2">
        <f t="shared" si="11"/>
        <v>5.3672256278529081E-4</v>
      </c>
      <c r="CH75">
        <f t="shared" si="12"/>
        <v>1.5983862073511913E-2</v>
      </c>
      <c r="CI75">
        <f t="shared" si="13"/>
        <v>3.024342319114828E-2</v>
      </c>
      <c r="CJ75">
        <f t="shared" si="14"/>
        <v>8.0226608158504437E-2</v>
      </c>
      <c r="CK75">
        <f t="shared" si="15"/>
        <v>0.12445659647517475</v>
      </c>
      <c r="CL75">
        <f t="shared" si="16"/>
        <v>0.14867791369126351</v>
      </c>
      <c r="CM75">
        <f t="shared" si="17"/>
        <v>4.8545202333669137E-2</v>
      </c>
      <c r="CN75">
        <f t="shared" si="18"/>
        <v>6.4873289156225131E-2</v>
      </c>
      <c r="CO75">
        <f t="shared" si="19"/>
        <v>1.341806406963227E-4</v>
      </c>
      <c r="CP75" s="144" t="s">
        <v>302</v>
      </c>
      <c r="CQ75">
        <f t="shared" si="20"/>
        <v>271</v>
      </c>
      <c r="CR75">
        <f t="shared" si="21"/>
        <v>323</v>
      </c>
      <c r="CS75" s="144" t="s">
        <v>302</v>
      </c>
    </row>
    <row r="76" spans="1:97" x14ac:dyDescent="0.25">
      <c r="A76" s="144" t="s">
        <v>277</v>
      </c>
      <c r="B76" s="23">
        <v>0.22439468977144209</v>
      </c>
      <c r="C76" s="144" t="s">
        <v>277</v>
      </c>
      <c r="D76" s="144">
        <v>150</v>
      </c>
      <c r="E76" s="144" t="s">
        <v>277</v>
      </c>
      <c r="F76" s="23">
        <v>9.8946802268830167E-2</v>
      </c>
      <c r="G76" s="144" t="s">
        <v>277</v>
      </c>
      <c r="H76" s="144">
        <v>155</v>
      </c>
      <c r="I76" s="144" t="s">
        <v>277</v>
      </c>
      <c r="J76" s="23">
        <v>0.26272736119518852</v>
      </c>
      <c r="K76" s="144" t="s">
        <v>277</v>
      </c>
      <c r="L76" s="144">
        <v>158</v>
      </c>
      <c r="M76" s="144" t="s">
        <v>277</v>
      </c>
      <c r="N76" s="23">
        <v>3</v>
      </c>
      <c r="O76" s="144" t="s">
        <v>277</v>
      </c>
      <c r="P76" s="23">
        <v>173</v>
      </c>
      <c r="Q76" s="144" t="s">
        <v>277</v>
      </c>
      <c r="R76" s="23">
        <v>1.4479092043805672E-3</v>
      </c>
      <c r="S76" s="144" t="s">
        <v>277</v>
      </c>
      <c r="T76" s="144">
        <v>141</v>
      </c>
      <c r="U76" s="144" t="s">
        <v>277</v>
      </c>
      <c r="V76" s="23">
        <v>6.4517379079629705E-2</v>
      </c>
      <c r="W76" s="144" t="s">
        <v>277</v>
      </c>
      <c r="X76" s="144">
        <v>271</v>
      </c>
      <c r="Y76" s="144" t="s">
        <v>277</v>
      </c>
      <c r="Z76" s="23">
        <v>2.0436826197999087E-3</v>
      </c>
      <c r="AA76" s="144" t="s">
        <v>277</v>
      </c>
      <c r="AB76" s="144">
        <v>221</v>
      </c>
      <c r="AC76" s="144" t="s">
        <v>277</v>
      </c>
      <c r="AD76" s="23">
        <v>1.2172499154803148E-2</v>
      </c>
      <c r="AE76" s="144" t="s">
        <v>277</v>
      </c>
      <c r="AF76" s="144">
        <v>145</v>
      </c>
      <c r="AG76" s="144" t="s">
        <v>277</v>
      </c>
      <c r="AH76" s="23">
        <v>7.3165985471818989E-2</v>
      </c>
      <c r="AI76" s="144" t="s">
        <v>277</v>
      </c>
      <c r="AJ76" s="144">
        <v>200</v>
      </c>
      <c r="AK76" s="144" t="s">
        <v>277</v>
      </c>
      <c r="AL76" s="23">
        <v>2.1082283465007231E-2</v>
      </c>
      <c r="AM76" s="144" t="s">
        <v>277</v>
      </c>
      <c r="AN76" s="144">
        <v>177</v>
      </c>
      <c r="AO76" s="144" t="s">
        <v>277</v>
      </c>
      <c r="AP76" s="23">
        <v>9.5220282640582729E-2</v>
      </c>
      <c r="AQ76" s="144" t="s">
        <v>277</v>
      </c>
      <c r="AR76" s="144">
        <v>68</v>
      </c>
      <c r="AS76" s="144" t="s">
        <v>277</v>
      </c>
      <c r="AT76" s="23">
        <v>0.13195414518437348</v>
      </c>
      <c r="AU76" s="144" t="s">
        <v>277</v>
      </c>
      <c r="AV76" s="144">
        <v>68</v>
      </c>
      <c r="AW76" s="144" t="s">
        <v>277</v>
      </c>
      <c r="AX76" s="23">
        <v>0.13926846376416249</v>
      </c>
      <c r="AY76" s="144" t="s">
        <v>277</v>
      </c>
      <c r="AZ76" s="144">
        <v>58</v>
      </c>
      <c r="BA76" s="144" t="s">
        <v>277</v>
      </c>
      <c r="BB76" s="23">
        <v>3.0322462937661703E-2</v>
      </c>
      <c r="BC76" s="144" t="s">
        <v>277</v>
      </c>
      <c r="BD76" s="144">
        <v>224</v>
      </c>
      <c r="BE76" s="144" t="s">
        <v>277</v>
      </c>
      <c r="BF76" s="23">
        <v>0.36982181850144119</v>
      </c>
      <c r="BG76" s="144" t="s">
        <v>277</v>
      </c>
      <c r="BH76" s="144">
        <v>54</v>
      </c>
      <c r="BI76" s="144" t="s">
        <v>277</v>
      </c>
      <c r="BJ76" s="23">
        <v>0.1049554759145394</v>
      </c>
      <c r="BK76" s="144" t="s">
        <v>277</v>
      </c>
      <c r="BL76" s="144">
        <v>154</v>
      </c>
      <c r="BM76" s="144" t="s">
        <v>277</v>
      </c>
      <c r="BN76" s="23">
        <v>7.9777192638659955E-2</v>
      </c>
      <c r="BO76" s="144" t="s">
        <v>277</v>
      </c>
      <c r="BP76" s="144">
        <v>125</v>
      </c>
      <c r="BQ76" s="144" t="s">
        <v>277</v>
      </c>
      <c r="BR76" s="23">
        <v>6.9479012761342593E-2</v>
      </c>
      <c r="BS76" s="144" t="s">
        <v>277</v>
      </c>
      <c r="BT76" s="144">
        <v>134</v>
      </c>
      <c r="BU76" s="144" t="s">
        <v>277</v>
      </c>
      <c r="BV76" s="23">
        <v>0.12968693626509209</v>
      </c>
      <c r="BW76" s="144" t="s">
        <v>277</v>
      </c>
      <c r="BX76" s="144">
        <v>136</v>
      </c>
      <c r="BY76" s="144" t="s">
        <v>277</v>
      </c>
      <c r="BZ76" s="23">
        <v>0.1819242090751936</v>
      </c>
      <c r="CA76" s="144" t="s">
        <v>277</v>
      </c>
      <c r="CB76" s="144">
        <v>122</v>
      </c>
      <c r="CC76" s="144" t="s">
        <v>277</v>
      </c>
      <c r="CD76" s="23">
        <v>4.7282412770388672E-2</v>
      </c>
      <c r="CE76" s="144" t="s">
        <v>277</v>
      </c>
      <c r="CF76" s="144">
        <v>224</v>
      </c>
      <c r="CG76" s="2">
        <f t="shared" si="11"/>
        <v>2.0436826197999087E-3</v>
      </c>
      <c r="CH76">
        <f t="shared" si="12"/>
        <v>2.1082283465007231E-2</v>
      </c>
      <c r="CI76">
        <f t="shared" si="13"/>
        <v>0.13926846376416249</v>
      </c>
      <c r="CJ76">
        <f t="shared" si="14"/>
        <v>0.1049554759145394</v>
      </c>
      <c r="CK76">
        <f t="shared" si="15"/>
        <v>0.12968693626509209</v>
      </c>
      <c r="CL76">
        <f t="shared" si="16"/>
        <v>0.1819242090751936</v>
      </c>
      <c r="CM76">
        <f t="shared" si="17"/>
        <v>4.7282412770388672E-2</v>
      </c>
      <c r="CN76">
        <f t="shared" si="18"/>
        <v>9.1572398942608074E-2</v>
      </c>
      <c r="CO76">
        <f t="shared" si="19"/>
        <v>5.1092065494997717E-4</v>
      </c>
      <c r="CP76" s="144" t="s">
        <v>277</v>
      </c>
      <c r="CQ76">
        <f t="shared" si="20"/>
        <v>150</v>
      </c>
      <c r="CR76">
        <f t="shared" si="21"/>
        <v>221</v>
      </c>
      <c r="CS76" s="144" t="s">
        <v>277</v>
      </c>
    </row>
    <row r="77" spans="1:97" x14ac:dyDescent="0.25">
      <c r="A77" s="144" t="s">
        <v>340</v>
      </c>
      <c r="B77" s="23">
        <v>9.5856646925680175E-2</v>
      </c>
      <c r="C77" s="144" t="s">
        <v>340</v>
      </c>
      <c r="D77" s="144">
        <v>324</v>
      </c>
      <c r="E77" s="144" t="s">
        <v>340</v>
      </c>
      <c r="F77" s="23">
        <v>2.392039486208164E-2</v>
      </c>
      <c r="G77" s="144" t="s">
        <v>340</v>
      </c>
      <c r="H77" s="144">
        <v>320</v>
      </c>
      <c r="I77" s="144" t="s">
        <v>340</v>
      </c>
      <c r="J77" s="23">
        <v>0.1678830907479528</v>
      </c>
      <c r="K77" s="144" t="s">
        <v>340</v>
      </c>
      <c r="L77" s="144">
        <v>284</v>
      </c>
      <c r="M77" s="144" t="s">
        <v>340</v>
      </c>
      <c r="N77" s="23">
        <v>-36</v>
      </c>
      <c r="O77" s="144" t="s">
        <v>340</v>
      </c>
      <c r="P77" s="23">
        <v>123</v>
      </c>
      <c r="Q77" s="144" t="s">
        <v>340</v>
      </c>
      <c r="R77" s="23">
        <v>6.8226890686484784E-4</v>
      </c>
      <c r="S77" s="144" t="s">
        <v>340</v>
      </c>
      <c r="T77" s="144">
        <v>231</v>
      </c>
      <c r="U77" s="144" t="s">
        <v>340</v>
      </c>
      <c r="V77" s="23">
        <v>0.12764802491050389</v>
      </c>
      <c r="W77" s="144" t="s">
        <v>340</v>
      </c>
      <c r="X77" s="144">
        <v>175</v>
      </c>
      <c r="Y77" s="144" t="s">
        <v>340</v>
      </c>
      <c r="Z77" s="23">
        <v>1.8616653757153518E-3</v>
      </c>
      <c r="AA77" s="144" t="s">
        <v>340</v>
      </c>
      <c r="AB77" s="144">
        <v>236</v>
      </c>
      <c r="AC77" s="144" t="s">
        <v>340</v>
      </c>
      <c r="AD77" s="23">
        <v>5.7239426232766439E-3</v>
      </c>
      <c r="AE77" s="144" t="s">
        <v>340</v>
      </c>
      <c r="AF77" s="144">
        <v>238</v>
      </c>
      <c r="AG77" s="144" t="s">
        <v>340</v>
      </c>
      <c r="AH77" s="23">
        <v>6.62649052141394E-2</v>
      </c>
      <c r="AI77" s="144" t="s">
        <v>340</v>
      </c>
      <c r="AJ77" s="144">
        <v>230</v>
      </c>
      <c r="AK77" s="144" t="s">
        <v>340</v>
      </c>
      <c r="AL77" s="23">
        <v>1.3928964562918405E-2</v>
      </c>
      <c r="AM77" s="144" t="s">
        <v>340</v>
      </c>
      <c r="AN77" s="144">
        <v>277</v>
      </c>
      <c r="AO77" s="144" t="s">
        <v>340</v>
      </c>
      <c r="AP77" s="23">
        <v>2.8405154112334727E-2</v>
      </c>
      <c r="AQ77" s="144" t="s">
        <v>340</v>
      </c>
      <c r="AR77" s="144">
        <v>179</v>
      </c>
      <c r="AS77" s="144" t="s">
        <v>340</v>
      </c>
      <c r="AT77" s="23">
        <v>7.5828750986167689E-2</v>
      </c>
      <c r="AU77" s="144" t="s">
        <v>340</v>
      </c>
      <c r="AV77" s="144">
        <v>213</v>
      </c>
      <c r="AW77" s="144" t="s">
        <v>340</v>
      </c>
      <c r="AX77" s="23">
        <v>5.4401316047744758E-2</v>
      </c>
      <c r="AY77" s="144" t="s">
        <v>340</v>
      </c>
      <c r="AZ77" s="144">
        <v>215</v>
      </c>
      <c r="BA77" s="144" t="s">
        <v>340</v>
      </c>
      <c r="BB77" s="23">
        <v>8.0977965233210679E-3</v>
      </c>
      <c r="BC77" s="144" t="s">
        <v>340</v>
      </c>
      <c r="BD77" s="144">
        <v>301</v>
      </c>
      <c r="BE77" s="144" t="s">
        <v>340</v>
      </c>
      <c r="BF77" s="23">
        <v>0.17235757403677296</v>
      </c>
      <c r="BG77" s="144" t="s">
        <v>340</v>
      </c>
      <c r="BH77" s="144">
        <v>222</v>
      </c>
      <c r="BI77" s="144" t="s">
        <v>340</v>
      </c>
      <c r="BJ77" s="23">
        <v>4.3410579708720677E-2</v>
      </c>
      <c r="BK77" s="144" t="s">
        <v>340</v>
      </c>
      <c r="BL77" s="144">
        <v>308</v>
      </c>
      <c r="BM77" s="144" t="s">
        <v>340</v>
      </c>
      <c r="BN77" s="23">
        <v>1.0019678597668332E-2</v>
      </c>
      <c r="BO77" s="144" t="s">
        <v>340</v>
      </c>
      <c r="BP77" s="144">
        <v>308</v>
      </c>
      <c r="BQ77" s="144" t="s">
        <v>340</v>
      </c>
      <c r="BR77" s="23">
        <v>4.7174065894191396E-2</v>
      </c>
      <c r="BS77" s="144" t="s">
        <v>340</v>
      </c>
      <c r="BT77" s="144">
        <v>218</v>
      </c>
      <c r="BU77" s="144" t="s">
        <v>340</v>
      </c>
      <c r="BV77" s="23">
        <v>4.9771655661850572E-2</v>
      </c>
      <c r="BW77" s="144" t="s">
        <v>340</v>
      </c>
      <c r="BX77" s="144">
        <v>300</v>
      </c>
      <c r="BY77" s="144" t="s">
        <v>340</v>
      </c>
      <c r="BZ77" s="23">
        <v>7.1828333086714546E-2</v>
      </c>
      <c r="CA77" s="144" t="s">
        <v>340</v>
      </c>
      <c r="CB77" s="144">
        <v>315</v>
      </c>
      <c r="CC77" s="144" t="s">
        <v>340</v>
      </c>
      <c r="CD77" s="23">
        <v>3.8374073163175301E-2</v>
      </c>
      <c r="CE77" s="144" t="s">
        <v>340</v>
      </c>
      <c r="CF77" s="144">
        <v>256</v>
      </c>
      <c r="CG77" s="2">
        <f t="shared" si="11"/>
        <v>1.8616653757153518E-3</v>
      </c>
      <c r="CH77">
        <f t="shared" si="12"/>
        <v>1.3928964562918405E-2</v>
      </c>
      <c r="CI77">
        <f t="shared" si="13"/>
        <v>5.4401316047744758E-2</v>
      </c>
      <c r="CJ77">
        <f t="shared" si="14"/>
        <v>4.3410579708720677E-2</v>
      </c>
      <c r="CK77">
        <f t="shared" si="15"/>
        <v>4.9771655661850572E-2</v>
      </c>
      <c r="CL77">
        <f t="shared" si="16"/>
        <v>7.1828333086714546E-2</v>
      </c>
      <c r="CM77">
        <f t="shared" si="17"/>
        <v>3.8374073163175301E-2</v>
      </c>
      <c r="CN77">
        <f t="shared" si="18"/>
        <v>3.9117784482867173E-2</v>
      </c>
      <c r="CO77">
        <f t="shared" si="19"/>
        <v>4.6541634392883796E-4</v>
      </c>
      <c r="CP77" s="144" t="s">
        <v>340</v>
      </c>
      <c r="CQ77">
        <f t="shared" si="20"/>
        <v>324</v>
      </c>
      <c r="CR77">
        <f t="shared" si="21"/>
        <v>236</v>
      </c>
      <c r="CS77" s="144" t="s">
        <v>340</v>
      </c>
    </row>
    <row r="78" spans="1:97" x14ac:dyDescent="0.25">
      <c r="A78" s="144" t="s">
        <v>298</v>
      </c>
      <c r="B78" s="23">
        <v>0.13845944886893813</v>
      </c>
      <c r="C78" s="144" t="s">
        <v>298</v>
      </c>
      <c r="D78" s="144">
        <v>294</v>
      </c>
      <c r="E78" s="144" t="s">
        <v>298</v>
      </c>
      <c r="F78" s="23">
        <v>7.3396829506571878E-2</v>
      </c>
      <c r="G78" s="144" t="s">
        <v>298</v>
      </c>
      <c r="H78" s="144">
        <v>215</v>
      </c>
      <c r="I78" s="144" t="s">
        <v>298</v>
      </c>
      <c r="J78" s="23">
        <v>0.14584828201768263</v>
      </c>
      <c r="K78" s="144" t="s">
        <v>298</v>
      </c>
      <c r="L78" s="144">
        <v>308</v>
      </c>
      <c r="M78" s="144" t="s">
        <v>298</v>
      </c>
      <c r="N78" s="23">
        <v>93</v>
      </c>
      <c r="O78" s="144" t="s">
        <v>298</v>
      </c>
      <c r="P78" s="23">
        <v>256</v>
      </c>
      <c r="Q78" s="144" t="s">
        <v>298</v>
      </c>
      <c r="R78" s="23">
        <v>1.5741225547710987E-3</v>
      </c>
      <c r="S78" s="144" t="s">
        <v>298</v>
      </c>
      <c r="T78" s="144">
        <v>133</v>
      </c>
      <c r="U78" s="144" t="s">
        <v>298</v>
      </c>
      <c r="V78" s="23">
        <v>8.2727627450595503E-2</v>
      </c>
      <c r="W78" s="144" t="s">
        <v>298</v>
      </c>
      <c r="X78" s="144">
        <v>239</v>
      </c>
      <c r="Y78" s="144" t="s">
        <v>298</v>
      </c>
      <c r="Z78" s="23">
        <v>2.33813982613591E-3</v>
      </c>
      <c r="AA78" s="144" t="s">
        <v>298</v>
      </c>
      <c r="AB78" s="144">
        <v>199</v>
      </c>
      <c r="AC78" s="144" t="s">
        <v>298</v>
      </c>
      <c r="AD78" s="23">
        <v>1.6716901542638978E-2</v>
      </c>
      <c r="AE78" s="144" t="s">
        <v>298</v>
      </c>
      <c r="AF78" s="144">
        <v>108</v>
      </c>
      <c r="AG78" s="144" t="s">
        <v>298</v>
      </c>
      <c r="AH78" s="23">
        <v>5.8581664210093774E-2</v>
      </c>
      <c r="AI78" s="144" t="s">
        <v>298</v>
      </c>
      <c r="AJ78" s="144">
        <v>263</v>
      </c>
      <c r="AK78" s="144" t="s">
        <v>298</v>
      </c>
      <c r="AL78" s="23">
        <v>2.3672327497770485E-2</v>
      </c>
      <c r="AM78" s="144" t="s">
        <v>298</v>
      </c>
      <c r="AN78" s="144">
        <v>150</v>
      </c>
      <c r="AO78" s="144" t="s">
        <v>298</v>
      </c>
      <c r="AP78" s="23">
        <v>0</v>
      </c>
      <c r="AQ78" s="144" t="s">
        <v>298</v>
      </c>
      <c r="AR78" s="144">
        <v>253</v>
      </c>
      <c r="AS78" s="144" t="s">
        <v>298</v>
      </c>
      <c r="AT78" s="23">
        <v>7.3614156009377998E-2</v>
      </c>
      <c r="AU78" s="144" t="s">
        <v>298</v>
      </c>
      <c r="AV78" s="144">
        <v>223</v>
      </c>
      <c r="AW78" s="144" t="s">
        <v>298</v>
      </c>
      <c r="AX78" s="23">
        <v>2.5953141627678249E-2</v>
      </c>
      <c r="AY78" s="144" t="s">
        <v>298</v>
      </c>
      <c r="AZ78" s="144">
        <v>300</v>
      </c>
      <c r="BA78" s="144" t="s">
        <v>298</v>
      </c>
      <c r="BB78" s="23">
        <v>0.11909911181654274</v>
      </c>
      <c r="BC78" s="144" t="s">
        <v>298</v>
      </c>
      <c r="BD78" s="144">
        <v>78</v>
      </c>
      <c r="BE78" s="144" t="s">
        <v>298</v>
      </c>
      <c r="BF78" s="23">
        <v>0.12477180669714184</v>
      </c>
      <c r="BG78" s="144" t="s">
        <v>298</v>
      </c>
      <c r="BH78" s="144">
        <v>305</v>
      </c>
      <c r="BI78" s="144" t="s">
        <v>298</v>
      </c>
      <c r="BJ78" s="23">
        <v>0.13472324718583084</v>
      </c>
      <c r="BK78" s="144" t="s">
        <v>298</v>
      </c>
      <c r="BL78" s="144">
        <v>118</v>
      </c>
      <c r="BM78" s="144" t="s">
        <v>298</v>
      </c>
      <c r="BN78" s="23">
        <v>2.5015590408514244E-2</v>
      </c>
      <c r="BO78" s="144" t="s">
        <v>298</v>
      </c>
      <c r="BP78" s="144">
        <v>271</v>
      </c>
      <c r="BQ78" s="144" t="s">
        <v>298</v>
      </c>
      <c r="BR78" s="23">
        <v>7.9025385980667912E-2</v>
      </c>
      <c r="BS78" s="144" t="s">
        <v>298</v>
      </c>
      <c r="BT78" s="144">
        <v>102</v>
      </c>
      <c r="BU78" s="144" t="s">
        <v>298</v>
      </c>
      <c r="BV78" s="23">
        <v>9.0514140114084471E-2</v>
      </c>
      <c r="BW78" s="144" t="s">
        <v>298</v>
      </c>
      <c r="BX78" s="144">
        <v>219</v>
      </c>
      <c r="BY78" s="144" t="s">
        <v>298</v>
      </c>
      <c r="BZ78" s="23">
        <v>9.4318395847095213E-2</v>
      </c>
      <c r="CA78" s="144" t="s">
        <v>298</v>
      </c>
      <c r="CB78" s="144">
        <v>279</v>
      </c>
      <c r="CC78" s="144" t="s">
        <v>298</v>
      </c>
      <c r="CD78" s="23">
        <v>7.7549553098355444E-3</v>
      </c>
      <c r="CE78" s="144" t="s">
        <v>298</v>
      </c>
      <c r="CF78" s="144">
        <v>320</v>
      </c>
      <c r="CG78" s="2">
        <f t="shared" si="11"/>
        <v>2.33813982613591E-3</v>
      </c>
      <c r="CH78">
        <f t="shared" si="12"/>
        <v>2.3672327497770485E-2</v>
      </c>
      <c r="CI78">
        <f t="shared" si="13"/>
        <v>2.5953141627678249E-2</v>
      </c>
      <c r="CJ78">
        <f t="shared" si="14"/>
        <v>0.13472324718583084</v>
      </c>
      <c r="CK78">
        <f t="shared" si="15"/>
        <v>9.0514140114084471E-2</v>
      </c>
      <c r="CL78">
        <f t="shared" si="16"/>
        <v>9.4318395847095213E-2</v>
      </c>
      <c r="CM78">
        <f t="shared" si="17"/>
        <v>7.7549553098355444E-3</v>
      </c>
      <c r="CN78">
        <f t="shared" si="18"/>
        <v>5.6503404345772827E-2</v>
      </c>
      <c r="CO78">
        <f t="shared" si="19"/>
        <v>5.8453495653397751E-4</v>
      </c>
      <c r="CP78" s="144" t="s">
        <v>298</v>
      </c>
      <c r="CQ78">
        <f t="shared" si="20"/>
        <v>294</v>
      </c>
      <c r="CR78">
        <f t="shared" si="21"/>
        <v>199</v>
      </c>
      <c r="CS78" s="144" t="s">
        <v>298</v>
      </c>
    </row>
    <row r="79" spans="1:97" x14ac:dyDescent="0.25">
      <c r="A79" s="144" t="s">
        <v>194</v>
      </c>
      <c r="B79" s="23">
        <v>0.213324430802693</v>
      </c>
      <c r="C79" s="144" t="s">
        <v>194</v>
      </c>
      <c r="D79" s="144">
        <v>163</v>
      </c>
      <c r="E79" s="144" t="s">
        <v>194</v>
      </c>
      <c r="F79" s="23">
        <v>8.9590047355337807E-2</v>
      </c>
      <c r="G79" s="144" t="s">
        <v>194</v>
      </c>
      <c r="H79" s="144">
        <v>172</v>
      </c>
      <c r="I79" s="144" t="s">
        <v>194</v>
      </c>
      <c r="J79" s="23">
        <v>0.35337581781054339</v>
      </c>
      <c r="K79" s="144" t="s">
        <v>194</v>
      </c>
      <c r="L79" s="144">
        <v>74</v>
      </c>
      <c r="M79" s="144" t="s">
        <v>194</v>
      </c>
      <c r="N79" s="23">
        <v>-98</v>
      </c>
      <c r="O79" s="144" t="s">
        <v>194</v>
      </c>
      <c r="P79" s="23">
        <v>67</v>
      </c>
      <c r="Q79" s="144" t="s">
        <v>194</v>
      </c>
      <c r="R79" s="23">
        <v>3.4192120721941071E-3</v>
      </c>
      <c r="S79" s="144" t="s">
        <v>194</v>
      </c>
      <c r="T79" s="144">
        <v>71</v>
      </c>
      <c r="U79" s="144" t="s">
        <v>194</v>
      </c>
      <c r="V79" s="23">
        <v>0.43776813219962724</v>
      </c>
      <c r="W79" s="144" t="s">
        <v>194</v>
      </c>
      <c r="X79" s="144">
        <v>29</v>
      </c>
      <c r="Y79" s="144" t="s">
        <v>194</v>
      </c>
      <c r="Z79" s="23">
        <v>7.4636211282650741E-3</v>
      </c>
      <c r="AA79" s="144" t="s">
        <v>194</v>
      </c>
      <c r="AB79" s="144">
        <v>54</v>
      </c>
      <c r="AC79" s="144" t="s">
        <v>194</v>
      </c>
      <c r="AD79" s="23">
        <v>5.419218283584458E-3</v>
      </c>
      <c r="AE79" s="144" t="s">
        <v>194</v>
      </c>
      <c r="AF79" s="144">
        <v>247</v>
      </c>
      <c r="AG79" s="144" t="s">
        <v>194</v>
      </c>
      <c r="AH79" s="23">
        <v>5.5300883706691249E-2</v>
      </c>
      <c r="AI79" s="144" t="s">
        <v>194</v>
      </c>
      <c r="AJ79" s="144">
        <v>281</v>
      </c>
      <c r="AK79" s="144" t="s">
        <v>194</v>
      </c>
      <c r="AL79" s="23">
        <v>1.2250223352638819E-2</v>
      </c>
      <c r="AM79" s="144" t="s">
        <v>194</v>
      </c>
      <c r="AN79" s="144">
        <v>297</v>
      </c>
      <c r="AO79" s="144" t="s">
        <v>194</v>
      </c>
      <c r="AP79" s="23">
        <v>0.12852346193619385</v>
      </c>
      <c r="AQ79" s="144" t="s">
        <v>194</v>
      </c>
      <c r="AR79" s="144">
        <v>41</v>
      </c>
      <c r="AS79" s="144" t="s">
        <v>194</v>
      </c>
      <c r="AT79" s="23">
        <v>7.6312589062542707E-2</v>
      </c>
      <c r="AU79" s="144" t="s">
        <v>194</v>
      </c>
      <c r="AV79" s="144">
        <v>209</v>
      </c>
      <c r="AW79" s="144" t="s">
        <v>194</v>
      </c>
      <c r="AX79" s="23">
        <v>0.15208989383115104</v>
      </c>
      <c r="AY79" s="144" t="s">
        <v>194</v>
      </c>
      <c r="AZ79" s="144">
        <v>49</v>
      </c>
      <c r="BA79" s="144" t="s">
        <v>194</v>
      </c>
      <c r="BB79" s="23">
        <v>5.1557485730438078E-2</v>
      </c>
      <c r="BC79" s="144" t="s">
        <v>194</v>
      </c>
      <c r="BD79" s="144">
        <v>160</v>
      </c>
      <c r="BE79" s="144" t="s">
        <v>194</v>
      </c>
      <c r="BF79" s="23">
        <v>0.39228984299908209</v>
      </c>
      <c r="BG79" s="144" t="s">
        <v>194</v>
      </c>
      <c r="BH79" s="144">
        <v>47</v>
      </c>
      <c r="BI79" s="144" t="s">
        <v>194</v>
      </c>
      <c r="BJ79" s="23">
        <v>0.12902254689513887</v>
      </c>
      <c r="BK79" s="144" t="s">
        <v>194</v>
      </c>
      <c r="BL79" s="144">
        <v>123</v>
      </c>
      <c r="BM79" s="144" t="s">
        <v>194</v>
      </c>
      <c r="BN79" s="23">
        <v>9.3172053535113732E-3</v>
      </c>
      <c r="BO79" s="144" t="s">
        <v>194</v>
      </c>
      <c r="BP79" s="144">
        <v>313</v>
      </c>
      <c r="BQ79" s="144" t="s">
        <v>194</v>
      </c>
      <c r="BR79" s="23">
        <v>7.1439627219217108E-2</v>
      </c>
      <c r="BS79" s="144" t="s">
        <v>194</v>
      </c>
      <c r="BT79" s="144">
        <v>129</v>
      </c>
      <c r="BU79" s="144" t="s">
        <v>194</v>
      </c>
      <c r="BV79" s="23">
        <v>7.029496566554666E-2</v>
      </c>
      <c r="BW79" s="144" t="s">
        <v>194</v>
      </c>
      <c r="BX79" s="144">
        <v>274</v>
      </c>
      <c r="BY79" s="144" t="s">
        <v>194</v>
      </c>
      <c r="BZ79" s="23">
        <v>0.17029032253458312</v>
      </c>
      <c r="CA79" s="144" t="s">
        <v>194</v>
      </c>
      <c r="CB79" s="144">
        <v>136</v>
      </c>
      <c r="CC79" s="144" t="s">
        <v>194</v>
      </c>
      <c r="CD79" s="23">
        <v>5.8430418963735825E-2</v>
      </c>
      <c r="CE79" s="144" t="s">
        <v>194</v>
      </c>
      <c r="CF79" s="144">
        <v>187</v>
      </c>
      <c r="CG79" s="2">
        <f t="shared" si="11"/>
        <v>7.4636211282650741E-3</v>
      </c>
      <c r="CH79">
        <f t="shared" si="12"/>
        <v>1.2250223352638819E-2</v>
      </c>
      <c r="CI79">
        <f t="shared" si="13"/>
        <v>0.15208989383115104</v>
      </c>
      <c r="CJ79">
        <f t="shared" si="14"/>
        <v>0.12902254689513887</v>
      </c>
      <c r="CK79">
        <f t="shared" si="15"/>
        <v>7.029496566554666E-2</v>
      </c>
      <c r="CL79">
        <f t="shared" si="16"/>
        <v>0.17029032253458312</v>
      </c>
      <c r="CM79">
        <f t="shared" si="17"/>
        <v>5.8430418963735825E-2</v>
      </c>
      <c r="CN79">
        <f t="shared" si="18"/>
        <v>8.7054777907472111E-2</v>
      </c>
      <c r="CO79">
        <f t="shared" si="19"/>
        <v>1.8659052820662685E-3</v>
      </c>
      <c r="CP79" s="144" t="s">
        <v>194</v>
      </c>
      <c r="CQ79">
        <f t="shared" si="20"/>
        <v>163</v>
      </c>
      <c r="CR79">
        <f t="shared" si="21"/>
        <v>54</v>
      </c>
      <c r="CS79" s="144" t="s">
        <v>194</v>
      </c>
    </row>
    <row r="80" spans="1:97" x14ac:dyDescent="0.25">
      <c r="A80" s="144" t="s">
        <v>311</v>
      </c>
      <c r="B80" s="23">
        <v>0.14464883938127487</v>
      </c>
      <c r="C80" s="144" t="s">
        <v>311</v>
      </c>
      <c r="D80" s="144">
        <v>288</v>
      </c>
      <c r="E80" s="144" t="s">
        <v>311</v>
      </c>
      <c r="F80" s="23">
        <v>4.4447173668504834E-2</v>
      </c>
      <c r="G80" s="144" t="s">
        <v>311</v>
      </c>
      <c r="H80" s="144">
        <v>293</v>
      </c>
      <c r="I80" s="144" t="s">
        <v>311</v>
      </c>
      <c r="J80" s="23">
        <v>0.20929069076161627</v>
      </c>
      <c r="K80" s="144" t="s">
        <v>311</v>
      </c>
      <c r="L80" s="144">
        <v>234</v>
      </c>
      <c r="M80" s="144" t="s">
        <v>311</v>
      </c>
      <c r="N80" s="23">
        <v>-59</v>
      </c>
      <c r="O80" s="144" t="s">
        <v>311</v>
      </c>
      <c r="P80" s="23">
        <v>92</v>
      </c>
      <c r="Q80" s="144" t="s">
        <v>311</v>
      </c>
      <c r="R80" s="23">
        <v>7.6905189758355987E-4</v>
      </c>
      <c r="S80" s="144" t="s">
        <v>311</v>
      </c>
      <c r="T80" s="144">
        <v>220</v>
      </c>
      <c r="U80" s="144" t="s">
        <v>311</v>
      </c>
      <c r="V80" s="23">
        <v>8.2394363560567785E-2</v>
      </c>
      <c r="W80" s="144" t="s">
        <v>311</v>
      </c>
      <c r="X80" s="144">
        <v>241</v>
      </c>
      <c r="Y80" s="144" t="s">
        <v>311</v>
      </c>
      <c r="Z80" s="23">
        <v>1.5302311428570005E-3</v>
      </c>
      <c r="AA80" s="144" t="s">
        <v>311</v>
      </c>
      <c r="AB80" s="144">
        <v>261</v>
      </c>
      <c r="AC80" s="144" t="s">
        <v>311</v>
      </c>
      <c r="AD80" s="23">
        <v>9.0795625970805961E-3</v>
      </c>
      <c r="AE80" s="144" t="s">
        <v>311</v>
      </c>
      <c r="AF80" s="144">
        <v>181</v>
      </c>
      <c r="AG80" s="144" t="s">
        <v>311</v>
      </c>
      <c r="AH80" s="23">
        <v>6.7395269371025662E-2</v>
      </c>
      <c r="AI80" s="144" t="s">
        <v>311</v>
      </c>
      <c r="AJ80" s="144">
        <v>227</v>
      </c>
      <c r="AK80" s="144" t="s">
        <v>311</v>
      </c>
      <c r="AL80" s="23">
        <v>1.7341189666177186E-2</v>
      </c>
      <c r="AM80" s="144" t="s">
        <v>311</v>
      </c>
      <c r="AN80" s="144">
        <v>234</v>
      </c>
      <c r="AO80" s="144" t="s">
        <v>311</v>
      </c>
      <c r="AP80" s="23">
        <v>3.0134238973372182E-2</v>
      </c>
      <c r="AQ80" s="144" t="s">
        <v>311</v>
      </c>
      <c r="AR80" s="144">
        <v>173</v>
      </c>
      <c r="AS80" s="144" t="s">
        <v>311</v>
      </c>
      <c r="AT80" s="23">
        <v>6.6291638200660682E-2</v>
      </c>
      <c r="AU80" s="144" t="s">
        <v>311</v>
      </c>
      <c r="AV80" s="144">
        <v>253</v>
      </c>
      <c r="AW80" s="144" t="s">
        <v>311</v>
      </c>
      <c r="AX80" s="23">
        <v>5.2723122344497365E-2</v>
      </c>
      <c r="AY80" s="144" t="s">
        <v>311</v>
      </c>
      <c r="AZ80" s="144">
        <v>218</v>
      </c>
      <c r="BA80" s="144" t="s">
        <v>311</v>
      </c>
      <c r="BB80" s="23">
        <v>1.4826343464809388E-2</v>
      </c>
      <c r="BC80" s="144" t="s">
        <v>311</v>
      </c>
      <c r="BD80" s="144">
        <v>276</v>
      </c>
      <c r="BE80" s="144" t="s">
        <v>311</v>
      </c>
      <c r="BF80" s="23">
        <v>0.2967076073517132</v>
      </c>
      <c r="BG80" s="144" t="s">
        <v>311</v>
      </c>
      <c r="BH80" s="144">
        <v>87</v>
      </c>
      <c r="BI80" s="144" t="s">
        <v>311</v>
      </c>
      <c r="BJ80" s="23">
        <v>7.5538288486045324E-2</v>
      </c>
      <c r="BK80" s="144" t="s">
        <v>311</v>
      </c>
      <c r="BL80" s="144">
        <v>231</v>
      </c>
      <c r="BM80" s="144" t="s">
        <v>311</v>
      </c>
      <c r="BN80" s="23">
        <v>4.3539404377896537E-2</v>
      </c>
      <c r="BO80" s="144" t="s">
        <v>311</v>
      </c>
      <c r="BP80" s="144">
        <v>209</v>
      </c>
      <c r="BQ80" s="144" t="s">
        <v>311</v>
      </c>
      <c r="BR80" s="23">
        <v>5.9136033688785498E-2</v>
      </c>
      <c r="BS80" s="144" t="s">
        <v>311</v>
      </c>
      <c r="BT80" s="144">
        <v>177</v>
      </c>
      <c r="BU80" s="144" t="s">
        <v>311</v>
      </c>
      <c r="BV80" s="23">
        <v>8.9255785628276546E-2</v>
      </c>
      <c r="BW80" s="144" t="s">
        <v>311</v>
      </c>
      <c r="BX80" s="144">
        <v>220</v>
      </c>
      <c r="BY80" s="144" t="s">
        <v>311</v>
      </c>
      <c r="BZ80" s="23">
        <v>0.12060079666178092</v>
      </c>
      <c r="CA80" s="144" t="s">
        <v>311</v>
      </c>
      <c r="CB80" s="144">
        <v>221</v>
      </c>
      <c r="CC80" s="144" t="s">
        <v>311</v>
      </c>
      <c r="CD80" s="23">
        <v>5.4807977367719161E-2</v>
      </c>
      <c r="CE80" s="144" t="s">
        <v>311</v>
      </c>
      <c r="CF80" s="144">
        <v>201</v>
      </c>
      <c r="CG80" s="2">
        <f t="shared" si="11"/>
        <v>1.5302311428570005E-3</v>
      </c>
      <c r="CH80">
        <f t="shared" si="12"/>
        <v>1.7341189666177186E-2</v>
      </c>
      <c r="CI80">
        <f t="shared" si="13"/>
        <v>5.2723122344497365E-2</v>
      </c>
      <c r="CJ80">
        <f t="shared" si="14"/>
        <v>7.5538288486045324E-2</v>
      </c>
      <c r="CK80">
        <f t="shared" si="15"/>
        <v>8.9255785628276546E-2</v>
      </c>
      <c r="CL80">
        <f t="shared" si="16"/>
        <v>0.12060079666178092</v>
      </c>
      <c r="CM80">
        <f t="shared" si="17"/>
        <v>5.4807977367719161E-2</v>
      </c>
      <c r="CN80">
        <f t="shared" si="18"/>
        <v>5.9029209826217066E-2</v>
      </c>
      <c r="CO80">
        <f t="shared" si="19"/>
        <v>3.8255778571425012E-4</v>
      </c>
      <c r="CP80" s="144" t="s">
        <v>311</v>
      </c>
      <c r="CQ80">
        <f t="shared" si="20"/>
        <v>288</v>
      </c>
      <c r="CR80">
        <f t="shared" si="21"/>
        <v>261</v>
      </c>
      <c r="CS80" s="144" t="s">
        <v>311</v>
      </c>
    </row>
    <row r="81" spans="1:97" x14ac:dyDescent="0.25">
      <c r="A81" s="144" t="s">
        <v>87</v>
      </c>
      <c r="B81" s="23">
        <v>0.51292240776870912</v>
      </c>
      <c r="C81" s="144" t="s">
        <v>87</v>
      </c>
      <c r="D81" s="144">
        <v>20</v>
      </c>
      <c r="E81" s="144" t="s">
        <v>87</v>
      </c>
      <c r="F81" s="23">
        <v>0.16105003151783162</v>
      </c>
      <c r="G81" s="144" t="s">
        <v>87</v>
      </c>
      <c r="H81" s="144">
        <v>65</v>
      </c>
      <c r="I81" s="144" t="s">
        <v>87</v>
      </c>
      <c r="J81" s="23">
        <v>0.60054323424733091</v>
      </c>
      <c r="K81" s="144" t="s">
        <v>87</v>
      </c>
      <c r="L81" s="144">
        <v>14</v>
      </c>
      <c r="M81" s="144" t="s">
        <v>87</v>
      </c>
      <c r="N81" s="23">
        <v>-51</v>
      </c>
      <c r="O81" s="144" t="s">
        <v>87</v>
      </c>
      <c r="P81" s="23">
        <v>102</v>
      </c>
      <c r="Q81" s="144" t="s">
        <v>87</v>
      </c>
      <c r="R81" s="23">
        <v>4.3673340993781945E-3</v>
      </c>
      <c r="S81" s="144" t="s">
        <v>87</v>
      </c>
      <c r="T81" s="144">
        <v>56</v>
      </c>
      <c r="U81" s="144" t="s">
        <v>87</v>
      </c>
      <c r="V81" s="23">
        <v>0.41984766377038191</v>
      </c>
      <c r="W81" s="144" t="s">
        <v>87</v>
      </c>
      <c r="X81" s="144">
        <v>30</v>
      </c>
      <c r="Y81" s="144" t="s">
        <v>87</v>
      </c>
      <c r="Z81" s="23">
        <v>8.2458546555978767E-3</v>
      </c>
      <c r="AA81" s="144" t="s">
        <v>87</v>
      </c>
      <c r="AB81" s="144">
        <v>44</v>
      </c>
      <c r="AC81" s="144" t="s">
        <v>87</v>
      </c>
      <c r="AD81" s="23">
        <v>8.0087838699435757E-3</v>
      </c>
      <c r="AE81" s="144" t="s">
        <v>87</v>
      </c>
      <c r="AF81" s="144">
        <v>203</v>
      </c>
      <c r="AG81" s="144" t="s">
        <v>87</v>
      </c>
      <c r="AH81" s="23">
        <v>0.21434959906640597</v>
      </c>
      <c r="AI81" s="144" t="s">
        <v>87</v>
      </c>
      <c r="AJ81" s="144">
        <v>27</v>
      </c>
      <c r="AK81" s="144" t="s">
        <v>87</v>
      </c>
      <c r="AL81" s="23">
        <v>3.4818701612232605E-2</v>
      </c>
      <c r="AM81" s="144" t="s">
        <v>87</v>
      </c>
      <c r="AN81" s="144">
        <v>90</v>
      </c>
      <c r="AO81" s="144" t="s">
        <v>87</v>
      </c>
      <c r="AP81" s="23">
        <v>7.301427986109256E-2</v>
      </c>
      <c r="AQ81" s="144" t="s">
        <v>87</v>
      </c>
      <c r="AR81" s="144">
        <v>90</v>
      </c>
      <c r="AS81" s="144" t="s">
        <v>87</v>
      </c>
      <c r="AT81" s="23">
        <v>0.13165766158914646</v>
      </c>
      <c r="AU81" s="144" t="s">
        <v>87</v>
      </c>
      <c r="AV81" s="144">
        <v>70</v>
      </c>
      <c r="AW81" s="144" t="s">
        <v>87</v>
      </c>
      <c r="AX81" s="23">
        <v>0.11753467643112117</v>
      </c>
      <c r="AY81" s="144" t="s">
        <v>87</v>
      </c>
      <c r="AZ81" s="144">
        <v>85</v>
      </c>
      <c r="BA81" s="144" t="s">
        <v>87</v>
      </c>
      <c r="BB81" s="23">
        <v>0.19885234718861566</v>
      </c>
      <c r="BC81" s="144" t="s">
        <v>87</v>
      </c>
      <c r="BD81" s="144">
        <v>33</v>
      </c>
      <c r="BE81" s="144" t="s">
        <v>87</v>
      </c>
      <c r="BF81" s="23">
        <v>0.2396279907776826</v>
      </c>
      <c r="BG81" s="144" t="s">
        <v>87</v>
      </c>
      <c r="BH81" s="144">
        <v>136</v>
      </c>
      <c r="BI81" s="144" t="s">
        <v>87</v>
      </c>
      <c r="BJ81" s="23">
        <v>0.23148173817301487</v>
      </c>
      <c r="BK81" s="144" t="s">
        <v>87</v>
      </c>
      <c r="BL81" s="144">
        <v>36</v>
      </c>
      <c r="BM81" s="144" t="s">
        <v>87</v>
      </c>
      <c r="BN81" s="23">
        <v>7.2113892164701834E-2</v>
      </c>
      <c r="BO81" s="144" t="s">
        <v>87</v>
      </c>
      <c r="BP81" s="144">
        <v>144</v>
      </c>
      <c r="BQ81" s="144" t="s">
        <v>87</v>
      </c>
      <c r="BR81" s="23">
        <v>0.1372230285036804</v>
      </c>
      <c r="BS81" s="144" t="s">
        <v>87</v>
      </c>
      <c r="BT81" s="144">
        <v>32</v>
      </c>
      <c r="BU81" s="144" t="s">
        <v>87</v>
      </c>
      <c r="BV81" s="23">
        <v>0.18203879780007456</v>
      </c>
      <c r="BW81" s="144" t="s">
        <v>87</v>
      </c>
      <c r="BX81" s="144">
        <v>78</v>
      </c>
      <c r="BY81" s="144" t="s">
        <v>87</v>
      </c>
      <c r="BZ81" s="23">
        <v>0.46055386203465348</v>
      </c>
      <c r="CA81" s="144" t="s">
        <v>87</v>
      </c>
      <c r="CB81" s="144">
        <v>9</v>
      </c>
      <c r="CC81" s="144" t="s">
        <v>87</v>
      </c>
      <c r="CD81" s="23">
        <v>0.54115563548316648</v>
      </c>
      <c r="CE81" s="144" t="s">
        <v>87</v>
      </c>
      <c r="CF81" s="144">
        <v>16</v>
      </c>
      <c r="CG81" s="2">
        <f t="shared" si="11"/>
        <v>8.2458546555978767E-3</v>
      </c>
      <c r="CH81">
        <f t="shared" si="12"/>
        <v>3.4818701612232605E-2</v>
      </c>
      <c r="CI81">
        <f t="shared" si="13"/>
        <v>0.11753467643112117</v>
      </c>
      <c r="CJ81">
        <f t="shared" si="14"/>
        <v>0.23148173817301487</v>
      </c>
      <c r="CK81">
        <f t="shared" si="15"/>
        <v>0.18203879780007456</v>
      </c>
      <c r="CL81">
        <f t="shared" si="16"/>
        <v>0.46055386203465348</v>
      </c>
      <c r="CM81">
        <f t="shared" si="17"/>
        <v>0.54115563548316648</v>
      </c>
      <c r="CN81">
        <f t="shared" si="18"/>
        <v>0.20931660815432082</v>
      </c>
      <c r="CO81">
        <f t="shared" si="19"/>
        <v>2.0614636638994692E-3</v>
      </c>
      <c r="CP81" s="144" t="s">
        <v>87</v>
      </c>
      <c r="CQ81">
        <f t="shared" si="20"/>
        <v>20</v>
      </c>
      <c r="CR81">
        <f t="shared" si="21"/>
        <v>44</v>
      </c>
      <c r="CS81" s="144" t="s">
        <v>87</v>
      </c>
    </row>
    <row r="82" spans="1:97" x14ac:dyDescent="0.25">
      <c r="A82" s="144" t="s">
        <v>307</v>
      </c>
      <c r="B82" s="23">
        <v>0.11819648040835359</v>
      </c>
      <c r="C82" s="144" t="s">
        <v>307</v>
      </c>
      <c r="D82" s="144">
        <v>316</v>
      </c>
      <c r="E82" s="144" t="s">
        <v>307</v>
      </c>
      <c r="F82" s="23">
        <v>6.5273350167231098E-2</v>
      </c>
      <c r="G82" s="144" t="s">
        <v>307</v>
      </c>
      <c r="H82" s="144">
        <v>233</v>
      </c>
      <c r="I82" s="144" t="s">
        <v>307</v>
      </c>
      <c r="J82" s="23">
        <v>0.14973200262978795</v>
      </c>
      <c r="K82" s="144" t="s">
        <v>307</v>
      </c>
      <c r="L82" s="144">
        <v>303</v>
      </c>
      <c r="M82" s="144" t="s">
        <v>307</v>
      </c>
      <c r="N82" s="23">
        <v>70</v>
      </c>
      <c r="O82" s="144" t="s">
        <v>307</v>
      </c>
      <c r="P82" s="23">
        <v>235</v>
      </c>
      <c r="Q82" s="144" t="s">
        <v>307</v>
      </c>
      <c r="R82" s="23">
        <v>5.6196715220781934E-5</v>
      </c>
      <c r="S82" s="144" t="s">
        <v>307</v>
      </c>
      <c r="T82" s="144">
        <v>322</v>
      </c>
      <c r="U82" s="144" t="s">
        <v>307</v>
      </c>
      <c r="V82" s="23">
        <v>0.1144494067432484</v>
      </c>
      <c r="W82" s="144" t="s">
        <v>307</v>
      </c>
      <c r="X82" s="144">
        <v>193</v>
      </c>
      <c r="Y82" s="144" t="s">
        <v>307</v>
      </c>
      <c r="Z82" s="23">
        <v>1.1138120907569823E-3</v>
      </c>
      <c r="AA82" s="144" t="s">
        <v>307</v>
      </c>
      <c r="AB82" s="144">
        <v>286</v>
      </c>
      <c r="AC82" s="144" t="s">
        <v>307</v>
      </c>
      <c r="AD82" s="23">
        <v>3.4978134964847342E-3</v>
      </c>
      <c r="AE82" s="144" t="s">
        <v>307</v>
      </c>
      <c r="AF82" s="144">
        <v>281</v>
      </c>
      <c r="AG82" s="144" t="s">
        <v>307</v>
      </c>
      <c r="AH82" s="23">
        <v>8.2485641226845111E-2</v>
      </c>
      <c r="AI82" s="144" t="s">
        <v>307</v>
      </c>
      <c r="AJ82" s="144">
        <v>162</v>
      </c>
      <c r="AK82" s="144" t="s">
        <v>307</v>
      </c>
      <c r="AL82" s="23">
        <v>1.3804118736728904E-2</v>
      </c>
      <c r="AM82" s="144" t="s">
        <v>307</v>
      </c>
      <c r="AN82" s="144">
        <v>280</v>
      </c>
      <c r="AO82" s="144" t="s">
        <v>307</v>
      </c>
      <c r="AP82" s="23">
        <v>2.1246479999259382E-2</v>
      </c>
      <c r="AQ82" s="144" t="s">
        <v>307</v>
      </c>
      <c r="AR82" s="144">
        <v>206</v>
      </c>
      <c r="AS82" s="144" t="s">
        <v>307</v>
      </c>
      <c r="AT82" s="23">
        <v>2.3964998547074807E-2</v>
      </c>
      <c r="AU82" s="144" t="s">
        <v>307</v>
      </c>
      <c r="AV82" s="144">
        <v>323</v>
      </c>
      <c r="AW82" s="144" t="s">
        <v>307</v>
      </c>
      <c r="AX82" s="23">
        <v>2.9143671997587932E-2</v>
      </c>
      <c r="AY82" s="144" t="s">
        <v>307</v>
      </c>
      <c r="AZ82" s="144">
        <v>294</v>
      </c>
      <c r="BA82" s="144" t="s">
        <v>307</v>
      </c>
      <c r="BB82" s="23">
        <v>6.0607310882987639E-3</v>
      </c>
      <c r="BC82" s="144" t="s">
        <v>307</v>
      </c>
      <c r="BD82" s="144">
        <v>313</v>
      </c>
      <c r="BE82" s="144" t="s">
        <v>307</v>
      </c>
      <c r="BF82" s="23">
        <v>0.15037128262919852</v>
      </c>
      <c r="BG82" s="144" t="s">
        <v>307</v>
      </c>
      <c r="BH82" s="144">
        <v>264</v>
      </c>
      <c r="BI82" s="144" t="s">
        <v>307</v>
      </c>
      <c r="BJ82" s="23">
        <v>3.695707504740111E-2</v>
      </c>
      <c r="BK82" s="144" t="s">
        <v>307</v>
      </c>
      <c r="BL82" s="144">
        <v>320</v>
      </c>
      <c r="BM82" s="144" t="s">
        <v>307</v>
      </c>
      <c r="BN82" s="23">
        <v>0.11356962012367154</v>
      </c>
      <c r="BO82" s="144" t="s">
        <v>307</v>
      </c>
      <c r="BP82" s="144">
        <v>81</v>
      </c>
      <c r="BQ82" s="144" t="s">
        <v>307</v>
      </c>
      <c r="BR82" s="23">
        <v>4.79428082384597E-2</v>
      </c>
      <c r="BS82" s="144" t="s">
        <v>307</v>
      </c>
      <c r="BT82" s="144">
        <v>216</v>
      </c>
      <c r="BU82" s="144" t="s">
        <v>307</v>
      </c>
      <c r="BV82" s="23">
        <v>0.14023455726977241</v>
      </c>
      <c r="BW82" s="144" t="s">
        <v>307</v>
      </c>
      <c r="BX82" s="144">
        <v>120</v>
      </c>
      <c r="BY82" s="144" t="s">
        <v>307</v>
      </c>
      <c r="BZ82" s="23">
        <v>7.0031953273263767E-2</v>
      </c>
      <c r="CA82" s="144" t="s">
        <v>307</v>
      </c>
      <c r="CB82" s="144">
        <v>320</v>
      </c>
      <c r="CC82" s="144" t="s">
        <v>307</v>
      </c>
      <c r="CD82" s="23">
        <v>4.5415862344012292E-2</v>
      </c>
      <c r="CE82" s="144" t="s">
        <v>307</v>
      </c>
      <c r="CF82" s="144">
        <v>229</v>
      </c>
      <c r="CG82" s="2">
        <f t="shared" si="11"/>
        <v>1.1138120907569823E-3</v>
      </c>
      <c r="CH82">
        <f t="shared" si="12"/>
        <v>1.3804118736728904E-2</v>
      </c>
      <c r="CI82">
        <f t="shared" si="13"/>
        <v>2.9143671997587932E-2</v>
      </c>
      <c r="CJ82">
        <f t="shared" si="14"/>
        <v>3.695707504740111E-2</v>
      </c>
      <c r="CK82">
        <f t="shared" si="15"/>
        <v>0.14023455726977241</v>
      </c>
      <c r="CL82">
        <f t="shared" si="16"/>
        <v>7.0031953273263767E-2</v>
      </c>
      <c r="CM82">
        <f t="shared" si="17"/>
        <v>4.5415862344012292E-2</v>
      </c>
      <c r="CN82">
        <f t="shared" si="18"/>
        <v>4.823436449672789E-2</v>
      </c>
      <c r="CO82">
        <f t="shared" si="19"/>
        <v>2.7845302268924557E-4</v>
      </c>
      <c r="CP82" s="144" t="s">
        <v>307</v>
      </c>
      <c r="CQ82">
        <f t="shared" si="20"/>
        <v>316</v>
      </c>
      <c r="CR82">
        <f t="shared" si="21"/>
        <v>286</v>
      </c>
      <c r="CS82" s="144" t="s">
        <v>307</v>
      </c>
    </row>
    <row r="83" spans="1:97" x14ac:dyDescent="0.25">
      <c r="A83" s="144" t="s">
        <v>98</v>
      </c>
      <c r="B83" s="23">
        <v>0.24821983988794294</v>
      </c>
      <c r="C83" s="144" t="s">
        <v>98</v>
      </c>
      <c r="D83" s="144">
        <v>124</v>
      </c>
      <c r="E83" s="144" t="s">
        <v>98</v>
      </c>
      <c r="F83" s="23">
        <v>9.8294120071141827E-2</v>
      </c>
      <c r="G83" s="144" t="s">
        <v>98</v>
      </c>
      <c r="H83" s="144">
        <v>161</v>
      </c>
      <c r="I83" s="144" t="s">
        <v>98</v>
      </c>
      <c r="J83" s="23">
        <v>0.41309128941137269</v>
      </c>
      <c r="K83" s="144" t="s">
        <v>98</v>
      </c>
      <c r="L83" s="144">
        <v>50</v>
      </c>
      <c r="M83" s="144" t="s">
        <v>98</v>
      </c>
      <c r="N83" s="23">
        <v>-111</v>
      </c>
      <c r="O83" s="144" t="s">
        <v>98</v>
      </c>
      <c r="P83" s="23">
        <v>59</v>
      </c>
      <c r="Q83" s="144" t="s">
        <v>98</v>
      </c>
      <c r="R83" s="23">
        <v>3.3010640744248884E-3</v>
      </c>
      <c r="S83" s="144" t="s">
        <v>98</v>
      </c>
      <c r="T83" s="144">
        <v>73</v>
      </c>
      <c r="U83" s="144" t="s">
        <v>98</v>
      </c>
      <c r="V83" s="23">
        <v>0.41182605157597946</v>
      </c>
      <c r="W83" s="144" t="s">
        <v>98</v>
      </c>
      <c r="X83" s="144">
        <v>33</v>
      </c>
      <c r="Y83" s="144" t="s">
        <v>98</v>
      </c>
      <c r="Z83" s="23">
        <v>7.1057766349342808E-3</v>
      </c>
      <c r="AA83" s="144" t="s">
        <v>98</v>
      </c>
      <c r="AB83" s="144">
        <v>57</v>
      </c>
      <c r="AC83" s="144" t="s">
        <v>98</v>
      </c>
      <c r="AD83" s="23">
        <v>1.3332650137712255E-2</v>
      </c>
      <c r="AE83" s="144" t="s">
        <v>98</v>
      </c>
      <c r="AF83" s="144">
        <v>133</v>
      </c>
      <c r="AG83" s="144" t="s">
        <v>98</v>
      </c>
      <c r="AH83" s="23">
        <v>9.1377329438617025E-2</v>
      </c>
      <c r="AI83" s="144" t="s">
        <v>98</v>
      </c>
      <c r="AJ83" s="144">
        <v>139</v>
      </c>
      <c r="AK83" s="144" t="s">
        <v>98</v>
      </c>
      <c r="AL83" s="23">
        <v>2.4507956340046103E-2</v>
      </c>
      <c r="AM83" s="144" t="s">
        <v>98</v>
      </c>
      <c r="AN83" s="144">
        <v>145</v>
      </c>
      <c r="AO83" s="144" t="s">
        <v>98</v>
      </c>
      <c r="AP83" s="23">
        <v>5.0111916704119887E-2</v>
      </c>
      <c r="AQ83" s="144" t="s">
        <v>98</v>
      </c>
      <c r="AR83" s="144">
        <v>126</v>
      </c>
      <c r="AS83" s="144" t="s">
        <v>98</v>
      </c>
      <c r="AT83" s="23">
        <v>5.1427234915245874E-2</v>
      </c>
      <c r="AU83" s="144" t="s">
        <v>98</v>
      </c>
      <c r="AV83" s="144">
        <v>296</v>
      </c>
      <c r="AW83" s="144" t="s">
        <v>98</v>
      </c>
      <c r="AX83" s="23">
        <v>6.6941391865476194E-2</v>
      </c>
      <c r="AY83" s="144" t="s">
        <v>98</v>
      </c>
      <c r="AZ83" s="144">
        <v>171</v>
      </c>
      <c r="BA83" s="144" t="s">
        <v>98</v>
      </c>
      <c r="BB83" s="23">
        <v>4.9139156741871734E-2</v>
      </c>
      <c r="BC83" s="144" t="s">
        <v>98</v>
      </c>
      <c r="BD83" s="144">
        <v>167</v>
      </c>
      <c r="BE83" s="144" t="s">
        <v>98</v>
      </c>
      <c r="BF83" s="23">
        <v>0.5418381437915083</v>
      </c>
      <c r="BG83" s="144" t="s">
        <v>98</v>
      </c>
      <c r="BH83" s="144">
        <v>11</v>
      </c>
      <c r="BI83" s="144" t="s">
        <v>98</v>
      </c>
      <c r="BJ83" s="23">
        <v>0.1580727931188983</v>
      </c>
      <c r="BK83" s="144" t="s">
        <v>98</v>
      </c>
      <c r="BL83" s="144">
        <v>91</v>
      </c>
      <c r="BM83" s="144" t="s">
        <v>98</v>
      </c>
      <c r="BN83" s="23">
        <v>0.10161136402444793</v>
      </c>
      <c r="BO83" s="144" t="s">
        <v>98</v>
      </c>
      <c r="BP83" s="144">
        <v>92</v>
      </c>
      <c r="BQ83" s="144" t="s">
        <v>98</v>
      </c>
      <c r="BR83" s="23">
        <v>0.10513265725896635</v>
      </c>
      <c r="BS83" s="144" t="s">
        <v>98</v>
      </c>
      <c r="BT83" s="144">
        <v>60</v>
      </c>
      <c r="BU83" s="144" t="s">
        <v>98</v>
      </c>
      <c r="BV83" s="23">
        <v>0.17967060211346819</v>
      </c>
      <c r="BW83" s="144" t="s">
        <v>98</v>
      </c>
      <c r="BX83" s="144">
        <v>80</v>
      </c>
      <c r="BY83" s="144" t="s">
        <v>98</v>
      </c>
      <c r="BZ83" s="23">
        <v>0.1700828179661357</v>
      </c>
      <c r="CA83" s="144" t="s">
        <v>98</v>
      </c>
      <c r="CB83" s="144">
        <v>138</v>
      </c>
      <c r="CC83" s="144" t="s">
        <v>98</v>
      </c>
      <c r="CD83" s="23">
        <v>0.10337915621734232</v>
      </c>
      <c r="CE83" s="144" t="s">
        <v>98</v>
      </c>
      <c r="CF83" s="144">
        <v>119</v>
      </c>
      <c r="CG83" s="2">
        <f t="shared" si="11"/>
        <v>7.1057766349342808E-3</v>
      </c>
      <c r="CH83">
        <f t="shared" si="12"/>
        <v>2.4507956340046103E-2</v>
      </c>
      <c r="CI83">
        <f t="shared" si="13"/>
        <v>6.6941391865476194E-2</v>
      </c>
      <c r="CJ83">
        <f t="shared" si="14"/>
        <v>0.1580727931188983</v>
      </c>
      <c r="CK83">
        <f t="shared" si="15"/>
        <v>0.17967060211346819</v>
      </c>
      <c r="CL83">
        <f t="shared" si="16"/>
        <v>0.1700828179661357</v>
      </c>
      <c r="CM83">
        <f t="shared" si="17"/>
        <v>0.10337915621734232</v>
      </c>
      <c r="CN83">
        <f t="shared" si="18"/>
        <v>0.10129511632757804</v>
      </c>
      <c r="CO83">
        <f t="shared" si="19"/>
        <v>1.7764441587335702E-3</v>
      </c>
      <c r="CP83" s="144" t="s">
        <v>98</v>
      </c>
      <c r="CQ83">
        <f t="shared" si="20"/>
        <v>124</v>
      </c>
      <c r="CR83">
        <f t="shared" si="21"/>
        <v>57</v>
      </c>
      <c r="CS83" s="144" t="s">
        <v>98</v>
      </c>
    </row>
    <row r="84" spans="1:97" x14ac:dyDescent="0.25">
      <c r="A84" s="144" t="s">
        <v>143</v>
      </c>
      <c r="B84" s="23">
        <v>0.21191941496288724</v>
      </c>
      <c r="C84" s="144" t="s">
        <v>143</v>
      </c>
      <c r="D84" s="144">
        <v>166</v>
      </c>
      <c r="E84" s="144" t="s">
        <v>143</v>
      </c>
      <c r="F84" s="23">
        <v>0.14728735641540075</v>
      </c>
      <c r="G84" s="144" t="s">
        <v>143</v>
      </c>
      <c r="H84" s="144">
        <v>77</v>
      </c>
      <c r="I84" s="144" t="s">
        <v>143</v>
      </c>
      <c r="J84" s="23">
        <v>0.20690090599567937</v>
      </c>
      <c r="K84" s="144" t="s">
        <v>143</v>
      </c>
      <c r="L84" s="144">
        <v>239</v>
      </c>
      <c r="M84" s="144" t="s">
        <v>143</v>
      </c>
      <c r="N84" s="23">
        <v>162</v>
      </c>
      <c r="O84" s="144" t="s">
        <v>143</v>
      </c>
      <c r="P84" s="23">
        <v>298</v>
      </c>
      <c r="Q84" s="144" t="s">
        <v>143</v>
      </c>
      <c r="R84" s="23">
        <v>3.370628414723496E-4</v>
      </c>
      <c r="S84" s="144" t="s">
        <v>143</v>
      </c>
      <c r="T84" s="144">
        <v>271</v>
      </c>
      <c r="U84" s="144" t="s">
        <v>143</v>
      </c>
      <c r="V84" s="23">
        <v>7.0934910035308718E-2</v>
      </c>
      <c r="W84" s="144" t="s">
        <v>143</v>
      </c>
      <c r="X84" s="144">
        <v>264</v>
      </c>
      <c r="Y84" s="144" t="s">
        <v>143</v>
      </c>
      <c r="Z84" s="23">
        <v>9.9247443065439726E-4</v>
      </c>
      <c r="AA84" s="144" t="s">
        <v>143</v>
      </c>
      <c r="AB84" s="144">
        <v>301</v>
      </c>
      <c r="AC84" s="144" t="s">
        <v>143</v>
      </c>
      <c r="AD84" s="23">
        <v>1.7968392109117267E-2</v>
      </c>
      <c r="AE84" s="144" t="s">
        <v>143</v>
      </c>
      <c r="AF84" s="144">
        <v>100</v>
      </c>
      <c r="AG84" s="144" t="s">
        <v>143</v>
      </c>
      <c r="AH84" s="23">
        <v>7.6396400000364434E-2</v>
      </c>
      <c r="AI84" s="144" t="s">
        <v>143</v>
      </c>
      <c r="AJ84" s="144">
        <v>190</v>
      </c>
      <c r="AK84" s="144" t="s">
        <v>143</v>
      </c>
      <c r="AL84" s="23">
        <v>2.7137017776892664E-2</v>
      </c>
      <c r="AM84" s="144" t="s">
        <v>143</v>
      </c>
      <c r="AN84" s="144">
        <v>125</v>
      </c>
      <c r="AO84" s="144" t="s">
        <v>143</v>
      </c>
      <c r="AP84" s="23">
        <v>0.22873077689101365</v>
      </c>
      <c r="AQ84" s="144" t="s">
        <v>143</v>
      </c>
      <c r="AR84" s="144">
        <v>19</v>
      </c>
      <c r="AS84" s="144" t="s">
        <v>143</v>
      </c>
      <c r="AT84" s="23">
        <v>0.10552908451924364</v>
      </c>
      <c r="AU84" s="144" t="s">
        <v>143</v>
      </c>
      <c r="AV84" s="144">
        <v>117</v>
      </c>
      <c r="AW84" s="144" t="s">
        <v>143</v>
      </c>
      <c r="AX84" s="23">
        <v>0.25999504918772892</v>
      </c>
      <c r="AY84" s="144" t="s">
        <v>143</v>
      </c>
      <c r="AZ84" s="144">
        <v>21</v>
      </c>
      <c r="BA84" s="144" t="s">
        <v>143</v>
      </c>
      <c r="BB84" s="23">
        <v>2.1011886966416034E-2</v>
      </c>
      <c r="BC84" s="144" t="s">
        <v>143</v>
      </c>
      <c r="BD84" s="144">
        <v>254</v>
      </c>
      <c r="BE84" s="144" t="s">
        <v>143</v>
      </c>
      <c r="BF84" s="23">
        <v>0.30654142514175342</v>
      </c>
      <c r="BG84" s="144" t="s">
        <v>143</v>
      </c>
      <c r="BH84" s="144">
        <v>80</v>
      </c>
      <c r="BI84" s="144" t="s">
        <v>143</v>
      </c>
      <c r="BJ84" s="23">
        <v>8.3236218923976049E-2</v>
      </c>
      <c r="BK84" s="144" t="s">
        <v>143</v>
      </c>
      <c r="BL84" s="144">
        <v>208</v>
      </c>
      <c r="BM84" s="144" t="s">
        <v>143</v>
      </c>
      <c r="BN84" s="23">
        <v>5.785574185693549E-2</v>
      </c>
      <c r="BO84" s="144" t="s">
        <v>143</v>
      </c>
      <c r="BP84" s="144">
        <v>174</v>
      </c>
      <c r="BQ84" s="144" t="s">
        <v>143</v>
      </c>
      <c r="BR84" s="23">
        <v>2.6099343737785802E-2</v>
      </c>
      <c r="BS84" s="144" t="s">
        <v>143</v>
      </c>
      <c r="BT84" s="144">
        <v>306</v>
      </c>
      <c r="BU84" s="144" t="s">
        <v>143</v>
      </c>
      <c r="BV84" s="23">
        <v>7.2899124059954315E-2</v>
      </c>
      <c r="BW84" s="144" t="s">
        <v>143</v>
      </c>
      <c r="BX84" s="144">
        <v>265</v>
      </c>
      <c r="BY84" s="144" t="s">
        <v>143</v>
      </c>
      <c r="BZ84" s="23">
        <v>9.0250357480701315E-2</v>
      </c>
      <c r="CA84" s="144" t="s">
        <v>143</v>
      </c>
      <c r="CB84" s="144">
        <v>288</v>
      </c>
      <c r="CC84" s="144" t="s">
        <v>143</v>
      </c>
      <c r="CD84" s="23">
        <v>6.3048739113870253E-2</v>
      </c>
      <c r="CE84" s="144" t="s">
        <v>143</v>
      </c>
      <c r="CF84" s="144">
        <v>180</v>
      </c>
      <c r="CG84" s="2">
        <f t="shared" si="11"/>
        <v>9.9247443065439726E-4</v>
      </c>
      <c r="CH84">
        <f t="shared" si="12"/>
        <v>2.7137017776892664E-2</v>
      </c>
      <c r="CI84">
        <f t="shared" si="13"/>
        <v>0.25999504918772892</v>
      </c>
      <c r="CJ84">
        <f t="shared" si="14"/>
        <v>8.3236218923976049E-2</v>
      </c>
      <c r="CK84">
        <f t="shared" si="15"/>
        <v>7.2899124059954315E-2</v>
      </c>
      <c r="CL84">
        <f t="shared" si="16"/>
        <v>9.0250357480701315E-2</v>
      </c>
      <c r="CM84">
        <f t="shared" si="17"/>
        <v>6.3048739113870253E-2</v>
      </c>
      <c r="CN84">
        <f t="shared" si="18"/>
        <v>8.648141019037317E-2</v>
      </c>
      <c r="CO84">
        <f t="shared" si="19"/>
        <v>2.4811860766359931E-4</v>
      </c>
      <c r="CP84" s="144" t="s">
        <v>143</v>
      </c>
      <c r="CQ84">
        <f t="shared" si="20"/>
        <v>166</v>
      </c>
      <c r="CR84">
        <f t="shared" si="21"/>
        <v>301</v>
      </c>
      <c r="CS84" s="144" t="s">
        <v>143</v>
      </c>
    </row>
    <row r="85" spans="1:97" x14ac:dyDescent="0.25">
      <c r="A85" s="144" t="s">
        <v>313</v>
      </c>
      <c r="B85" s="23">
        <v>0.13602072450877359</v>
      </c>
      <c r="C85" s="144" t="s">
        <v>313</v>
      </c>
      <c r="D85" s="144">
        <v>297</v>
      </c>
      <c r="E85" s="144" t="s">
        <v>313</v>
      </c>
      <c r="F85" s="23">
        <v>5.6652826639731903E-2</v>
      </c>
      <c r="G85" s="144" t="s">
        <v>313</v>
      </c>
      <c r="H85" s="144">
        <v>262</v>
      </c>
      <c r="I85" s="144" t="s">
        <v>313</v>
      </c>
      <c r="J85" s="23">
        <v>0.18505377488110888</v>
      </c>
      <c r="K85" s="144" t="s">
        <v>313</v>
      </c>
      <c r="L85" s="144">
        <v>271</v>
      </c>
      <c r="M85" s="144" t="s">
        <v>313</v>
      </c>
      <c r="N85" s="23">
        <v>9</v>
      </c>
      <c r="O85" s="144" t="s">
        <v>313</v>
      </c>
      <c r="P85" s="23">
        <v>185</v>
      </c>
      <c r="Q85" s="144" t="s">
        <v>313</v>
      </c>
      <c r="R85" s="23">
        <v>6.2083002119567483E-4</v>
      </c>
      <c r="S85" s="144" t="s">
        <v>313</v>
      </c>
      <c r="T85" s="144">
        <v>237</v>
      </c>
      <c r="U85" s="144" t="s">
        <v>313</v>
      </c>
      <c r="V85" s="23">
        <v>5.9829572128274396E-2</v>
      </c>
      <c r="W85" s="144" t="s">
        <v>313</v>
      </c>
      <c r="X85" s="144">
        <v>277</v>
      </c>
      <c r="Y85" s="144" t="s">
        <v>313</v>
      </c>
      <c r="Z85" s="23">
        <v>1.1735314842017566E-3</v>
      </c>
      <c r="AA85" s="144" t="s">
        <v>313</v>
      </c>
      <c r="AB85" s="144">
        <v>282</v>
      </c>
      <c r="AC85" s="144" t="s">
        <v>313</v>
      </c>
      <c r="AD85" s="23">
        <v>1.1038046253893029E-2</v>
      </c>
      <c r="AE85" s="144" t="s">
        <v>313</v>
      </c>
      <c r="AF85" s="144">
        <v>154</v>
      </c>
      <c r="AG85" s="144" t="s">
        <v>313</v>
      </c>
      <c r="AH85" s="23">
        <v>7.2054837794617937E-2</v>
      </c>
      <c r="AI85" s="144" t="s">
        <v>313</v>
      </c>
      <c r="AJ85" s="144">
        <v>203</v>
      </c>
      <c r="AK85" s="144" t="s">
        <v>313</v>
      </c>
      <c r="AL85" s="23">
        <v>1.98368167922451E-2</v>
      </c>
      <c r="AM85" s="144" t="s">
        <v>313</v>
      </c>
      <c r="AN85" s="144">
        <v>189</v>
      </c>
      <c r="AO85" s="144" t="s">
        <v>313</v>
      </c>
      <c r="AP85" s="23">
        <v>6.2532778226553537E-2</v>
      </c>
      <c r="AQ85" s="144" t="s">
        <v>313</v>
      </c>
      <c r="AR85" s="144">
        <v>104</v>
      </c>
      <c r="AS85" s="144" t="s">
        <v>313</v>
      </c>
      <c r="AT85" s="23">
        <v>5.1336850332684154E-2</v>
      </c>
      <c r="AU85" s="144" t="s">
        <v>313</v>
      </c>
      <c r="AV85" s="144">
        <v>297</v>
      </c>
      <c r="AW85" s="144" t="s">
        <v>313</v>
      </c>
      <c r="AX85" s="23">
        <v>7.9007788450054753E-2</v>
      </c>
      <c r="AY85" s="144" t="s">
        <v>313</v>
      </c>
      <c r="AZ85" s="144">
        <v>147</v>
      </c>
      <c r="BA85" s="144" t="s">
        <v>313</v>
      </c>
      <c r="BB85" s="23">
        <v>2.0263959812358102E-2</v>
      </c>
      <c r="BC85" s="144" t="s">
        <v>313</v>
      </c>
      <c r="BD85" s="144">
        <v>257</v>
      </c>
      <c r="BE85" s="144" t="s">
        <v>313</v>
      </c>
      <c r="BF85" s="23">
        <v>0.29575432320990758</v>
      </c>
      <c r="BG85" s="144" t="s">
        <v>313</v>
      </c>
      <c r="BH85" s="144">
        <v>88</v>
      </c>
      <c r="BI85" s="144" t="s">
        <v>313</v>
      </c>
      <c r="BJ85" s="23">
        <v>8.0299384240962696E-2</v>
      </c>
      <c r="BK85" s="144" t="s">
        <v>313</v>
      </c>
      <c r="BL85" s="144">
        <v>219</v>
      </c>
      <c r="BM85" s="144" t="s">
        <v>313</v>
      </c>
      <c r="BN85" s="23">
        <v>3.0900528730606867E-2</v>
      </c>
      <c r="BO85" s="144" t="s">
        <v>313</v>
      </c>
      <c r="BP85" s="144">
        <v>258</v>
      </c>
      <c r="BQ85" s="144" t="s">
        <v>313</v>
      </c>
      <c r="BR85" s="23">
        <v>2.6508327663096003E-2</v>
      </c>
      <c r="BS85" s="144" t="s">
        <v>313</v>
      </c>
      <c r="BT85" s="144">
        <v>303</v>
      </c>
      <c r="BU85" s="144" t="s">
        <v>313</v>
      </c>
      <c r="BV85" s="23">
        <v>4.98810658582216E-2</v>
      </c>
      <c r="BW85" s="144" t="s">
        <v>313</v>
      </c>
      <c r="BX85" s="144">
        <v>299</v>
      </c>
      <c r="BY85" s="144" t="s">
        <v>313</v>
      </c>
      <c r="BZ85" s="23">
        <v>0.10895858439089098</v>
      </c>
      <c r="CA85" s="144" t="s">
        <v>313</v>
      </c>
      <c r="CB85" s="144">
        <v>249</v>
      </c>
      <c r="CC85" s="144" t="s">
        <v>313</v>
      </c>
      <c r="CD85" s="23">
        <v>4.6346186596649727E-2</v>
      </c>
      <c r="CE85" s="144" t="s">
        <v>313</v>
      </c>
      <c r="CF85" s="144">
        <v>227</v>
      </c>
      <c r="CG85" s="2">
        <f t="shared" si="11"/>
        <v>1.1735314842017566E-3</v>
      </c>
      <c r="CH85">
        <f t="shared" si="12"/>
        <v>1.98368167922451E-2</v>
      </c>
      <c r="CI85">
        <f t="shared" si="13"/>
        <v>7.9007788450054753E-2</v>
      </c>
      <c r="CJ85">
        <f t="shared" si="14"/>
        <v>8.0299384240962696E-2</v>
      </c>
      <c r="CK85">
        <f t="shared" si="15"/>
        <v>4.98810658582216E-2</v>
      </c>
      <c r="CL85">
        <f t="shared" si="16"/>
        <v>0.10895858439089098</v>
      </c>
      <c r="CM85">
        <f t="shared" si="17"/>
        <v>4.6346186596649727E-2</v>
      </c>
      <c r="CN85">
        <f t="shared" si="18"/>
        <v>5.5508194342151505E-2</v>
      </c>
      <c r="CO85">
        <f t="shared" si="19"/>
        <v>2.9338287105043915E-4</v>
      </c>
      <c r="CP85" s="144" t="s">
        <v>313</v>
      </c>
      <c r="CQ85">
        <f t="shared" si="20"/>
        <v>297</v>
      </c>
      <c r="CR85">
        <f t="shared" si="21"/>
        <v>282</v>
      </c>
      <c r="CS85" s="144" t="s">
        <v>313</v>
      </c>
    </row>
    <row r="86" spans="1:97" x14ac:dyDescent="0.25">
      <c r="A86" s="144" t="s">
        <v>201</v>
      </c>
      <c r="B86" s="23">
        <v>0.24730322369060212</v>
      </c>
      <c r="C86" s="144" t="s">
        <v>201</v>
      </c>
      <c r="D86" s="144">
        <v>125</v>
      </c>
      <c r="E86" s="144" t="s">
        <v>201</v>
      </c>
      <c r="F86" s="23">
        <v>5.4556232786216623E-2</v>
      </c>
      <c r="G86" s="144" t="s">
        <v>201</v>
      </c>
      <c r="H86" s="144">
        <v>269</v>
      </c>
      <c r="I86" s="144" t="s">
        <v>201</v>
      </c>
      <c r="J86" s="23">
        <v>0.26387000617134082</v>
      </c>
      <c r="K86" s="144" t="s">
        <v>201</v>
      </c>
      <c r="L86" s="144">
        <v>156</v>
      </c>
      <c r="M86" s="144" t="s">
        <v>201</v>
      </c>
      <c r="N86" s="23">
        <v>-113</v>
      </c>
      <c r="O86" s="144" t="s">
        <v>201</v>
      </c>
      <c r="P86" s="23">
        <v>56</v>
      </c>
      <c r="Q86" s="144" t="s">
        <v>201</v>
      </c>
      <c r="R86" s="23">
        <v>3.1667677096941867E-3</v>
      </c>
      <c r="S86" s="144" t="s">
        <v>201</v>
      </c>
      <c r="T86" s="144">
        <v>78</v>
      </c>
      <c r="U86" s="144" t="s">
        <v>201</v>
      </c>
      <c r="V86" s="23">
        <v>0.13440484683421891</v>
      </c>
      <c r="W86" s="144" t="s">
        <v>201</v>
      </c>
      <c r="X86" s="144">
        <v>165</v>
      </c>
      <c r="Y86" s="144" t="s">
        <v>201</v>
      </c>
      <c r="Z86" s="23">
        <v>4.4078584390929258E-3</v>
      </c>
      <c r="AA86" s="144" t="s">
        <v>201</v>
      </c>
      <c r="AB86" s="144">
        <v>104</v>
      </c>
      <c r="AC86" s="144" t="s">
        <v>201</v>
      </c>
      <c r="AD86" s="23">
        <v>9.3753640619399208E-3</v>
      </c>
      <c r="AE86" s="144" t="s">
        <v>201</v>
      </c>
      <c r="AF86" s="144">
        <v>175</v>
      </c>
      <c r="AG86" s="144" t="s">
        <v>201</v>
      </c>
      <c r="AH86" s="23">
        <v>6.0709793969511414E-2</v>
      </c>
      <c r="AI86" s="144" t="s">
        <v>201</v>
      </c>
      <c r="AJ86" s="144">
        <v>254</v>
      </c>
      <c r="AK86" s="144" t="s">
        <v>201</v>
      </c>
      <c r="AL86" s="23">
        <v>1.6786841419857101E-2</v>
      </c>
      <c r="AM86" s="144" t="s">
        <v>201</v>
      </c>
      <c r="AN86" s="144">
        <v>244</v>
      </c>
      <c r="AO86" s="144" t="s">
        <v>201</v>
      </c>
      <c r="AP86" s="23">
        <v>2.1259183567247823E-2</v>
      </c>
      <c r="AQ86" s="144" t="s">
        <v>201</v>
      </c>
      <c r="AR86" s="144">
        <v>205</v>
      </c>
      <c r="AS86" s="144" t="s">
        <v>201</v>
      </c>
      <c r="AT86" s="23">
        <v>6.0534969724531859E-2</v>
      </c>
      <c r="AU86" s="144" t="s">
        <v>201</v>
      </c>
      <c r="AV86" s="144">
        <v>269</v>
      </c>
      <c r="AW86" s="144" t="s">
        <v>201</v>
      </c>
      <c r="AX86" s="23">
        <v>4.204902290881489E-2</v>
      </c>
      <c r="AY86" s="144" t="s">
        <v>201</v>
      </c>
      <c r="AZ86" s="144">
        <v>250</v>
      </c>
      <c r="BA86" s="144" t="s">
        <v>201</v>
      </c>
      <c r="BB86" s="23">
        <v>4.344732956211942E-2</v>
      </c>
      <c r="BC86" s="144" t="s">
        <v>201</v>
      </c>
      <c r="BD86" s="144">
        <v>182</v>
      </c>
      <c r="BE86" s="144" t="s">
        <v>201</v>
      </c>
      <c r="BF86" s="23">
        <v>0.11999442811125051</v>
      </c>
      <c r="BG86" s="144" t="s">
        <v>201</v>
      </c>
      <c r="BH86" s="144">
        <v>311</v>
      </c>
      <c r="BI86" s="144" t="s">
        <v>201</v>
      </c>
      <c r="BJ86" s="23">
        <v>6.4713206054542519E-2</v>
      </c>
      <c r="BK86" s="144" t="s">
        <v>201</v>
      </c>
      <c r="BL86" s="144">
        <v>254</v>
      </c>
      <c r="BM86" s="144" t="s">
        <v>201</v>
      </c>
      <c r="BN86" s="23">
        <v>4.3468348879632801E-2</v>
      </c>
      <c r="BO86" s="144" t="s">
        <v>201</v>
      </c>
      <c r="BP86" s="144">
        <v>211</v>
      </c>
      <c r="BQ86" s="144" t="s">
        <v>201</v>
      </c>
      <c r="BR86" s="23">
        <v>0.10722768479254127</v>
      </c>
      <c r="BS86" s="144" t="s">
        <v>201</v>
      </c>
      <c r="BT86" s="144">
        <v>59</v>
      </c>
      <c r="BU86" s="144" t="s">
        <v>201</v>
      </c>
      <c r="BV86" s="23">
        <v>0.13107636209117693</v>
      </c>
      <c r="BW86" s="144" t="s">
        <v>201</v>
      </c>
      <c r="BX86" s="144">
        <v>134</v>
      </c>
      <c r="BY86" s="144" t="s">
        <v>201</v>
      </c>
      <c r="BZ86" s="23">
        <v>0.322614507868415</v>
      </c>
      <c r="CA86" s="144" t="s">
        <v>201</v>
      </c>
      <c r="CB86" s="144">
        <v>30</v>
      </c>
      <c r="CC86" s="144" t="s">
        <v>201</v>
      </c>
      <c r="CD86" s="23">
        <v>0.13673887996762152</v>
      </c>
      <c r="CE86" s="144" t="s">
        <v>201</v>
      </c>
      <c r="CF86" s="144">
        <v>84</v>
      </c>
      <c r="CG86" s="2">
        <f t="shared" si="11"/>
        <v>4.4078584390929258E-3</v>
      </c>
      <c r="CH86">
        <f t="shared" si="12"/>
        <v>1.6786841419857101E-2</v>
      </c>
      <c r="CI86">
        <f t="shared" si="13"/>
        <v>4.204902290881489E-2</v>
      </c>
      <c r="CJ86">
        <f t="shared" si="14"/>
        <v>6.4713206054542519E-2</v>
      </c>
      <c r="CK86">
        <f t="shared" si="15"/>
        <v>0.13107636209117693</v>
      </c>
      <c r="CL86">
        <f t="shared" si="16"/>
        <v>0.322614507868415</v>
      </c>
      <c r="CM86">
        <f t="shared" si="17"/>
        <v>0.13673887996762152</v>
      </c>
      <c r="CN86">
        <f t="shared" si="18"/>
        <v>0.10092105781404706</v>
      </c>
      <c r="CO86">
        <f t="shared" si="19"/>
        <v>1.1019646097732315E-3</v>
      </c>
      <c r="CP86" s="144" t="s">
        <v>201</v>
      </c>
      <c r="CQ86">
        <f t="shared" si="20"/>
        <v>125</v>
      </c>
      <c r="CR86">
        <f t="shared" si="21"/>
        <v>104</v>
      </c>
      <c r="CS86" s="144" t="s">
        <v>201</v>
      </c>
    </row>
    <row r="87" spans="1:97" x14ac:dyDescent="0.25">
      <c r="A87" s="144" t="s">
        <v>169</v>
      </c>
      <c r="B87" s="23">
        <v>0.31613195645435432</v>
      </c>
      <c r="C87" s="144" t="s">
        <v>169</v>
      </c>
      <c r="D87" s="144">
        <v>80</v>
      </c>
      <c r="E87" s="144" t="s">
        <v>169</v>
      </c>
      <c r="F87" s="23">
        <v>8.7497563886780858E-2</v>
      </c>
      <c r="G87" s="144" t="s">
        <v>169</v>
      </c>
      <c r="H87" s="144">
        <v>178</v>
      </c>
      <c r="I87" s="144" t="s">
        <v>169</v>
      </c>
      <c r="J87" s="23">
        <v>0.43116485794460041</v>
      </c>
      <c r="K87" s="144" t="s">
        <v>169</v>
      </c>
      <c r="L87" s="144">
        <v>43</v>
      </c>
      <c r="M87" s="144" t="s">
        <v>169</v>
      </c>
      <c r="N87" s="23">
        <v>-135</v>
      </c>
      <c r="O87" s="144" t="s">
        <v>169</v>
      </c>
      <c r="P87" s="23">
        <v>46</v>
      </c>
      <c r="Q87" s="144" t="s">
        <v>169</v>
      </c>
      <c r="R87" s="23">
        <v>1.0335244011812871E-3</v>
      </c>
      <c r="S87" s="144" t="s">
        <v>169</v>
      </c>
      <c r="T87" s="144">
        <v>190</v>
      </c>
      <c r="U87" s="144" t="s">
        <v>169</v>
      </c>
      <c r="V87" s="23">
        <v>0.46986301796730856</v>
      </c>
      <c r="W87" s="144" t="s">
        <v>169</v>
      </c>
      <c r="X87" s="144">
        <v>24</v>
      </c>
      <c r="Y87" s="144" t="s">
        <v>169</v>
      </c>
      <c r="Z87" s="23">
        <v>5.3752399562382027E-3</v>
      </c>
      <c r="AA87" s="144" t="s">
        <v>169</v>
      </c>
      <c r="AB87" s="144">
        <v>86</v>
      </c>
      <c r="AC87" s="144" t="s">
        <v>169</v>
      </c>
      <c r="AD87" s="23">
        <v>1.3184580249919815E-2</v>
      </c>
      <c r="AE87" s="144" t="s">
        <v>169</v>
      </c>
      <c r="AF87" s="144">
        <v>135</v>
      </c>
      <c r="AG87" s="144" t="s">
        <v>169</v>
      </c>
      <c r="AH87" s="23">
        <v>6.5932100527992227E-2</v>
      </c>
      <c r="AI87" s="144" t="s">
        <v>169</v>
      </c>
      <c r="AJ87" s="144">
        <v>232</v>
      </c>
      <c r="AK87" s="144" t="s">
        <v>169</v>
      </c>
      <c r="AL87" s="23">
        <v>2.1156771251188707E-2</v>
      </c>
      <c r="AM87" s="144" t="s">
        <v>169</v>
      </c>
      <c r="AN87" s="144">
        <v>175</v>
      </c>
      <c r="AO87" s="144" t="s">
        <v>169</v>
      </c>
      <c r="AP87" s="23">
        <v>1.0763100265670894E-2</v>
      </c>
      <c r="AQ87" s="144" t="s">
        <v>169</v>
      </c>
      <c r="AR87" s="144">
        <v>236</v>
      </c>
      <c r="AS87" s="144" t="s">
        <v>169</v>
      </c>
      <c r="AT87" s="23">
        <v>6.9416986411685866E-2</v>
      </c>
      <c r="AU87" s="144" t="s">
        <v>169</v>
      </c>
      <c r="AV87" s="144">
        <v>239</v>
      </c>
      <c r="AW87" s="144" t="s">
        <v>169</v>
      </c>
      <c r="AX87" s="23">
        <v>3.4956959623626424E-2</v>
      </c>
      <c r="AY87" s="144" t="s">
        <v>169</v>
      </c>
      <c r="AZ87" s="144">
        <v>275</v>
      </c>
      <c r="BA87" s="144" t="s">
        <v>169</v>
      </c>
      <c r="BB87" s="23">
        <v>8.2301068584586218E-2</v>
      </c>
      <c r="BC87" s="144" t="s">
        <v>169</v>
      </c>
      <c r="BD87" s="144">
        <v>110</v>
      </c>
      <c r="BE87" s="144" t="s">
        <v>169</v>
      </c>
      <c r="BF87" s="23">
        <v>0.19706021222508363</v>
      </c>
      <c r="BG87" s="144" t="s">
        <v>169</v>
      </c>
      <c r="BH87" s="144">
        <v>194</v>
      </c>
      <c r="BI87" s="144" t="s">
        <v>169</v>
      </c>
      <c r="BJ87" s="23">
        <v>0.11626372621067696</v>
      </c>
      <c r="BK87" s="144" t="s">
        <v>169</v>
      </c>
      <c r="BL87" s="144">
        <v>137</v>
      </c>
      <c r="BM87" s="144" t="s">
        <v>169</v>
      </c>
      <c r="BN87" s="23">
        <v>8.6324255690842816E-2</v>
      </c>
      <c r="BO87" s="144" t="s">
        <v>169</v>
      </c>
      <c r="BP87" s="144">
        <v>113</v>
      </c>
      <c r="BQ87" s="144" t="s">
        <v>169</v>
      </c>
      <c r="BR87" s="23">
        <v>9.0675665509263384E-2</v>
      </c>
      <c r="BS87" s="144" t="s">
        <v>169</v>
      </c>
      <c r="BT87" s="144">
        <v>75</v>
      </c>
      <c r="BU87" s="144" t="s">
        <v>169</v>
      </c>
      <c r="BV87" s="23">
        <v>0.15382402791321756</v>
      </c>
      <c r="BW87" s="144" t="s">
        <v>169</v>
      </c>
      <c r="BX87" s="144">
        <v>107</v>
      </c>
      <c r="BY87" s="144" t="s">
        <v>169</v>
      </c>
      <c r="BZ87" s="23">
        <v>0.29214748784347033</v>
      </c>
      <c r="CA87" s="144" t="s">
        <v>169</v>
      </c>
      <c r="CB87" s="144">
        <v>42</v>
      </c>
      <c r="CC87" s="144" t="s">
        <v>169</v>
      </c>
      <c r="CD87" s="23">
        <v>0.35450488859482959</v>
      </c>
      <c r="CE87" s="144" t="s">
        <v>169</v>
      </c>
      <c r="CF87" s="144">
        <v>26</v>
      </c>
      <c r="CG87" s="2">
        <f t="shared" si="11"/>
        <v>5.3752399562382027E-3</v>
      </c>
      <c r="CH87">
        <f t="shared" si="12"/>
        <v>2.1156771251188707E-2</v>
      </c>
      <c r="CI87">
        <f t="shared" si="13"/>
        <v>3.4956959623626424E-2</v>
      </c>
      <c r="CJ87">
        <f t="shared" si="14"/>
        <v>0.11626372621067696</v>
      </c>
      <c r="CK87">
        <f t="shared" si="15"/>
        <v>0.15382402791321756</v>
      </c>
      <c r="CL87">
        <f t="shared" si="16"/>
        <v>0.29214748784347033</v>
      </c>
      <c r="CM87">
        <f t="shared" si="17"/>
        <v>0.35450488859482959</v>
      </c>
      <c r="CN87">
        <f t="shared" si="18"/>
        <v>0.12900912077924567</v>
      </c>
      <c r="CO87">
        <f t="shared" si="19"/>
        <v>1.3438099890595507E-3</v>
      </c>
      <c r="CP87" s="144" t="s">
        <v>169</v>
      </c>
      <c r="CQ87">
        <f t="shared" si="20"/>
        <v>80</v>
      </c>
      <c r="CR87">
        <f t="shared" si="21"/>
        <v>86</v>
      </c>
      <c r="CS87" s="144" t="s">
        <v>169</v>
      </c>
    </row>
    <row r="88" spans="1:97" x14ac:dyDescent="0.25">
      <c r="A88" s="144" t="s">
        <v>132</v>
      </c>
      <c r="B88" s="23">
        <v>0.23118404733652467</v>
      </c>
      <c r="C88" s="144" t="s">
        <v>132</v>
      </c>
      <c r="D88" s="144">
        <v>139</v>
      </c>
      <c r="E88" s="144" t="s">
        <v>132</v>
      </c>
      <c r="F88" s="23">
        <v>0.12809610676023392</v>
      </c>
      <c r="G88" s="144" t="s">
        <v>132</v>
      </c>
      <c r="H88" s="144">
        <v>102</v>
      </c>
      <c r="I88" s="144" t="s">
        <v>132</v>
      </c>
      <c r="J88" s="23">
        <v>0.22984286976114637</v>
      </c>
      <c r="K88" s="144" t="s">
        <v>132</v>
      </c>
      <c r="L88" s="144">
        <v>208</v>
      </c>
      <c r="M88" s="144" t="s">
        <v>132</v>
      </c>
      <c r="N88" s="23">
        <v>106</v>
      </c>
      <c r="O88" s="144" t="s">
        <v>132</v>
      </c>
      <c r="P88" s="23">
        <v>266</v>
      </c>
      <c r="Q88" s="144" t="s">
        <v>132</v>
      </c>
      <c r="R88" s="23">
        <v>1.4993749944439676E-3</v>
      </c>
      <c r="S88" s="144" t="s">
        <v>132</v>
      </c>
      <c r="T88" s="144">
        <v>138</v>
      </c>
      <c r="U88" s="144" t="s">
        <v>132</v>
      </c>
      <c r="V88" s="23">
        <v>0.14659666705061516</v>
      </c>
      <c r="W88" s="144" t="s">
        <v>132</v>
      </c>
      <c r="X88" s="144">
        <v>153</v>
      </c>
      <c r="Y88" s="144" t="s">
        <v>132</v>
      </c>
      <c r="Z88" s="23">
        <v>2.853631445250855E-3</v>
      </c>
      <c r="AA88" s="144" t="s">
        <v>132</v>
      </c>
      <c r="AB88" s="144">
        <v>172</v>
      </c>
      <c r="AC88" s="144" t="s">
        <v>132</v>
      </c>
      <c r="AD88" s="23">
        <v>2.0090005933289475E-2</v>
      </c>
      <c r="AE88" s="144" t="s">
        <v>132</v>
      </c>
      <c r="AF88" s="144">
        <v>89</v>
      </c>
      <c r="AG88" s="144" t="s">
        <v>132</v>
      </c>
      <c r="AH88" s="23">
        <v>0.11937804470531695</v>
      </c>
      <c r="AI88" s="144" t="s">
        <v>132</v>
      </c>
      <c r="AJ88" s="144">
        <v>90</v>
      </c>
      <c r="AK88" s="144" t="s">
        <v>132</v>
      </c>
      <c r="AL88" s="23">
        <v>3.4621395016815541E-2</v>
      </c>
      <c r="AM88" s="144" t="s">
        <v>132</v>
      </c>
      <c r="AN88" s="144">
        <v>91</v>
      </c>
      <c r="AO88" s="144" t="s">
        <v>132</v>
      </c>
      <c r="AP88" s="23">
        <v>0</v>
      </c>
      <c r="AQ88" s="144" t="s">
        <v>132</v>
      </c>
      <c r="AR88" s="144">
        <v>253</v>
      </c>
      <c r="AS88" s="144" t="s">
        <v>132</v>
      </c>
      <c r="AT88" s="23">
        <v>6.6742395497501592E-2</v>
      </c>
      <c r="AU88" s="144" t="s">
        <v>132</v>
      </c>
      <c r="AV88" s="144">
        <v>249</v>
      </c>
      <c r="AW88" s="144" t="s">
        <v>132</v>
      </c>
      <c r="AX88" s="23">
        <v>2.3530458498994475E-2</v>
      </c>
      <c r="AY88" s="144" t="s">
        <v>132</v>
      </c>
      <c r="AZ88" s="144">
        <v>306</v>
      </c>
      <c r="BA88" s="144" t="s">
        <v>132</v>
      </c>
      <c r="BB88" s="23">
        <v>0.1387050911836798</v>
      </c>
      <c r="BC88" s="144" t="s">
        <v>132</v>
      </c>
      <c r="BD88" s="144">
        <v>59</v>
      </c>
      <c r="BE88" s="144" t="s">
        <v>132</v>
      </c>
      <c r="BF88" s="23">
        <v>0.13563988753075976</v>
      </c>
      <c r="BG88" s="144" t="s">
        <v>132</v>
      </c>
      <c r="BH88" s="144">
        <v>288</v>
      </c>
      <c r="BI88" s="144" t="s">
        <v>132</v>
      </c>
      <c r="BJ88" s="23">
        <v>0.15487981823167629</v>
      </c>
      <c r="BK88" s="144" t="s">
        <v>132</v>
      </c>
      <c r="BL88" s="144">
        <v>92</v>
      </c>
      <c r="BM88" s="144" t="s">
        <v>132</v>
      </c>
      <c r="BN88" s="23">
        <v>0.12314476357946014</v>
      </c>
      <c r="BO88" s="144" t="s">
        <v>132</v>
      </c>
      <c r="BP88" s="144">
        <v>74</v>
      </c>
      <c r="BQ88" s="144" t="s">
        <v>132</v>
      </c>
      <c r="BR88" s="23">
        <v>0.17342810467361375</v>
      </c>
      <c r="BS88" s="144" t="s">
        <v>132</v>
      </c>
      <c r="BT88" s="144">
        <v>17</v>
      </c>
      <c r="BU88" s="144" t="s">
        <v>132</v>
      </c>
      <c r="BV88" s="23">
        <v>0.25782063850002351</v>
      </c>
      <c r="BW88" s="144" t="s">
        <v>132</v>
      </c>
      <c r="BX88" s="144">
        <v>36</v>
      </c>
      <c r="BY88" s="144" t="s">
        <v>132</v>
      </c>
      <c r="BZ88" s="23">
        <v>0.10787071208488229</v>
      </c>
      <c r="CA88" s="144" t="s">
        <v>132</v>
      </c>
      <c r="CB88" s="144">
        <v>250</v>
      </c>
      <c r="CC88" s="144" t="s">
        <v>132</v>
      </c>
      <c r="CD88" s="23">
        <v>7.1065446917623259E-2</v>
      </c>
      <c r="CE88" s="144" t="s">
        <v>132</v>
      </c>
      <c r="CF88" s="144">
        <v>162</v>
      </c>
      <c r="CG88" s="2">
        <f t="shared" si="11"/>
        <v>2.853631445250855E-3</v>
      </c>
      <c r="CH88">
        <f t="shared" si="12"/>
        <v>3.4621395016815541E-2</v>
      </c>
      <c r="CI88">
        <f t="shared" si="13"/>
        <v>2.3530458498994475E-2</v>
      </c>
      <c r="CJ88">
        <f t="shared" si="14"/>
        <v>0.15487981823167629</v>
      </c>
      <c r="CK88">
        <f t="shared" si="15"/>
        <v>0.25782063850002351</v>
      </c>
      <c r="CL88">
        <f t="shared" si="16"/>
        <v>0.10787071208488229</v>
      </c>
      <c r="CM88">
        <f t="shared" si="17"/>
        <v>7.1065446917623259E-2</v>
      </c>
      <c r="CN88">
        <f t="shared" si="18"/>
        <v>9.4343042758408754E-2</v>
      </c>
      <c r="CO88">
        <f t="shared" si="19"/>
        <v>7.1340786131271375E-4</v>
      </c>
      <c r="CP88" s="144" t="s">
        <v>132</v>
      </c>
      <c r="CQ88">
        <f t="shared" si="20"/>
        <v>139</v>
      </c>
      <c r="CR88">
        <f t="shared" si="21"/>
        <v>172</v>
      </c>
      <c r="CS88" s="144" t="s">
        <v>132</v>
      </c>
    </row>
    <row r="89" spans="1:97" x14ac:dyDescent="0.25">
      <c r="A89" s="144" t="s">
        <v>234</v>
      </c>
      <c r="B89" s="23">
        <v>0.21005887630980571</v>
      </c>
      <c r="C89" s="144" t="s">
        <v>234</v>
      </c>
      <c r="D89" s="144">
        <v>171</v>
      </c>
      <c r="E89" s="144" t="s">
        <v>234</v>
      </c>
      <c r="F89" s="23">
        <v>0.10741929476645513</v>
      </c>
      <c r="G89" s="144" t="s">
        <v>234</v>
      </c>
      <c r="H89" s="144">
        <v>146</v>
      </c>
      <c r="I89" s="144" t="s">
        <v>234</v>
      </c>
      <c r="J89" s="23">
        <v>0.28773850258754574</v>
      </c>
      <c r="K89" s="144" t="s">
        <v>234</v>
      </c>
      <c r="L89" s="144">
        <v>129</v>
      </c>
      <c r="M89" s="144" t="s">
        <v>234</v>
      </c>
      <c r="N89" s="23">
        <v>-17</v>
      </c>
      <c r="O89" s="144" t="s">
        <v>234</v>
      </c>
      <c r="P89" s="23">
        <v>141</v>
      </c>
      <c r="Q89" s="144" t="s">
        <v>234</v>
      </c>
      <c r="R89" s="23">
        <v>1.1240564618616928E-3</v>
      </c>
      <c r="S89" s="144" t="s">
        <v>234</v>
      </c>
      <c r="T89" s="144">
        <v>174</v>
      </c>
      <c r="U89" s="144" t="s">
        <v>234</v>
      </c>
      <c r="V89" s="23">
        <v>0.22169455661342849</v>
      </c>
      <c r="W89" s="144" t="s">
        <v>234</v>
      </c>
      <c r="X89" s="144">
        <v>98</v>
      </c>
      <c r="Y89" s="144" t="s">
        <v>234</v>
      </c>
      <c r="Z89" s="23">
        <v>3.1724086433606536E-3</v>
      </c>
      <c r="AA89" s="144" t="s">
        <v>234</v>
      </c>
      <c r="AB89" s="144">
        <v>156</v>
      </c>
      <c r="AC89" s="144" t="s">
        <v>234</v>
      </c>
      <c r="AD89" s="23">
        <v>8.3235207659883726E-3</v>
      </c>
      <c r="AE89" s="144" t="s">
        <v>234</v>
      </c>
      <c r="AF89" s="144">
        <v>195</v>
      </c>
      <c r="AG89" s="144" t="s">
        <v>234</v>
      </c>
      <c r="AH89" s="23">
        <v>0.18392278853211116</v>
      </c>
      <c r="AI89" s="144" t="s">
        <v>234</v>
      </c>
      <c r="AJ89" s="144">
        <v>38</v>
      </c>
      <c r="AK89" s="144" t="s">
        <v>234</v>
      </c>
      <c r="AL89" s="23">
        <v>3.1290645128882674E-2</v>
      </c>
      <c r="AM89" s="144" t="s">
        <v>234</v>
      </c>
      <c r="AN89" s="144">
        <v>104</v>
      </c>
      <c r="AO89" s="144" t="s">
        <v>234</v>
      </c>
      <c r="AP89" s="23">
        <v>2.9445155516075964E-2</v>
      </c>
      <c r="AQ89" s="144" t="s">
        <v>234</v>
      </c>
      <c r="AR89" s="144">
        <v>174</v>
      </c>
      <c r="AS89" s="144" t="s">
        <v>234</v>
      </c>
      <c r="AT89" s="23">
        <v>0.1561180765553235</v>
      </c>
      <c r="AU89" s="144" t="s">
        <v>234</v>
      </c>
      <c r="AV89" s="144">
        <v>41</v>
      </c>
      <c r="AW89" s="144" t="s">
        <v>234</v>
      </c>
      <c r="AX89" s="23">
        <v>8.372082150344104E-2</v>
      </c>
      <c r="AY89" s="144" t="s">
        <v>234</v>
      </c>
      <c r="AZ89" s="144">
        <v>139</v>
      </c>
      <c r="BA89" s="144" t="s">
        <v>234</v>
      </c>
      <c r="BB89" s="23">
        <v>0.12885237913365841</v>
      </c>
      <c r="BC89" s="144" t="s">
        <v>234</v>
      </c>
      <c r="BD89" s="144">
        <v>68</v>
      </c>
      <c r="BE89" s="144" t="s">
        <v>234</v>
      </c>
      <c r="BF89" s="23">
        <v>0.21109502865152135</v>
      </c>
      <c r="BG89" s="144" t="s">
        <v>234</v>
      </c>
      <c r="BH89" s="144">
        <v>173</v>
      </c>
      <c r="BI89" s="144" t="s">
        <v>234</v>
      </c>
      <c r="BJ89" s="23">
        <v>0.16166240016677635</v>
      </c>
      <c r="BK89" s="144" t="s">
        <v>234</v>
      </c>
      <c r="BL89" s="144">
        <v>87</v>
      </c>
      <c r="BM89" s="144" t="s">
        <v>234</v>
      </c>
      <c r="BN89" s="23">
        <v>6.9942383684213336E-2</v>
      </c>
      <c r="BO89" s="144" t="s">
        <v>234</v>
      </c>
      <c r="BP89" s="144">
        <v>148</v>
      </c>
      <c r="BQ89" s="144" t="s">
        <v>234</v>
      </c>
      <c r="BR89" s="23">
        <v>6.711890715372433E-2</v>
      </c>
      <c r="BS89" s="144" t="s">
        <v>234</v>
      </c>
      <c r="BT89" s="144">
        <v>147</v>
      </c>
      <c r="BU89" s="144" t="s">
        <v>234</v>
      </c>
      <c r="BV89" s="23">
        <v>0.119103298171137</v>
      </c>
      <c r="BW89" s="144" t="s">
        <v>234</v>
      </c>
      <c r="BX89" s="144">
        <v>159</v>
      </c>
      <c r="BY89" s="144" t="s">
        <v>234</v>
      </c>
      <c r="BZ89" s="23">
        <v>0.1425838596511825</v>
      </c>
      <c r="CA89" s="144" t="s">
        <v>234</v>
      </c>
      <c r="CB89" s="144">
        <v>172</v>
      </c>
      <c r="CC89" s="144" t="s">
        <v>234</v>
      </c>
      <c r="CD89" s="23">
        <v>4.4921348636060031E-2</v>
      </c>
      <c r="CE89" s="144" t="s">
        <v>234</v>
      </c>
      <c r="CF89" s="144">
        <v>232</v>
      </c>
      <c r="CG89" s="2">
        <f t="shared" si="11"/>
        <v>3.1724086433606536E-3</v>
      </c>
      <c r="CH89">
        <f t="shared" si="12"/>
        <v>3.1290645128882674E-2</v>
      </c>
      <c r="CI89">
        <f t="shared" si="13"/>
        <v>8.372082150344104E-2</v>
      </c>
      <c r="CJ89">
        <f t="shared" si="14"/>
        <v>0.16166240016677635</v>
      </c>
      <c r="CK89">
        <f t="shared" si="15"/>
        <v>0.119103298171137</v>
      </c>
      <c r="CL89">
        <f t="shared" si="16"/>
        <v>0.1425838596511825</v>
      </c>
      <c r="CM89">
        <f t="shared" si="17"/>
        <v>4.4921348636060031E-2</v>
      </c>
      <c r="CN89">
        <f t="shared" si="18"/>
        <v>8.5722149853323035E-2</v>
      </c>
      <c r="CO89">
        <f t="shared" si="19"/>
        <v>7.9310216084016341E-4</v>
      </c>
      <c r="CP89" s="144" t="s">
        <v>234</v>
      </c>
      <c r="CQ89">
        <f t="shared" si="20"/>
        <v>171</v>
      </c>
      <c r="CR89">
        <f t="shared" si="21"/>
        <v>156</v>
      </c>
      <c r="CS89" s="144" t="s">
        <v>234</v>
      </c>
    </row>
    <row r="90" spans="1:97" x14ac:dyDescent="0.25">
      <c r="A90" s="144" t="s">
        <v>339</v>
      </c>
      <c r="B90" s="23">
        <v>0.15508162901518879</v>
      </c>
      <c r="C90" s="144" t="s">
        <v>339</v>
      </c>
      <c r="D90" s="144">
        <v>277</v>
      </c>
      <c r="E90" s="144" t="s">
        <v>339</v>
      </c>
      <c r="F90" s="23">
        <v>5.9390814694968756E-2</v>
      </c>
      <c r="G90" s="144" t="s">
        <v>339</v>
      </c>
      <c r="H90" s="144">
        <v>256</v>
      </c>
      <c r="I90" s="144" t="s">
        <v>339</v>
      </c>
      <c r="J90" s="23">
        <v>0.19986906952187874</v>
      </c>
      <c r="K90" s="144" t="s">
        <v>339</v>
      </c>
      <c r="L90" s="144">
        <v>250</v>
      </c>
      <c r="M90" s="144" t="s">
        <v>339</v>
      </c>
      <c r="N90" s="23">
        <v>-6</v>
      </c>
      <c r="O90" s="144" t="s">
        <v>339</v>
      </c>
      <c r="P90" s="23">
        <v>156</v>
      </c>
      <c r="Q90" s="144" t="s">
        <v>339</v>
      </c>
      <c r="R90" s="23">
        <v>1.2904828319227619E-3</v>
      </c>
      <c r="S90" s="144" t="s">
        <v>339</v>
      </c>
      <c r="T90" s="144">
        <v>161</v>
      </c>
      <c r="U90" s="144" t="s">
        <v>339</v>
      </c>
      <c r="V90" s="23">
        <v>0.14590139573455838</v>
      </c>
      <c r="W90" s="144" t="s">
        <v>339</v>
      </c>
      <c r="X90" s="144">
        <v>154</v>
      </c>
      <c r="Y90" s="144" t="s">
        <v>339</v>
      </c>
      <c r="Z90" s="23">
        <v>2.6383769575177552E-3</v>
      </c>
      <c r="AA90" s="144" t="s">
        <v>339</v>
      </c>
      <c r="AB90" s="144">
        <v>180</v>
      </c>
      <c r="AC90" s="144" t="s">
        <v>339</v>
      </c>
      <c r="AD90" s="23">
        <v>1.0949358088917994E-2</v>
      </c>
      <c r="AE90" s="144" t="s">
        <v>339</v>
      </c>
      <c r="AF90" s="144">
        <v>157</v>
      </c>
      <c r="AG90" s="144" t="s">
        <v>339</v>
      </c>
      <c r="AH90" s="23">
        <v>8.827418233852298E-2</v>
      </c>
      <c r="AI90" s="144" t="s">
        <v>339</v>
      </c>
      <c r="AJ90" s="144">
        <v>146</v>
      </c>
      <c r="AK90" s="144" t="s">
        <v>339</v>
      </c>
      <c r="AL90" s="23">
        <v>2.1794548238818018E-2</v>
      </c>
      <c r="AM90" s="144" t="s">
        <v>339</v>
      </c>
      <c r="AN90" s="144">
        <v>167</v>
      </c>
      <c r="AO90" s="144" t="s">
        <v>339</v>
      </c>
      <c r="AP90" s="23">
        <v>2.9423833527802888E-2</v>
      </c>
      <c r="AQ90" s="144" t="s">
        <v>339</v>
      </c>
      <c r="AR90" s="144">
        <v>175</v>
      </c>
      <c r="AS90" s="144" t="s">
        <v>339</v>
      </c>
      <c r="AT90" s="23">
        <v>8.3252270182838387E-2</v>
      </c>
      <c r="AU90" s="144" t="s">
        <v>339</v>
      </c>
      <c r="AV90" s="144">
        <v>189</v>
      </c>
      <c r="AW90" s="144" t="s">
        <v>339</v>
      </c>
      <c r="AX90" s="23">
        <v>5.8010747122018098E-2</v>
      </c>
      <c r="AY90" s="144" t="s">
        <v>339</v>
      </c>
      <c r="AZ90" s="144">
        <v>198</v>
      </c>
      <c r="BA90" s="144" t="s">
        <v>339</v>
      </c>
      <c r="BB90" s="23">
        <v>4.6216199604601382E-2</v>
      </c>
      <c r="BC90" s="144" t="s">
        <v>339</v>
      </c>
      <c r="BD90" s="144">
        <v>177</v>
      </c>
      <c r="BE90" s="144" t="s">
        <v>339</v>
      </c>
      <c r="BF90" s="23">
        <v>0.13195907776426535</v>
      </c>
      <c r="BG90" s="144" t="s">
        <v>339</v>
      </c>
      <c r="BH90" s="144">
        <v>294</v>
      </c>
      <c r="BI90" s="144" t="s">
        <v>339</v>
      </c>
      <c r="BJ90" s="23">
        <v>6.973971111271457E-2</v>
      </c>
      <c r="BK90" s="144" t="s">
        <v>339</v>
      </c>
      <c r="BL90" s="144">
        <v>242</v>
      </c>
      <c r="BM90" s="144" t="s">
        <v>339</v>
      </c>
      <c r="BN90" s="23">
        <v>4.353463611378898E-2</v>
      </c>
      <c r="BO90" s="144" t="s">
        <v>339</v>
      </c>
      <c r="BP90" s="144">
        <v>210</v>
      </c>
      <c r="BQ90" s="144" t="s">
        <v>339</v>
      </c>
      <c r="BR90" s="23">
        <v>5.0539423622551892E-2</v>
      </c>
      <c r="BS90" s="144" t="s">
        <v>339</v>
      </c>
      <c r="BT90" s="144">
        <v>204</v>
      </c>
      <c r="BU90" s="144" t="s">
        <v>339</v>
      </c>
      <c r="BV90" s="23">
        <v>8.1765010884950584E-2</v>
      </c>
      <c r="BW90" s="144" t="s">
        <v>339</v>
      </c>
      <c r="BX90" s="144">
        <v>240</v>
      </c>
      <c r="BY90" s="144" t="s">
        <v>339</v>
      </c>
      <c r="BZ90" s="23">
        <v>0.13635922518251242</v>
      </c>
      <c r="CA90" s="144" t="s">
        <v>339</v>
      </c>
      <c r="CB90" s="144">
        <v>192</v>
      </c>
      <c r="CC90" s="144" t="s">
        <v>339</v>
      </c>
      <c r="CD90" s="23">
        <v>7.7405454336350252E-2</v>
      </c>
      <c r="CE90" s="144" t="s">
        <v>339</v>
      </c>
      <c r="CF90" s="144">
        <v>148</v>
      </c>
      <c r="CG90" s="2">
        <f t="shared" si="11"/>
        <v>2.6383769575177552E-3</v>
      </c>
      <c r="CH90">
        <f t="shared" si="12"/>
        <v>2.1794548238818018E-2</v>
      </c>
      <c r="CI90">
        <f t="shared" si="13"/>
        <v>5.8010747122018098E-2</v>
      </c>
      <c r="CJ90">
        <f t="shared" si="14"/>
        <v>6.973971111271457E-2</v>
      </c>
      <c r="CK90">
        <f t="shared" si="15"/>
        <v>8.1765010884950584E-2</v>
      </c>
      <c r="CL90">
        <f t="shared" si="16"/>
        <v>0.13635922518251242</v>
      </c>
      <c r="CM90">
        <f t="shared" si="17"/>
        <v>7.7405454336350252E-2</v>
      </c>
      <c r="CN90">
        <f t="shared" si="18"/>
        <v>6.328668835841475E-2</v>
      </c>
      <c r="CO90">
        <f t="shared" si="19"/>
        <v>6.595942393794388E-4</v>
      </c>
      <c r="CP90" s="144" t="s">
        <v>339</v>
      </c>
      <c r="CQ90">
        <f t="shared" si="20"/>
        <v>277</v>
      </c>
      <c r="CR90">
        <f t="shared" si="21"/>
        <v>180</v>
      </c>
      <c r="CS90" s="144" t="s">
        <v>339</v>
      </c>
    </row>
    <row r="91" spans="1:97" x14ac:dyDescent="0.25">
      <c r="A91" s="144" t="s">
        <v>70</v>
      </c>
      <c r="B91" s="23">
        <v>0.37887039519029714</v>
      </c>
      <c r="C91" s="144" t="s">
        <v>70</v>
      </c>
      <c r="D91" s="144">
        <v>45</v>
      </c>
      <c r="E91" s="144" t="s">
        <v>70</v>
      </c>
      <c r="F91" s="23">
        <v>5.7477412001797873E-2</v>
      </c>
      <c r="G91" s="144" t="s">
        <v>70</v>
      </c>
      <c r="H91" s="144">
        <v>260</v>
      </c>
      <c r="I91" s="144" t="s">
        <v>70</v>
      </c>
      <c r="J91" s="23">
        <v>0.52187256159846829</v>
      </c>
      <c r="K91" s="144" t="s">
        <v>70</v>
      </c>
      <c r="L91" s="144">
        <v>26</v>
      </c>
      <c r="M91" s="144" t="s">
        <v>70</v>
      </c>
      <c r="N91" s="23">
        <v>-234</v>
      </c>
      <c r="O91" s="144" t="s">
        <v>70</v>
      </c>
      <c r="P91" s="23">
        <v>3</v>
      </c>
      <c r="Q91" s="144" t="s">
        <v>70</v>
      </c>
      <c r="R91" s="23">
        <v>3.0704066469031328E-4</v>
      </c>
      <c r="S91" s="144" t="s">
        <v>70</v>
      </c>
      <c r="T91" s="144">
        <v>283</v>
      </c>
      <c r="U91" s="144" t="s">
        <v>70</v>
      </c>
      <c r="V91" s="23">
        <v>0.28632688651683319</v>
      </c>
      <c r="W91" s="144" t="s">
        <v>70</v>
      </c>
      <c r="X91" s="144">
        <v>64</v>
      </c>
      <c r="Y91" s="144" t="s">
        <v>70</v>
      </c>
      <c r="Z91" s="23">
        <v>2.9529084542271821E-3</v>
      </c>
      <c r="AA91" s="144" t="s">
        <v>70</v>
      </c>
      <c r="AB91" s="144">
        <v>166</v>
      </c>
      <c r="AC91" s="144" t="s">
        <v>70</v>
      </c>
      <c r="AD91" s="23">
        <v>4.2646917891630554E-3</v>
      </c>
      <c r="AE91" s="144" t="s">
        <v>70</v>
      </c>
      <c r="AF91" s="144">
        <v>267</v>
      </c>
      <c r="AG91" s="144" t="s">
        <v>70</v>
      </c>
      <c r="AH91" s="23">
        <v>8.9208074400368584E-2</v>
      </c>
      <c r="AI91" s="144" t="s">
        <v>70</v>
      </c>
      <c r="AJ91" s="144">
        <v>144</v>
      </c>
      <c r="AK91" s="144" t="s">
        <v>70</v>
      </c>
      <c r="AL91" s="23">
        <v>1.5398614986141573E-2</v>
      </c>
      <c r="AM91" s="144" t="s">
        <v>70</v>
      </c>
      <c r="AN91" s="144">
        <v>260</v>
      </c>
      <c r="AO91" s="144" t="s">
        <v>70</v>
      </c>
      <c r="AP91" s="23">
        <v>1.3654293795196192E-2</v>
      </c>
      <c r="AQ91" s="144" t="s">
        <v>70</v>
      </c>
      <c r="AR91" s="144">
        <v>228</v>
      </c>
      <c r="AS91" s="144" t="s">
        <v>70</v>
      </c>
      <c r="AT91" s="23">
        <v>0.1533440436952333</v>
      </c>
      <c r="AU91" s="144" t="s">
        <v>70</v>
      </c>
      <c r="AV91" s="144">
        <v>45</v>
      </c>
      <c r="AW91" s="144" t="s">
        <v>70</v>
      </c>
      <c r="AX91" s="23">
        <v>6.7362082936063328E-2</v>
      </c>
      <c r="AY91" s="144" t="s">
        <v>70</v>
      </c>
      <c r="AZ91" s="144">
        <v>169</v>
      </c>
      <c r="BA91" s="144" t="s">
        <v>70</v>
      </c>
      <c r="BB91" s="23">
        <v>6.7751075627293673E-3</v>
      </c>
      <c r="BC91" s="144" t="s">
        <v>70</v>
      </c>
      <c r="BD91" s="144">
        <v>306</v>
      </c>
      <c r="BE91" s="144" t="s">
        <v>70</v>
      </c>
      <c r="BF91" s="23">
        <v>0.28395617165201353</v>
      </c>
      <c r="BG91" s="144" t="s">
        <v>70</v>
      </c>
      <c r="BH91" s="144">
        <v>94</v>
      </c>
      <c r="BI91" s="144" t="s">
        <v>70</v>
      </c>
      <c r="BJ91" s="23">
        <v>6.5528628267564906E-2</v>
      </c>
      <c r="BK91" s="144" t="s">
        <v>70</v>
      </c>
      <c r="BL91" s="144">
        <v>252</v>
      </c>
      <c r="BM91" s="144" t="s">
        <v>70</v>
      </c>
      <c r="BN91" s="23">
        <v>0.10217957557365651</v>
      </c>
      <c r="BO91" s="144" t="s">
        <v>70</v>
      </c>
      <c r="BP91" s="144">
        <v>91</v>
      </c>
      <c r="BQ91" s="144" t="s">
        <v>70</v>
      </c>
      <c r="BR91" s="23">
        <v>0.13878366140399551</v>
      </c>
      <c r="BS91" s="144" t="s">
        <v>70</v>
      </c>
      <c r="BT91" s="144">
        <v>28</v>
      </c>
      <c r="BU91" s="144" t="s">
        <v>70</v>
      </c>
      <c r="BV91" s="23">
        <v>0.20946940830786562</v>
      </c>
      <c r="BW91" s="144" t="s">
        <v>70</v>
      </c>
      <c r="BX91" s="144">
        <v>57</v>
      </c>
      <c r="BY91" s="144" t="s">
        <v>70</v>
      </c>
      <c r="BZ91" s="23">
        <v>0.18634156648198483</v>
      </c>
      <c r="CA91" s="144" t="s">
        <v>70</v>
      </c>
      <c r="CB91" s="144">
        <v>113</v>
      </c>
      <c r="CC91" s="144" t="s">
        <v>70</v>
      </c>
      <c r="CD91" s="23">
        <v>0.72553836766748969</v>
      </c>
      <c r="CE91" s="144" t="s">
        <v>70</v>
      </c>
      <c r="CF91" s="144">
        <v>6</v>
      </c>
      <c r="CG91" s="2">
        <f t="shared" si="11"/>
        <v>2.9529084542271821E-3</v>
      </c>
      <c r="CH91">
        <f t="shared" si="12"/>
        <v>1.5398614986141573E-2</v>
      </c>
      <c r="CI91">
        <f t="shared" si="13"/>
        <v>6.7362082936063328E-2</v>
      </c>
      <c r="CJ91">
        <f t="shared" si="14"/>
        <v>6.5528628267564906E-2</v>
      </c>
      <c r="CK91">
        <f t="shared" si="15"/>
        <v>0.20946940830786562</v>
      </c>
      <c r="CL91">
        <f t="shared" si="16"/>
        <v>0.18634156648198483</v>
      </c>
      <c r="CM91">
        <f t="shared" si="17"/>
        <v>0.72553836766748969</v>
      </c>
      <c r="CN91">
        <f t="shared" si="18"/>
        <v>0.15461181818182607</v>
      </c>
      <c r="CO91">
        <f t="shared" si="19"/>
        <v>7.3822711355679552E-4</v>
      </c>
      <c r="CP91" s="144" t="s">
        <v>70</v>
      </c>
      <c r="CQ91">
        <f t="shared" si="20"/>
        <v>45</v>
      </c>
      <c r="CR91">
        <f t="shared" si="21"/>
        <v>166</v>
      </c>
      <c r="CS91" s="144" t="s">
        <v>70</v>
      </c>
    </row>
    <row r="92" spans="1:97" x14ac:dyDescent="0.25">
      <c r="A92" s="144" t="s">
        <v>219</v>
      </c>
      <c r="B92" s="23">
        <v>0.23185593722423642</v>
      </c>
      <c r="C92" s="144" t="s">
        <v>219</v>
      </c>
      <c r="D92" s="144">
        <v>137</v>
      </c>
      <c r="E92" s="144" t="s">
        <v>219</v>
      </c>
      <c r="F92" s="23">
        <v>8.0010576193355651E-2</v>
      </c>
      <c r="G92" s="144" t="s">
        <v>219</v>
      </c>
      <c r="H92" s="144">
        <v>198</v>
      </c>
      <c r="I92" s="144" t="s">
        <v>219</v>
      </c>
      <c r="J92" s="23">
        <v>0.33517876809650865</v>
      </c>
      <c r="K92" s="144" t="s">
        <v>219</v>
      </c>
      <c r="L92" s="144">
        <v>87</v>
      </c>
      <c r="M92" s="144" t="s">
        <v>219</v>
      </c>
      <c r="N92" s="23">
        <v>-111</v>
      </c>
      <c r="O92" s="144" t="s">
        <v>219</v>
      </c>
      <c r="P92" s="23">
        <v>59</v>
      </c>
      <c r="Q92" s="144" t="s">
        <v>219</v>
      </c>
      <c r="R92" s="23">
        <v>7.0546692476144736E-3</v>
      </c>
      <c r="S92" s="144" t="s">
        <v>219</v>
      </c>
      <c r="T92" s="144">
        <v>34</v>
      </c>
      <c r="U92" s="144" t="s">
        <v>219</v>
      </c>
      <c r="V92" s="23">
        <v>0.29439088719148065</v>
      </c>
      <c r="W92" s="144" t="s">
        <v>219</v>
      </c>
      <c r="X92" s="144">
        <v>60</v>
      </c>
      <c r="Y92" s="144" t="s">
        <v>219</v>
      </c>
      <c r="Z92" s="23">
        <v>9.77303121228092E-3</v>
      </c>
      <c r="AA92" s="144" t="s">
        <v>219</v>
      </c>
      <c r="AB92" s="144">
        <v>34</v>
      </c>
      <c r="AC92" s="144" t="s">
        <v>219</v>
      </c>
      <c r="AD92" s="23">
        <v>5.6381449385605647E-3</v>
      </c>
      <c r="AE92" s="144" t="s">
        <v>219</v>
      </c>
      <c r="AF92" s="144">
        <v>241</v>
      </c>
      <c r="AG92" s="144" t="s">
        <v>219</v>
      </c>
      <c r="AH92" s="23">
        <v>9.4711666742701386E-2</v>
      </c>
      <c r="AI92" s="144" t="s">
        <v>219</v>
      </c>
      <c r="AJ92" s="144">
        <v>135</v>
      </c>
      <c r="AK92" s="144" t="s">
        <v>219</v>
      </c>
      <c r="AL92" s="23">
        <v>1.7430553839507871E-2</v>
      </c>
      <c r="AM92" s="144" t="s">
        <v>219</v>
      </c>
      <c r="AN92" s="144">
        <v>230</v>
      </c>
      <c r="AO92" s="144" t="s">
        <v>219</v>
      </c>
      <c r="AP92" s="23">
        <v>0</v>
      </c>
      <c r="AQ92" s="144" t="s">
        <v>219</v>
      </c>
      <c r="AR92" s="144">
        <v>253</v>
      </c>
      <c r="AS92" s="144" t="s">
        <v>219</v>
      </c>
      <c r="AT92" s="23">
        <v>0.10978887325338965</v>
      </c>
      <c r="AU92" s="144" t="s">
        <v>219</v>
      </c>
      <c r="AV92" s="144">
        <v>111</v>
      </c>
      <c r="AW92" s="144" t="s">
        <v>219</v>
      </c>
      <c r="AX92" s="23">
        <v>3.8706769609984336E-2</v>
      </c>
      <c r="AY92" s="144" t="s">
        <v>219</v>
      </c>
      <c r="AZ92" s="144">
        <v>259</v>
      </c>
      <c r="BA92" s="144" t="s">
        <v>219</v>
      </c>
      <c r="BB92" s="23">
        <v>0.11892284819810878</v>
      </c>
      <c r="BC92" s="144" t="s">
        <v>219</v>
      </c>
      <c r="BD92" s="144">
        <v>79</v>
      </c>
      <c r="BE92" s="144" t="s">
        <v>219</v>
      </c>
      <c r="BF92" s="23">
        <v>0.28119715006064228</v>
      </c>
      <c r="BG92" s="144" t="s">
        <v>219</v>
      </c>
      <c r="BH92" s="144">
        <v>99</v>
      </c>
      <c r="BI92" s="144" t="s">
        <v>219</v>
      </c>
      <c r="BJ92" s="23">
        <v>0.16725609919169604</v>
      </c>
      <c r="BK92" s="144" t="s">
        <v>219</v>
      </c>
      <c r="BL92" s="144">
        <v>81</v>
      </c>
      <c r="BM92" s="144" t="s">
        <v>219</v>
      </c>
      <c r="BN92" s="23">
        <v>4.542435184409007E-2</v>
      </c>
      <c r="BO92" s="144" t="s">
        <v>219</v>
      </c>
      <c r="BP92" s="144">
        <v>206</v>
      </c>
      <c r="BQ92" s="144" t="s">
        <v>219</v>
      </c>
      <c r="BR92" s="23">
        <v>0.11906284621063862</v>
      </c>
      <c r="BS92" s="144" t="s">
        <v>219</v>
      </c>
      <c r="BT92" s="144">
        <v>48</v>
      </c>
      <c r="BU92" s="144" t="s">
        <v>219</v>
      </c>
      <c r="BV92" s="23">
        <v>0.14307955031736816</v>
      </c>
      <c r="BW92" s="144" t="s">
        <v>219</v>
      </c>
      <c r="BX92" s="144">
        <v>117</v>
      </c>
      <c r="BY92" s="144" t="s">
        <v>219</v>
      </c>
      <c r="BZ92" s="23">
        <v>0.16820162463123978</v>
      </c>
      <c r="CA92" s="144" t="s">
        <v>219</v>
      </c>
      <c r="CB92" s="144">
        <v>141</v>
      </c>
      <c r="CC92" s="144" t="s">
        <v>219</v>
      </c>
      <c r="CD92" s="23">
        <v>0.12950087497141818</v>
      </c>
      <c r="CE92" s="144" t="s">
        <v>219</v>
      </c>
      <c r="CF92" s="144">
        <v>92</v>
      </c>
      <c r="CG92" s="2">
        <f t="shared" si="11"/>
        <v>9.77303121228092E-3</v>
      </c>
      <c r="CH92">
        <f t="shared" si="12"/>
        <v>1.7430553839507871E-2</v>
      </c>
      <c r="CI92">
        <f t="shared" si="13"/>
        <v>3.8706769609984336E-2</v>
      </c>
      <c r="CJ92">
        <f t="shared" si="14"/>
        <v>0.16725609919169604</v>
      </c>
      <c r="CK92">
        <f t="shared" si="15"/>
        <v>0.14307955031736816</v>
      </c>
      <c r="CL92">
        <f t="shared" si="16"/>
        <v>0.16820162463123978</v>
      </c>
      <c r="CM92">
        <f t="shared" si="17"/>
        <v>0.12950087497141818</v>
      </c>
      <c r="CN92">
        <f t="shared" si="18"/>
        <v>9.4617231817453379E-2</v>
      </c>
      <c r="CO92">
        <f t="shared" si="19"/>
        <v>2.44325780307023E-3</v>
      </c>
      <c r="CP92" s="144" t="s">
        <v>219</v>
      </c>
      <c r="CQ92">
        <f t="shared" si="20"/>
        <v>137</v>
      </c>
      <c r="CR92">
        <f t="shared" si="21"/>
        <v>34</v>
      </c>
      <c r="CS92" s="144" t="s">
        <v>219</v>
      </c>
    </row>
    <row r="93" spans="1:97" x14ac:dyDescent="0.25">
      <c r="A93" s="144" t="s">
        <v>285</v>
      </c>
      <c r="B93" s="23">
        <v>0.16859420212907664</v>
      </c>
      <c r="C93" s="144" t="s">
        <v>285</v>
      </c>
      <c r="D93" s="144">
        <v>244</v>
      </c>
      <c r="E93" s="144" t="s">
        <v>285</v>
      </c>
      <c r="F93" s="23">
        <v>3.0164778334057098E-2</v>
      </c>
      <c r="G93" s="144" t="s">
        <v>285</v>
      </c>
      <c r="H93" s="144">
        <v>315</v>
      </c>
      <c r="I93" s="144" t="s">
        <v>285</v>
      </c>
      <c r="J93" s="23">
        <v>0.27143582706149527</v>
      </c>
      <c r="K93" s="144" t="s">
        <v>285</v>
      </c>
      <c r="L93" s="144">
        <v>149</v>
      </c>
      <c r="M93" s="144" t="s">
        <v>285</v>
      </c>
      <c r="N93" s="23">
        <v>-166</v>
      </c>
      <c r="O93" s="144" t="s">
        <v>285</v>
      </c>
      <c r="P93" s="23">
        <v>29</v>
      </c>
      <c r="Q93" s="144" t="s">
        <v>285</v>
      </c>
      <c r="R93" s="23">
        <v>6.6240815542188065E-5</v>
      </c>
      <c r="S93" s="144" t="s">
        <v>285</v>
      </c>
      <c r="T93" s="144">
        <v>319</v>
      </c>
      <c r="U93" s="144" t="s">
        <v>285</v>
      </c>
      <c r="V93" s="23">
        <v>0.19555336720656641</v>
      </c>
      <c r="W93" s="144" t="s">
        <v>285</v>
      </c>
      <c r="X93" s="144">
        <v>115</v>
      </c>
      <c r="Y93" s="144" t="s">
        <v>285</v>
      </c>
      <c r="Z93" s="23">
        <v>1.8733386147121193E-3</v>
      </c>
      <c r="AA93" s="144" t="s">
        <v>285</v>
      </c>
      <c r="AB93" s="144">
        <v>235</v>
      </c>
      <c r="AC93" s="144" t="s">
        <v>285</v>
      </c>
      <c r="AD93" s="23">
        <v>2.0610664694737189E-3</v>
      </c>
      <c r="AE93" s="144" t="s">
        <v>285</v>
      </c>
      <c r="AF93" s="144">
        <v>309</v>
      </c>
      <c r="AG93" s="144" t="s">
        <v>285</v>
      </c>
      <c r="AH93" s="23">
        <v>7.4707372530460628E-2</v>
      </c>
      <c r="AI93" s="144" t="s">
        <v>285</v>
      </c>
      <c r="AJ93" s="144">
        <v>196</v>
      </c>
      <c r="AK93" s="144" t="s">
        <v>285</v>
      </c>
      <c r="AL93" s="23">
        <v>1.1423824264808376E-2</v>
      </c>
      <c r="AM93" s="144" t="s">
        <v>285</v>
      </c>
      <c r="AN93" s="144">
        <v>306</v>
      </c>
      <c r="AO93" s="144" t="s">
        <v>285</v>
      </c>
      <c r="AP93" s="23">
        <v>3.3110814286593936E-3</v>
      </c>
      <c r="AQ93" s="144" t="s">
        <v>285</v>
      </c>
      <c r="AR93" s="144">
        <v>248</v>
      </c>
      <c r="AS93" s="144" t="s">
        <v>285</v>
      </c>
      <c r="AT93" s="23">
        <v>0.10314370943099649</v>
      </c>
      <c r="AU93" s="144" t="s">
        <v>285</v>
      </c>
      <c r="AV93" s="144">
        <v>124</v>
      </c>
      <c r="AW93" s="144" t="s">
        <v>285</v>
      </c>
      <c r="AX93" s="23">
        <v>3.9589059373433301E-2</v>
      </c>
      <c r="AY93" s="144" t="s">
        <v>285</v>
      </c>
      <c r="AZ93" s="144">
        <v>258</v>
      </c>
      <c r="BA93" s="144" t="s">
        <v>285</v>
      </c>
      <c r="BB93" s="23">
        <v>3.6889255658801418E-3</v>
      </c>
      <c r="BC93" s="144" t="s">
        <v>285</v>
      </c>
      <c r="BD93" s="144">
        <v>319</v>
      </c>
      <c r="BE93" s="144" t="s">
        <v>285</v>
      </c>
      <c r="BF93" s="23">
        <v>0.22351631850474268</v>
      </c>
      <c r="BG93" s="144" t="s">
        <v>285</v>
      </c>
      <c r="BH93" s="144">
        <v>161</v>
      </c>
      <c r="BI93" s="144" t="s">
        <v>285</v>
      </c>
      <c r="BJ93" s="23">
        <v>5.0081113703932874E-2</v>
      </c>
      <c r="BK93" s="144" t="s">
        <v>285</v>
      </c>
      <c r="BL93" s="144">
        <v>296</v>
      </c>
      <c r="BM93" s="144" t="s">
        <v>285</v>
      </c>
      <c r="BN93" s="23">
        <v>5.7618521577838311E-2</v>
      </c>
      <c r="BO93" s="144" t="s">
        <v>285</v>
      </c>
      <c r="BP93" s="144">
        <v>175</v>
      </c>
      <c r="BQ93" s="144" t="s">
        <v>285</v>
      </c>
      <c r="BR93" s="23">
        <v>7.0159244469778184E-2</v>
      </c>
      <c r="BS93" s="144" t="s">
        <v>285</v>
      </c>
      <c r="BT93" s="144">
        <v>132</v>
      </c>
      <c r="BU93" s="144" t="s">
        <v>285</v>
      </c>
      <c r="BV93" s="23">
        <v>0.1110644284994083</v>
      </c>
      <c r="BW93" s="144" t="s">
        <v>285</v>
      </c>
      <c r="BX93" s="144">
        <v>174</v>
      </c>
      <c r="BY93" s="144" t="s">
        <v>285</v>
      </c>
      <c r="BZ93" s="23">
        <v>0.12960223803953635</v>
      </c>
      <c r="CA93" s="144" t="s">
        <v>285</v>
      </c>
      <c r="CB93" s="144">
        <v>202</v>
      </c>
      <c r="CC93" s="144" t="s">
        <v>285</v>
      </c>
      <c r="CD93" s="23">
        <v>0.1725588396486934</v>
      </c>
      <c r="CE93" s="144" t="s">
        <v>285</v>
      </c>
      <c r="CF93" s="144">
        <v>60</v>
      </c>
      <c r="CG93" s="2">
        <f t="shared" si="11"/>
        <v>1.8733386147121193E-3</v>
      </c>
      <c r="CH93">
        <f t="shared" si="12"/>
        <v>1.1423824264808376E-2</v>
      </c>
      <c r="CI93">
        <f t="shared" si="13"/>
        <v>3.9589059373433301E-2</v>
      </c>
      <c r="CJ93">
        <f t="shared" si="14"/>
        <v>5.0081113703932874E-2</v>
      </c>
      <c r="CK93">
        <f t="shared" si="15"/>
        <v>0.1110644284994083</v>
      </c>
      <c r="CL93">
        <f t="shared" si="16"/>
        <v>0.12960223803953635</v>
      </c>
      <c r="CM93">
        <f t="shared" si="17"/>
        <v>0.1725588396486934</v>
      </c>
      <c r="CN93">
        <f t="shared" si="18"/>
        <v>6.8800984339244031E-2</v>
      </c>
      <c r="CO93">
        <f t="shared" si="19"/>
        <v>4.6833465367802983E-4</v>
      </c>
      <c r="CP93" s="144" t="s">
        <v>285</v>
      </c>
      <c r="CQ93">
        <f t="shared" si="20"/>
        <v>244</v>
      </c>
      <c r="CR93">
        <f t="shared" si="21"/>
        <v>235</v>
      </c>
      <c r="CS93" s="144" t="s">
        <v>285</v>
      </c>
    </row>
    <row r="94" spans="1:97" x14ac:dyDescent="0.25">
      <c r="A94" s="144" t="s">
        <v>134</v>
      </c>
      <c r="B94" s="23">
        <v>0.18228783189091913</v>
      </c>
      <c r="C94" s="144" t="s">
        <v>134</v>
      </c>
      <c r="D94" s="144">
        <v>219</v>
      </c>
      <c r="E94" s="144" t="s">
        <v>134</v>
      </c>
      <c r="F94" s="23">
        <v>5.9356475012193294E-2</v>
      </c>
      <c r="G94" s="144" t="s">
        <v>134</v>
      </c>
      <c r="H94" s="144">
        <v>257</v>
      </c>
      <c r="I94" s="144" t="s">
        <v>134</v>
      </c>
      <c r="J94" s="23">
        <v>0.35704583996076517</v>
      </c>
      <c r="K94" s="144" t="s">
        <v>134</v>
      </c>
      <c r="L94" s="144">
        <v>70</v>
      </c>
      <c r="M94" s="144" t="s">
        <v>134</v>
      </c>
      <c r="N94" s="23">
        <v>-187</v>
      </c>
      <c r="O94" s="144" t="s">
        <v>134</v>
      </c>
      <c r="P94" s="23">
        <v>16</v>
      </c>
      <c r="Q94" s="144" t="s">
        <v>134</v>
      </c>
      <c r="R94" s="23">
        <v>1.0862216711680268E-3</v>
      </c>
      <c r="S94" s="144" t="s">
        <v>134</v>
      </c>
      <c r="T94" s="144">
        <v>183</v>
      </c>
      <c r="U94" s="144" t="s">
        <v>134</v>
      </c>
      <c r="V94" s="23">
        <v>0.51279789967861189</v>
      </c>
      <c r="W94" s="144" t="s">
        <v>134</v>
      </c>
      <c r="X94" s="144">
        <v>18</v>
      </c>
      <c r="Y94" s="144" t="s">
        <v>134</v>
      </c>
      <c r="Z94" s="23">
        <v>5.8246846284833341E-3</v>
      </c>
      <c r="AA94" s="144" t="s">
        <v>134</v>
      </c>
      <c r="AB94" s="144">
        <v>76</v>
      </c>
      <c r="AC94" s="144" t="s">
        <v>134</v>
      </c>
      <c r="AD94" s="23">
        <v>5.4979504627426954E-3</v>
      </c>
      <c r="AE94" s="144" t="s">
        <v>134</v>
      </c>
      <c r="AF94" s="144">
        <v>244</v>
      </c>
      <c r="AG94" s="144" t="s">
        <v>134</v>
      </c>
      <c r="AH94" s="23">
        <v>0.10305869800058584</v>
      </c>
      <c r="AI94" s="144" t="s">
        <v>134</v>
      </c>
      <c r="AJ94" s="144">
        <v>115</v>
      </c>
      <c r="AK94" s="144" t="s">
        <v>134</v>
      </c>
      <c r="AL94" s="23">
        <v>1.8345936326789394E-2</v>
      </c>
      <c r="AM94" s="144" t="s">
        <v>134</v>
      </c>
      <c r="AN94" s="144">
        <v>210</v>
      </c>
      <c r="AO94" s="144" t="s">
        <v>134</v>
      </c>
      <c r="AP94" s="23">
        <v>7.5702717796674965E-2</v>
      </c>
      <c r="AQ94" s="144" t="s">
        <v>134</v>
      </c>
      <c r="AR94" s="144">
        <v>86</v>
      </c>
      <c r="AS94" s="144" t="s">
        <v>134</v>
      </c>
      <c r="AT94" s="23">
        <v>0.12774518184628073</v>
      </c>
      <c r="AU94" s="144" t="s">
        <v>134</v>
      </c>
      <c r="AV94" s="144">
        <v>75</v>
      </c>
      <c r="AW94" s="144" t="s">
        <v>134</v>
      </c>
      <c r="AX94" s="23">
        <v>0.11877391948571749</v>
      </c>
      <c r="AY94" s="144" t="s">
        <v>134</v>
      </c>
      <c r="AZ94" s="144">
        <v>83</v>
      </c>
      <c r="BA94" s="144" t="s">
        <v>134</v>
      </c>
      <c r="BB94" s="23">
        <v>3.5098256472611722E-2</v>
      </c>
      <c r="BC94" s="144" t="s">
        <v>134</v>
      </c>
      <c r="BD94" s="144">
        <v>206</v>
      </c>
      <c r="BE94" s="144" t="s">
        <v>134</v>
      </c>
      <c r="BF94" s="23">
        <v>0.23799930483861598</v>
      </c>
      <c r="BG94" s="144" t="s">
        <v>134</v>
      </c>
      <c r="BH94" s="144">
        <v>138</v>
      </c>
      <c r="BI94" s="144" t="s">
        <v>134</v>
      </c>
      <c r="BJ94" s="23">
        <v>8.1760545096256174E-2</v>
      </c>
      <c r="BK94" s="144" t="s">
        <v>134</v>
      </c>
      <c r="BL94" s="144">
        <v>212</v>
      </c>
      <c r="BM94" s="144" t="s">
        <v>134</v>
      </c>
      <c r="BN94" s="23">
        <v>1.3953380084973007E-2</v>
      </c>
      <c r="BO94" s="144" t="s">
        <v>134</v>
      </c>
      <c r="BP94" s="144">
        <v>298</v>
      </c>
      <c r="BQ94" s="144" t="s">
        <v>134</v>
      </c>
      <c r="BR94" s="23">
        <v>0.1004209817356526</v>
      </c>
      <c r="BS94" s="144" t="s">
        <v>134</v>
      </c>
      <c r="BT94" s="144">
        <v>64</v>
      </c>
      <c r="BU94" s="144" t="s">
        <v>134</v>
      </c>
      <c r="BV94" s="23">
        <v>9.9554591890502489E-2</v>
      </c>
      <c r="BW94" s="144" t="s">
        <v>134</v>
      </c>
      <c r="BX94" s="144">
        <v>197</v>
      </c>
      <c r="BY94" s="144" t="s">
        <v>134</v>
      </c>
      <c r="BZ94" s="23">
        <v>0.12917503055429644</v>
      </c>
      <c r="CA94" s="144" t="s">
        <v>134</v>
      </c>
      <c r="CB94" s="144">
        <v>204</v>
      </c>
      <c r="CC94" s="144" t="s">
        <v>134</v>
      </c>
      <c r="CD94" s="23">
        <v>6.373960860525775E-2</v>
      </c>
      <c r="CE94" s="144" t="s">
        <v>134</v>
      </c>
      <c r="CF94" s="144">
        <v>177</v>
      </c>
      <c r="CG94" s="2">
        <f t="shared" si="11"/>
        <v>5.8246846284833341E-3</v>
      </c>
      <c r="CH94">
        <f t="shared" si="12"/>
        <v>1.8345936326789394E-2</v>
      </c>
      <c r="CI94">
        <f t="shared" si="13"/>
        <v>0.11877391948571749</v>
      </c>
      <c r="CJ94">
        <f t="shared" si="14"/>
        <v>8.1760545096256174E-2</v>
      </c>
      <c r="CK94">
        <f t="shared" si="15"/>
        <v>9.9554591890502489E-2</v>
      </c>
      <c r="CL94">
        <f t="shared" si="16"/>
        <v>0.12917503055429644</v>
      </c>
      <c r="CM94">
        <f t="shared" si="17"/>
        <v>6.373960860525775E-2</v>
      </c>
      <c r="CN94">
        <f t="shared" si="18"/>
        <v>7.4389167057832578E-2</v>
      </c>
      <c r="CO94">
        <f t="shared" si="19"/>
        <v>1.4561711571208335E-3</v>
      </c>
      <c r="CP94" s="144" t="s">
        <v>134</v>
      </c>
      <c r="CQ94">
        <f t="shared" si="20"/>
        <v>219</v>
      </c>
      <c r="CR94">
        <f t="shared" si="21"/>
        <v>76</v>
      </c>
      <c r="CS94" s="144" t="s">
        <v>134</v>
      </c>
    </row>
    <row r="95" spans="1:97" x14ac:dyDescent="0.25">
      <c r="A95" s="144" t="s">
        <v>189</v>
      </c>
      <c r="B95" s="23">
        <v>0.32354086883244876</v>
      </c>
      <c r="C95" s="144" t="s">
        <v>189</v>
      </c>
      <c r="D95" s="144">
        <v>76</v>
      </c>
      <c r="E95" s="144" t="s">
        <v>189</v>
      </c>
      <c r="F95" s="23">
        <v>0.15956600162716583</v>
      </c>
      <c r="G95" s="144" t="s">
        <v>189</v>
      </c>
      <c r="H95" s="144">
        <v>67</v>
      </c>
      <c r="I95" s="144" t="s">
        <v>189</v>
      </c>
      <c r="J95" s="23">
        <v>0.32582852462002848</v>
      </c>
      <c r="K95" s="144" t="s">
        <v>189</v>
      </c>
      <c r="L95" s="144">
        <v>94</v>
      </c>
      <c r="M95" s="144" t="s">
        <v>189</v>
      </c>
      <c r="N95" s="23">
        <v>27</v>
      </c>
      <c r="O95" s="144" t="s">
        <v>189</v>
      </c>
      <c r="P95" s="23">
        <v>203</v>
      </c>
      <c r="Q95" s="144" t="s">
        <v>189</v>
      </c>
      <c r="R95" s="23">
        <v>8.3142467046584678E-3</v>
      </c>
      <c r="S95" s="144" t="s">
        <v>189</v>
      </c>
      <c r="T95" s="144">
        <v>28</v>
      </c>
      <c r="U95" s="144" t="s">
        <v>189</v>
      </c>
      <c r="V95" s="23">
        <v>7.3556012027077261E-2</v>
      </c>
      <c r="W95" s="144" t="s">
        <v>189</v>
      </c>
      <c r="X95" s="144">
        <v>255</v>
      </c>
      <c r="Y95" s="144" t="s">
        <v>189</v>
      </c>
      <c r="Z95" s="23">
        <v>8.9914852807653021E-3</v>
      </c>
      <c r="AA95" s="144" t="s">
        <v>189</v>
      </c>
      <c r="AB95" s="144">
        <v>39</v>
      </c>
      <c r="AC95" s="144" t="s">
        <v>189</v>
      </c>
      <c r="AD95" s="23">
        <v>1.7200857221576625E-2</v>
      </c>
      <c r="AE95" s="144" t="s">
        <v>189</v>
      </c>
      <c r="AF95" s="144">
        <v>106</v>
      </c>
      <c r="AG95" s="144" t="s">
        <v>189</v>
      </c>
      <c r="AH95" s="23">
        <v>0.14373284481667384</v>
      </c>
      <c r="AI95" s="144" t="s">
        <v>189</v>
      </c>
      <c r="AJ95" s="144">
        <v>58</v>
      </c>
      <c r="AK95" s="144" t="s">
        <v>189</v>
      </c>
      <c r="AL95" s="23">
        <v>3.4875642913822676E-2</v>
      </c>
      <c r="AM95" s="144" t="s">
        <v>189</v>
      </c>
      <c r="AN95" s="144">
        <v>89</v>
      </c>
      <c r="AO95" s="144" t="s">
        <v>189</v>
      </c>
      <c r="AP95" s="23">
        <v>0.1331630934679523</v>
      </c>
      <c r="AQ95" s="144" t="s">
        <v>189</v>
      </c>
      <c r="AR95" s="144">
        <v>40</v>
      </c>
      <c r="AS95" s="144" t="s">
        <v>189</v>
      </c>
      <c r="AT95" s="23">
        <v>0.11538760404736419</v>
      </c>
      <c r="AU95" s="144" t="s">
        <v>189</v>
      </c>
      <c r="AV95" s="144">
        <v>97</v>
      </c>
      <c r="AW95" s="144" t="s">
        <v>189</v>
      </c>
      <c r="AX95" s="23">
        <v>0.17038516961693628</v>
      </c>
      <c r="AY95" s="144" t="s">
        <v>189</v>
      </c>
      <c r="AZ95" s="144">
        <v>36</v>
      </c>
      <c r="BA95" s="144" t="s">
        <v>189</v>
      </c>
      <c r="BB95" s="23">
        <v>0.16206809683419282</v>
      </c>
      <c r="BC95" s="144" t="s">
        <v>189</v>
      </c>
      <c r="BD95" s="144">
        <v>46</v>
      </c>
      <c r="BE95" s="144" t="s">
        <v>189</v>
      </c>
      <c r="BF95" s="23">
        <v>0.30128772820686883</v>
      </c>
      <c r="BG95" s="144" t="s">
        <v>189</v>
      </c>
      <c r="BH95" s="144">
        <v>82</v>
      </c>
      <c r="BI95" s="144" t="s">
        <v>189</v>
      </c>
      <c r="BJ95" s="23">
        <v>0.21081335699683712</v>
      </c>
      <c r="BK95" s="144" t="s">
        <v>189</v>
      </c>
      <c r="BL95" s="144">
        <v>46</v>
      </c>
      <c r="BM95" s="144" t="s">
        <v>189</v>
      </c>
      <c r="BN95" s="23">
        <v>3.2326618659655103E-2</v>
      </c>
      <c r="BO95" s="144" t="s">
        <v>189</v>
      </c>
      <c r="BP95" s="144">
        <v>253</v>
      </c>
      <c r="BQ95" s="144" t="s">
        <v>189</v>
      </c>
      <c r="BR95" s="23">
        <v>5.5319011347869033E-2</v>
      </c>
      <c r="BS95" s="144" t="s">
        <v>189</v>
      </c>
      <c r="BT95" s="144">
        <v>189</v>
      </c>
      <c r="BU95" s="144" t="s">
        <v>189</v>
      </c>
      <c r="BV95" s="23">
        <v>7.6208430108188965E-2</v>
      </c>
      <c r="BW95" s="144" t="s">
        <v>189</v>
      </c>
      <c r="BX95" s="144">
        <v>250</v>
      </c>
      <c r="BY95" s="144" t="s">
        <v>189</v>
      </c>
      <c r="BZ95" s="23">
        <v>0.18846379223858054</v>
      </c>
      <c r="CA95" s="144" t="s">
        <v>189</v>
      </c>
      <c r="CB95" s="144">
        <v>109</v>
      </c>
      <c r="CC95" s="144" t="s">
        <v>189</v>
      </c>
      <c r="CD95" s="23">
        <v>0.28571914853767566</v>
      </c>
      <c r="CE95" s="144" t="s">
        <v>189</v>
      </c>
      <c r="CF95" s="144">
        <v>30</v>
      </c>
      <c r="CG95" s="2">
        <f t="shared" si="11"/>
        <v>8.9914852807653021E-3</v>
      </c>
      <c r="CH95">
        <f t="shared" si="12"/>
        <v>3.4875642913822676E-2</v>
      </c>
      <c r="CI95">
        <f t="shared" si="13"/>
        <v>0.17038516961693628</v>
      </c>
      <c r="CJ95">
        <f t="shared" si="14"/>
        <v>0.21081335699683712</v>
      </c>
      <c r="CK95">
        <f t="shared" si="15"/>
        <v>7.6208430108188965E-2</v>
      </c>
      <c r="CL95">
        <f t="shared" si="16"/>
        <v>0.18846379223858054</v>
      </c>
      <c r="CM95">
        <f t="shared" si="17"/>
        <v>0.28571914853767566</v>
      </c>
      <c r="CN95">
        <f t="shared" si="18"/>
        <v>0.13203259642703721</v>
      </c>
      <c r="CO95">
        <f t="shared" si="19"/>
        <v>2.2478713201913255E-3</v>
      </c>
      <c r="CP95" s="144" t="s">
        <v>189</v>
      </c>
      <c r="CQ95">
        <f t="shared" si="20"/>
        <v>76</v>
      </c>
      <c r="CR95">
        <f t="shared" si="21"/>
        <v>39</v>
      </c>
      <c r="CS95" s="144" t="s">
        <v>189</v>
      </c>
    </row>
    <row r="96" spans="1:97" x14ac:dyDescent="0.25">
      <c r="A96" s="144" t="s">
        <v>81</v>
      </c>
      <c r="B96" s="23">
        <v>0.25640154393741688</v>
      </c>
      <c r="C96" s="144" t="s">
        <v>81</v>
      </c>
      <c r="D96" s="144">
        <v>116</v>
      </c>
      <c r="E96" s="144" t="s">
        <v>81</v>
      </c>
      <c r="F96" s="23">
        <v>0.23241461360840904</v>
      </c>
      <c r="G96" s="144" t="s">
        <v>81</v>
      </c>
      <c r="H96" s="144">
        <v>42</v>
      </c>
      <c r="I96" s="144" t="s">
        <v>81</v>
      </c>
      <c r="J96" s="23">
        <v>0.14323188667437767</v>
      </c>
      <c r="K96" s="144" t="s">
        <v>81</v>
      </c>
      <c r="L96" s="144">
        <v>309</v>
      </c>
      <c r="M96" s="144" t="s">
        <v>81</v>
      </c>
      <c r="N96" s="23">
        <v>267</v>
      </c>
      <c r="O96" s="144" t="s">
        <v>81</v>
      </c>
      <c r="P96" s="23">
        <v>317</v>
      </c>
      <c r="Q96" s="144" t="s">
        <v>81</v>
      </c>
      <c r="R96" s="23">
        <v>5.3621636874414194E-4</v>
      </c>
      <c r="S96" s="144" t="s">
        <v>81</v>
      </c>
      <c r="T96" s="144">
        <v>250</v>
      </c>
      <c r="U96" s="144" t="s">
        <v>81</v>
      </c>
      <c r="V96" s="23">
        <v>4.5158541700371854E-2</v>
      </c>
      <c r="W96" s="144" t="s">
        <v>81</v>
      </c>
      <c r="X96" s="144">
        <v>302</v>
      </c>
      <c r="Y96" s="144" t="s">
        <v>81</v>
      </c>
      <c r="Z96" s="23">
        <v>9.5336756387143457E-4</v>
      </c>
      <c r="AA96" s="144" t="s">
        <v>81</v>
      </c>
      <c r="AB96" s="144">
        <v>309</v>
      </c>
      <c r="AC96" s="144" t="s">
        <v>81</v>
      </c>
      <c r="AD96" s="23">
        <v>2.3445503214632443E-2</v>
      </c>
      <c r="AE96" s="144" t="s">
        <v>81</v>
      </c>
      <c r="AF96" s="144">
        <v>79</v>
      </c>
      <c r="AG96" s="144" t="s">
        <v>81</v>
      </c>
      <c r="AH96" s="23">
        <v>5.9063228794466939E-2</v>
      </c>
      <c r="AI96" s="144" t="s">
        <v>81</v>
      </c>
      <c r="AJ96" s="144">
        <v>260</v>
      </c>
      <c r="AK96" s="144" t="s">
        <v>81</v>
      </c>
      <c r="AL96" s="23">
        <v>3.0289464306981748E-2</v>
      </c>
      <c r="AM96" s="144" t="s">
        <v>81</v>
      </c>
      <c r="AN96" s="144">
        <v>108</v>
      </c>
      <c r="AO96" s="144" t="s">
        <v>81</v>
      </c>
      <c r="AP96" s="23">
        <v>0.17408743425617915</v>
      </c>
      <c r="AQ96" s="144" t="s">
        <v>81</v>
      </c>
      <c r="AR96" s="144">
        <v>26</v>
      </c>
      <c r="AS96" s="144" t="s">
        <v>81</v>
      </c>
      <c r="AT96" s="23">
        <v>9.2413900085764097E-2</v>
      </c>
      <c r="AU96" s="144" t="s">
        <v>81</v>
      </c>
      <c r="AV96" s="144">
        <v>162</v>
      </c>
      <c r="AW96" s="144" t="s">
        <v>81</v>
      </c>
      <c r="AX96" s="23">
        <v>0.20214708177402962</v>
      </c>
      <c r="AY96" s="144" t="s">
        <v>81</v>
      </c>
      <c r="AZ96" s="144">
        <v>28</v>
      </c>
      <c r="BA96" s="144" t="s">
        <v>81</v>
      </c>
      <c r="BB96" s="23">
        <v>0.22727312677171524</v>
      </c>
      <c r="BC96" s="144" t="s">
        <v>81</v>
      </c>
      <c r="BD96" s="144">
        <v>26</v>
      </c>
      <c r="BE96" s="144" t="s">
        <v>81</v>
      </c>
      <c r="BF96" s="23">
        <v>0.15125442722055921</v>
      </c>
      <c r="BG96" s="144" t="s">
        <v>81</v>
      </c>
      <c r="BH96" s="144">
        <v>262</v>
      </c>
      <c r="BI96" s="144" t="s">
        <v>81</v>
      </c>
      <c r="BJ96" s="23">
        <v>0.23893742394262243</v>
      </c>
      <c r="BK96" s="144" t="s">
        <v>81</v>
      </c>
      <c r="BL96" s="144">
        <v>32</v>
      </c>
      <c r="BM96" s="144" t="s">
        <v>81</v>
      </c>
      <c r="BN96" s="23">
        <v>8.8923313485671854E-2</v>
      </c>
      <c r="BO96" s="144" t="s">
        <v>81</v>
      </c>
      <c r="BP96" s="144">
        <v>109</v>
      </c>
      <c r="BQ96" s="144" t="s">
        <v>81</v>
      </c>
      <c r="BR96" s="23">
        <v>5.5749554833168485E-2</v>
      </c>
      <c r="BS96" s="144" t="s">
        <v>81</v>
      </c>
      <c r="BT96" s="144">
        <v>185</v>
      </c>
      <c r="BU96" s="144" t="s">
        <v>81</v>
      </c>
      <c r="BV96" s="23">
        <v>0.12566125358013058</v>
      </c>
      <c r="BW96" s="144" t="s">
        <v>81</v>
      </c>
      <c r="BX96" s="144">
        <v>147</v>
      </c>
      <c r="BY96" s="144" t="s">
        <v>81</v>
      </c>
      <c r="BZ96" s="23">
        <v>8.3089913328646375E-2</v>
      </c>
      <c r="CA96" s="144" t="s">
        <v>81</v>
      </c>
      <c r="CB96" s="144">
        <v>300</v>
      </c>
      <c r="CC96" s="144" t="s">
        <v>81</v>
      </c>
      <c r="CD96" s="23">
        <v>2.4721819956465205E-2</v>
      </c>
      <c r="CE96" s="144" t="s">
        <v>81</v>
      </c>
      <c r="CF96" s="144">
        <v>293</v>
      </c>
      <c r="CG96" s="2">
        <f t="shared" si="11"/>
        <v>9.5336756387143457E-4</v>
      </c>
      <c r="CH96">
        <f t="shared" si="12"/>
        <v>3.0289464306981748E-2</v>
      </c>
      <c r="CI96">
        <f t="shared" si="13"/>
        <v>0.20214708177402962</v>
      </c>
      <c r="CJ96">
        <f t="shared" si="14"/>
        <v>0.23893742394262243</v>
      </c>
      <c r="CK96">
        <f t="shared" si="15"/>
        <v>0.12566125358013058</v>
      </c>
      <c r="CL96">
        <f t="shared" si="16"/>
        <v>8.3089913328646375E-2</v>
      </c>
      <c r="CM96">
        <f t="shared" si="17"/>
        <v>2.4721819956465205E-2</v>
      </c>
      <c r="CN96">
        <f t="shared" si="18"/>
        <v>0.10463395767008885</v>
      </c>
      <c r="CO96">
        <f t="shared" si="19"/>
        <v>2.3834189096785864E-4</v>
      </c>
      <c r="CP96" s="144" t="s">
        <v>81</v>
      </c>
      <c r="CQ96">
        <f t="shared" si="20"/>
        <v>116</v>
      </c>
      <c r="CR96">
        <f t="shared" si="21"/>
        <v>309</v>
      </c>
      <c r="CS96" s="144" t="s">
        <v>81</v>
      </c>
    </row>
    <row r="97" spans="1:97" x14ac:dyDescent="0.25">
      <c r="A97" s="144" t="s">
        <v>46</v>
      </c>
      <c r="B97" s="23">
        <v>0.52537668113599645</v>
      </c>
      <c r="C97" s="144" t="s">
        <v>46</v>
      </c>
      <c r="D97" s="144">
        <v>17</v>
      </c>
      <c r="E97" s="144" t="s">
        <v>46</v>
      </c>
      <c r="F97" s="23">
        <v>0.10505631696899133</v>
      </c>
      <c r="G97" s="144" t="s">
        <v>46</v>
      </c>
      <c r="H97" s="144">
        <v>148</v>
      </c>
      <c r="I97" s="144" t="s">
        <v>46</v>
      </c>
      <c r="J97" s="23">
        <v>0.76693917960381452</v>
      </c>
      <c r="K97" s="144" t="s">
        <v>46</v>
      </c>
      <c r="L97" s="144">
        <v>6</v>
      </c>
      <c r="M97" s="144" t="s">
        <v>46</v>
      </c>
      <c r="N97" s="23">
        <v>-142</v>
      </c>
      <c r="O97" s="144" t="s">
        <v>46</v>
      </c>
      <c r="P97" s="23">
        <v>41</v>
      </c>
      <c r="Q97" s="144" t="s">
        <v>46</v>
      </c>
      <c r="R97" s="23">
        <v>6.2871142176190798E-3</v>
      </c>
      <c r="S97" s="144" t="s">
        <v>46</v>
      </c>
      <c r="T97" s="144">
        <v>42</v>
      </c>
      <c r="U97" s="144" t="s">
        <v>46</v>
      </c>
      <c r="V97" s="23">
        <v>0.81073588257706253</v>
      </c>
      <c r="W97" s="144" t="s">
        <v>46</v>
      </c>
      <c r="X97" s="144">
        <v>4</v>
      </c>
      <c r="Y97" s="144" t="s">
        <v>46</v>
      </c>
      <c r="Z97" s="23">
        <v>1.3777274515320246E-2</v>
      </c>
      <c r="AA97" s="144" t="s">
        <v>46</v>
      </c>
      <c r="AB97" s="144">
        <v>19</v>
      </c>
      <c r="AC97" s="144" t="s">
        <v>46</v>
      </c>
      <c r="AD97" s="23">
        <v>1.9362142095418636E-3</v>
      </c>
      <c r="AE97" s="144" t="s">
        <v>46</v>
      </c>
      <c r="AF97" s="144">
        <v>312</v>
      </c>
      <c r="AG97" s="144" t="s">
        <v>46</v>
      </c>
      <c r="AH97" s="23">
        <v>8.1805663647350507E-2</v>
      </c>
      <c r="AI97" s="144" t="s">
        <v>46</v>
      </c>
      <c r="AJ97" s="144">
        <v>166</v>
      </c>
      <c r="AK97" s="144" t="s">
        <v>46</v>
      </c>
      <c r="AL97" s="23">
        <v>1.2196775667154715E-2</v>
      </c>
      <c r="AM97" s="144" t="s">
        <v>46</v>
      </c>
      <c r="AN97" s="144">
        <v>298</v>
      </c>
      <c r="AO97" s="144" t="s">
        <v>46</v>
      </c>
      <c r="AP97" s="23">
        <v>2.6056442599033138E-2</v>
      </c>
      <c r="AQ97" s="144" t="s">
        <v>46</v>
      </c>
      <c r="AR97" s="144">
        <v>184</v>
      </c>
      <c r="AS97" s="144" t="s">
        <v>46</v>
      </c>
      <c r="AT97" s="23">
        <v>0.27795019080505523</v>
      </c>
      <c r="AU97" s="144" t="s">
        <v>46</v>
      </c>
      <c r="AV97" s="144">
        <v>7</v>
      </c>
      <c r="AW97" s="144" t="s">
        <v>46</v>
      </c>
      <c r="AX97" s="23">
        <v>0.12337281277614068</v>
      </c>
      <c r="AY97" s="144" t="s">
        <v>46</v>
      </c>
      <c r="AZ97" s="144">
        <v>77</v>
      </c>
      <c r="BA97" s="144" t="s">
        <v>46</v>
      </c>
      <c r="BB97" s="23">
        <v>5.4738907897070747E-2</v>
      </c>
      <c r="BC97" s="144" t="s">
        <v>46</v>
      </c>
      <c r="BD97" s="144">
        <v>155</v>
      </c>
      <c r="BE97" s="144" t="s">
        <v>46</v>
      </c>
      <c r="BF97" s="23">
        <v>0.24591541986772411</v>
      </c>
      <c r="BG97" s="144" t="s">
        <v>46</v>
      </c>
      <c r="BH97" s="144">
        <v>134</v>
      </c>
      <c r="BI97" s="144" t="s">
        <v>46</v>
      </c>
      <c r="BJ97" s="23">
        <v>0.10133176994449526</v>
      </c>
      <c r="BK97" s="144" t="s">
        <v>46</v>
      </c>
      <c r="BL97" s="144">
        <v>159</v>
      </c>
      <c r="BM97" s="144" t="s">
        <v>46</v>
      </c>
      <c r="BN97" s="23">
        <v>0.14344023758326721</v>
      </c>
      <c r="BO97" s="144" t="s">
        <v>46</v>
      </c>
      <c r="BP97" s="144">
        <v>56</v>
      </c>
      <c r="BQ97" s="144" t="s">
        <v>46</v>
      </c>
      <c r="BR97" s="23">
        <v>0.24817090071988782</v>
      </c>
      <c r="BS97" s="144" t="s">
        <v>46</v>
      </c>
      <c r="BT97" s="144">
        <v>6</v>
      </c>
      <c r="BU97" s="144" t="s">
        <v>46</v>
      </c>
      <c r="BV97" s="23">
        <v>0.34051209182438857</v>
      </c>
      <c r="BW97" s="144" t="s">
        <v>46</v>
      </c>
      <c r="BX97" s="144">
        <v>20</v>
      </c>
      <c r="BY97" s="144" t="s">
        <v>46</v>
      </c>
      <c r="BZ97" s="23">
        <v>0.3664027101745021</v>
      </c>
      <c r="CA97" s="144" t="s">
        <v>46</v>
      </c>
      <c r="CB97" s="144">
        <v>22</v>
      </c>
      <c r="CC97" s="144" t="s">
        <v>46</v>
      </c>
      <c r="CD97" s="23">
        <v>0.70760011270770151</v>
      </c>
      <c r="CE97" s="144" t="s">
        <v>46</v>
      </c>
      <c r="CF97" s="144">
        <v>8</v>
      </c>
      <c r="CG97" s="2">
        <f t="shared" si="11"/>
        <v>1.3777274515320246E-2</v>
      </c>
      <c r="CH97">
        <f t="shared" si="12"/>
        <v>1.2196775667154715E-2</v>
      </c>
      <c r="CI97">
        <f t="shared" si="13"/>
        <v>0.12337281277614068</v>
      </c>
      <c r="CJ97">
        <f t="shared" si="14"/>
        <v>0.10133176994449526</v>
      </c>
      <c r="CK97">
        <f t="shared" si="15"/>
        <v>0.34051209182438857</v>
      </c>
      <c r="CL97">
        <f t="shared" si="16"/>
        <v>0.3664027101745021</v>
      </c>
      <c r="CM97">
        <f t="shared" si="17"/>
        <v>0.70760011270770151</v>
      </c>
      <c r="CN97">
        <f t="shared" si="18"/>
        <v>0.2143990265060704</v>
      </c>
      <c r="CO97">
        <f t="shared" si="19"/>
        <v>3.4443186288300614E-3</v>
      </c>
      <c r="CP97" s="144" t="s">
        <v>46</v>
      </c>
      <c r="CQ97">
        <f t="shared" si="20"/>
        <v>17</v>
      </c>
      <c r="CR97">
        <f t="shared" si="21"/>
        <v>19</v>
      </c>
      <c r="CS97" s="144" t="s">
        <v>46</v>
      </c>
    </row>
    <row r="98" spans="1:97" x14ac:dyDescent="0.25">
      <c r="A98" s="144" t="s">
        <v>41</v>
      </c>
      <c r="B98" s="23">
        <v>0.21417275823105364</v>
      </c>
      <c r="C98" s="144" t="s">
        <v>41</v>
      </c>
      <c r="D98" s="144">
        <v>162</v>
      </c>
      <c r="E98" s="144" t="s">
        <v>41</v>
      </c>
      <c r="F98" s="23">
        <v>8.4999029350271274E-2</v>
      </c>
      <c r="G98" s="144" t="s">
        <v>41</v>
      </c>
      <c r="H98" s="144">
        <v>187</v>
      </c>
      <c r="I98" s="144" t="s">
        <v>41</v>
      </c>
      <c r="J98" s="23">
        <v>0.28533296254312873</v>
      </c>
      <c r="K98" s="144" t="s">
        <v>41</v>
      </c>
      <c r="L98" s="144">
        <v>131</v>
      </c>
      <c r="M98" s="144" t="s">
        <v>41</v>
      </c>
      <c r="N98" s="23">
        <v>-56</v>
      </c>
      <c r="O98" s="144" t="s">
        <v>41</v>
      </c>
      <c r="P98" s="23">
        <v>95</v>
      </c>
      <c r="Q98" s="144" t="s">
        <v>41</v>
      </c>
      <c r="R98" s="23">
        <v>8.5390952494674658E-4</v>
      </c>
      <c r="S98" s="144" t="s">
        <v>41</v>
      </c>
      <c r="T98" s="144">
        <v>215</v>
      </c>
      <c r="U98" s="144" t="s">
        <v>41</v>
      </c>
      <c r="V98" s="23">
        <v>5.1532484743482827E-2</v>
      </c>
      <c r="W98" s="144" t="s">
        <v>41</v>
      </c>
      <c r="X98" s="144">
        <v>286</v>
      </c>
      <c r="Y98" s="144" t="s">
        <v>41</v>
      </c>
      <c r="Z98" s="23">
        <v>1.3298672507158717E-3</v>
      </c>
      <c r="AA98" s="144" t="s">
        <v>41</v>
      </c>
      <c r="AB98" s="144">
        <v>272</v>
      </c>
      <c r="AC98" s="144" t="s">
        <v>41</v>
      </c>
      <c r="AD98" s="23">
        <v>1.951089134000383E-2</v>
      </c>
      <c r="AE98" s="144" t="s">
        <v>41</v>
      </c>
      <c r="AF98" s="144">
        <v>93</v>
      </c>
      <c r="AG98" s="144" t="s">
        <v>41</v>
      </c>
      <c r="AH98" s="23">
        <v>5.4854763213167408E-2</v>
      </c>
      <c r="AI98" s="144" t="s">
        <v>41</v>
      </c>
      <c r="AJ98" s="144">
        <v>282</v>
      </c>
      <c r="AK98" s="144" t="s">
        <v>41</v>
      </c>
      <c r="AL98" s="23">
        <v>2.5925123180606479E-2</v>
      </c>
      <c r="AM98" s="144" t="s">
        <v>41</v>
      </c>
      <c r="AN98" s="144">
        <v>138</v>
      </c>
      <c r="AO98" s="144" t="s">
        <v>41</v>
      </c>
      <c r="AP98" s="23">
        <v>0</v>
      </c>
      <c r="AQ98" s="144" t="s">
        <v>41</v>
      </c>
      <c r="AR98" s="144">
        <v>253</v>
      </c>
      <c r="AS98" s="144" t="s">
        <v>41</v>
      </c>
      <c r="AT98" s="23">
        <v>0.48884012469949273</v>
      </c>
      <c r="AU98" s="144" t="s">
        <v>41</v>
      </c>
      <c r="AV98" s="144">
        <v>3</v>
      </c>
      <c r="AW98" s="144" t="s">
        <v>41</v>
      </c>
      <c r="AX98" s="23">
        <v>0.172343713184752</v>
      </c>
      <c r="AY98" s="144" t="s">
        <v>41</v>
      </c>
      <c r="AZ98" s="144">
        <v>34</v>
      </c>
      <c r="BA98" s="144" t="s">
        <v>41</v>
      </c>
      <c r="BB98" s="23">
        <v>0.10122753646617633</v>
      </c>
      <c r="BC98" s="144" t="s">
        <v>41</v>
      </c>
      <c r="BD98" s="144">
        <v>95</v>
      </c>
      <c r="BE98" s="144" t="s">
        <v>41</v>
      </c>
      <c r="BF98" s="23">
        <v>0.22875616241372615</v>
      </c>
      <c r="BG98" s="144" t="s">
        <v>41</v>
      </c>
      <c r="BH98" s="144">
        <v>153</v>
      </c>
      <c r="BI98" s="144" t="s">
        <v>41</v>
      </c>
      <c r="BJ98" s="23">
        <v>0.14015355323252579</v>
      </c>
      <c r="BK98" s="144" t="s">
        <v>41</v>
      </c>
      <c r="BL98" s="144">
        <v>110</v>
      </c>
      <c r="BM98" s="144" t="s">
        <v>41</v>
      </c>
      <c r="BN98" s="23">
        <v>6.6485665371966401E-2</v>
      </c>
      <c r="BO98" s="144" t="s">
        <v>41</v>
      </c>
      <c r="BP98" s="144">
        <v>154</v>
      </c>
      <c r="BQ98" s="144" t="s">
        <v>41</v>
      </c>
      <c r="BR98" s="23">
        <v>2.4471061621453127E-2</v>
      </c>
      <c r="BS98" s="144" t="s">
        <v>41</v>
      </c>
      <c r="BT98" s="144">
        <v>310</v>
      </c>
      <c r="BU98" s="144" t="s">
        <v>41</v>
      </c>
      <c r="BV98" s="23">
        <v>7.8964526440136948E-2</v>
      </c>
      <c r="BW98" s="144" t="s">
        <v>41</v>
      </c>
      <c r="BX98" s="144">
        <v>244</v>
      </c>
      <c r="BY98" s="144" t="s">
        <v>41</v>
      </c>
      <c r="BZ98" s="23">
        <v>0.15104845614249576</v>
      </c>
      <c r="CA98" s="144" t="s">
        <v>41</v>
      </c>
      <c r="CB98" s="144">
        <v>162</v>
      </c>
      <c r="CC98" s="144" t="s">
        <v>41</v>
      </c>
      <c r="CD98" s="23">
        <v>1.9361827951761373E-2</v>
      </c>
      <c r="CE98" s="144" t="s">
        <v>41</v>
      </c>
      <c r="CF98" s="144">
        <v>304</v>
      </c>
      <c r="CG98" s="2">
        <f t="shared" si="11"/>
        <v>1.3298672507158717E-3</v>
      </c>
      <c r="CH98">
        <f t="shared" si="12"/>
        <v>2.5925123180606479E-2</v>
      </c>
      <c r="CI98">
        <f t="shared" si="13"/>
        <v>0.172343713184752</v>
      </c>
      <c r="CJ98">
        <f t="shared" si="14"/>
        <v>0.14015355323252579</v>
      </c>
      <c r="CK98">
        <f t="shared" si="15"/>
        <v>7.8964526440136948E-2</v>
      </c>
      <c r="CL98">
        <f t="shared" si="16"/>
        <v>0.15104845614249576</v>
      </c>
      <c r="CM98">
        <f t="shared" si="17"/>
        <v>1.9361827951761373E-2</v>
      </c>
      <c r="CN98">
        <f t="shared" si="18"/>
        <v>8.7400968709861068E-2</v>
      </c>
      <c r="CO98">
        <f t="shared" si="19"/>
        <v>3.3246681267896791E-4</v>
      </c>
      <c r="CP98" s="144" t="s">
        <v>41</v>
      </c>
      <c r="CQ98">
        <f t="shared" si="20"/>
        <v>162</v>
      </c>
      <c r="CR98">
        <f t="shared" si="21"/>
        <v>272</v>
      </c>
      <c r="CS98" s="144" t="s">
        <v>41</v>
      </c>
    </row>
    <row r="99" spans="1:97" x14ac:dyDescent="0.25">
      <c r="A99" s="144" t="s">
        <v>202</v>
      </c>
      <c r="B99" s="23">
        <v>0.17255163663057071</v>
      </c>
      <c r="C99" s="144" t="s">
        <v>202</v>
      </c>
      <c r="D99" s="144">
        <v>237</v>
      </c>
      <c r="E99" s="144" t="s">
        <v>202</v>
      </c>
      <c r="F99" s="23">
        <v>0.10776134000993151</v>
      </c>
      <c r="G99" s="144" t="s">
        <v>202</v>
      </c>
      <c r="H99" s="144">
        <v>144</v>
      </c>
      <c r="I99" s="144" t="s">
        <v>202</v>
      </c>
      <c r="J99" s="23">
        <v>0.15780028197777213</v>
      </c>
      <c r="K99" s="144" t="s">
        <v>202</v>
      </c>
      <c r="L99" s="144">
        <v>295</v>
      </c>
      <c r="M99" s="144" t="s">
        <v>202</v>
      </c>
      <c r="N99" s="23">
        <v>151</v>
      </c>
      <c r="O99" s="144" t="s">
        <v>202</v>
      </c>
      <c r="P99" s="23">
        <v>294</v>
      </c>
      <c r="Q99" s="144" t="s">
        <v>202</v>
      </c>
      <c r="R99" s="23">
        <v>3.6004655449838388E-4</v>
      </c>
      <c r="S99" s="144" t="s">
        <v>202</v>
      </c>
      <c r="T99" s="144">
        <v>268</v>
      </c>
      <c r="U99" s="144" t="s">
        <v>202</v>
      </c>
      <c r="V99" s="23">
        <v>4.5097319136629094E-2</v>
      </c>
      <c r="W99" s="144" t="s">
        <v>202</v>
      </c>
      <c r="X99" s="144">
        <v>303</v>
      </c>
      <c r="Y99" s="144" t="s">
        <v>202</v>
      </c>
      <c r="Z99" s="23">
        <v>7.7668487497884234E-4</v>
      </c>
      <c r="AA99" s="144" t="s">
        <v>202</v>
      </c>
      <c r="AB99" s="144">
        <v>317</v>
      </c>
      <c r="AC99" s="144" t="s">
        <v>202</v>
      </c>
      <c r="AD99" s="23">
        <v>1.1061352150198867E-2</v>
      </c>
      <c r="AE99" s="144" t="s">
        <v>202</v>
      </c>
      <c r="AF99" s="144">
        <v>153</v>
      </c>
      <c r="AG99" s="144" t="s">
        <v>202</v>
      </c>
      <c r="AH99" s="23">
        <v>5.479134041909195E-2</v>
      </c>
      <c r="AI99" s="144" t="s">
        <v>202</v>
      </c>
      <c r="AJ99" s="144">
        <v>283</v>
      </c>
      <c r="AK99" s="144" t="s">
        <v>202</v>
      </c>
      <c r="AL99" s="23">
        <v>1.7683779655888753E-2</v>
      </c>
      <c r="AM99" s="144" t="s">
        <v>202</v>
      </c>
      <c r="AN99" s="144">
        <v>224</v>
      </c>
      <c r="AO99" s="144" t="s">
        <v>202</v>
      </c>
      <c r="AP99" s="23">
        <v>2.8457609485088717E-2</v>
      </c>
      <c r="AQ99" s="144" t="s">
        <v>202</v>
      </c>
      <c r="AR99" s="144">
        <v>178</v>
      </c>
      <c r="AS99" s="144" t="s">
        <v>202</v>
      </c>
      <c r="AT99" s="23">
        <v>7.948775366926765E-2</v>
      </c>
      <c r="AU99" s="144" t="s">
        <v>202</v>
      </c>
      <c r="AV99" s="144">
        <v>198</v>
      </c>
      <c r="AW99" s="144" t="s">
        <v>202</v>
      </c>
      <c r="AX99" s="23">
        <v>5.5742413833282212E-2</v>
      </c>
      <c r="AY99" s="144" t="s">
        <v>202</v>
      </c>
      <c r="AZ99" s="144">
        <v>207</v>
      </c>
      <c r="BA99" s="144" t="s">
        <v>202</v>
      </c>
      <c r="BB99" s="23">
        <v>5.3197981830696628E-2</v>
      </c>
      <c r="BC99" s="144" t="s">
        <v>202</v>
      </c>
      <c r="BD99" s="144">
        <v>157</v>
      </c>
      <c r="BE99" s="144" t="s">
        <v>202</v>
      </c>
      <c r="BF99" s="23">
        <v>0.1897352575420708</v>
      </c>
      <c r="BG99" s="144" t="s">
        <v>202</v>
      </c>
      <c r="BH99" s="144">
        <v>202</v>
      </c>
      <c r="BI99" s="144" t="s">
        <v>202</v>
      </c>
      <c r="BJ99" s="23">
        <v>8.8184174235110852E-2</v>
      </c>
      <c r="BK99" s="144" t="s">
        <v>202</v>
      </c>
      <c r="BL99" s="144">
        <v>191</v>
      </c>
      <c r="BM99" s="144" t="s">
        <v>202</v>
      </c>
      <c r="BN99" s="23">
        <v>0.14536735166907541</v>
      </c>
      <c r="BO99" s="144" t="s">
        <v>202</v>
      </c>
      <c r="BP99" s="144">
        <v>51</v>
      </c>
      <c r="BQ99" s="144" t="s">
        <v>202</v>
      </c>
      <c r="BR99" s="23">
        <v>2.2873204237819935E-2</v>
      </c>
      <c r="BS99" s="144" t="s">
        <v>202</v>
      </c>
      <c r="BT99" s="144">
        <v>315</v>
      </c>
      <c r="BU99" s="144" t="s">
        <v>202</v>
      </c>
      <c r="BV99" s="23">
        <v>0.14597529917747201</v>
      </c>
      <c r="BW99" s="144" t="s">
        <v>202</v>
      </c>
      <c r="BX99" s="144">
        <v>114</v>
      </c>
      <c r="BY99" s="144" t="s">
        <v>202</v>
      </c>
      <c r="BZ99" s="23">
        <v>0.14025766442790755</v>
      </c>
      <c r="CA99" s="144" t="s">
        <v>202</v>
      </c>
      <c r="CB99" s="144">
        <v>179</v>
      </c>
      <c r="CC99" s="144" t="s">
        <v>202</v>
      </c>
      <c r="CD99" s="23">
        <v>3.1229567162369538E-2</v>
      </c>
      <c r="CE99" s="144" t="s">
        <v>202</v>
      </c>
      <c r="CF99" s="144">
        <v>271</v>
      </c>
      <c r="CG99" s="2">
        <f t="shared" si="11"/>
        <v>7.7668487497884234E-4</v>
      </c>
      <c r="CH99">
        <f t="shared" si="12"/>
        <v>1.7683779655888753E-2</v>
      </c>
      <c r="CI99">
        <f t="shared" si="13"/>
        <v>5.5742413833282212E-2</v>
      </c>
      <c r="CJ99">
        <f t="shared" si="14"/>
        <v>8.8184174235110852E-2</v>
      </c>
      <c r="CK99">
        <f t="shared" si="15"/>
        <v>0.14597529917747201</v>
      </c>
      <c r="CL99">
        <f t="shared" si="16"/>
        <v>0.14025766442790755</v>
      </c>
      <c r="CM99">
        <f t="shared" si="17"/>
        <v>3.1229567162369538E-2</v>
      </c>
      <c r="CN99">
        <f t="shared" si="18"/>
        <v>7.041595914693298E-2</v>
      </c>
      <c r="CO99">
        <f t="shared" si="19"/>
        <v>1.9417121874471059E-4</v>
      </c>
      <c r="CP99" s="144" t="s">
        <v>202</v>
      </c>
      <c r="CQ99">
        <f t="shared" si="20"/>
        <v>237</v>
      </c>
      <c r="CR99">
        <f t="shared" si="21"/>
        <v>317</v>
      </c>
      <c r="CS99" s="144" t="s">
        <v>202</v>
      </c>
    </row>
    <row r="100" spans="1:97" x14ac:dyDescent="0.25">
      <c r="A100" s="144" t="s">
        <v>252</v>
      </c>
      <c r="B100" s="23">
        <v>0.22696462012127744</v>
      </c>
      <c r="C100" s="144" t="s">
        <v>252</v>
      </c>
      <c r="D100" s="144">
        <v>144</v>
      </c>
      <c r="E100" s="144" t="s">
        <v>252</v>
      </c>
      <c r="F100" s="23">
        <v>0.13785534745262717</v>
      </c>
      <c r="G100" s="144" t="s">
        <v>252</v>
      </c>
      <c r="H100" s="144">
        <v>84</v>
      </c>
      <c r="I100" s="144" t="s">
        <v>252</v>
      </c>
      <c r="J100" s="23">
        <v>0.23093291184322132</v>
      </c>
      <c r="K100" s="144" t="s">
        <v>252</v>
      </c>
      <c r="L100" s="144">
        <v>207</v>
      </c>
      <c r="M100" s="144" t="s">
        <v>252</v>
      </c>
      <c r="N100" s="23">
        <v>123</v>
      </c>
      <c r="O100" s="144" t="s">
        <v>252</v>
      </c>
      <c r="P100" s="23">
        <v>280</v>
      </c>
      <c r="Q100" s="144" t="s">
        <v>252</v>
      </c>
      <c r="R100" s="23">
        <v>6.3049091853559767E-4</v>
      </c>
      <c r="S100" s="144" t="s">
        <v>252</v>
      </c>
      <c r="T100" s="144">
        <v>234</v>
      </c>
      <c r="U100" s="144" t="s">
        <v>252</v>
      </c>
      <c r="V100" s="23">
        <v>0.19483111284330618</v>
      </c>
      <c r="W100" s="144" t="s">
        <v>252</v>
      </c>
      <c r="X100" s="144">
        <v>116</v>
      </c>
      <c r="Y100" s="144" t="s">
        <v>252</v>
      </c>
      <c r="Z100" s="23">
        <v>2.4307449448753883E-3</v>
      </c>
      <c r="AA100" s="144" t="s">
        <v>252</v>
      </c>
      <c r="AB100" s="144">
        <v>195</v>
      </c>
      <c r="AC100" s="144" t="s">
        <v>252</v>
      </c>
      <c r="AD100" s="23">
        <v>2.9204314264026491E-3</v>
      </c>
      <c r="AE100" s="144" t="s">
        <v>252</v>
      </c>
      <c r="AF100" s="144">
        <v>294</v>
      </c>
      <c r="AG100" s="144" t="s">
        <v>252</v>
      </c>
      <c r="AH100" s="23">
        <v>0.1267338582794299</v>
      </c>
      <c r="AI100" s="144" t="s">
        <v>252</v>
      </c>
      <c r="AJ100" s="144">
        <v>79</v>
      </c>
      <c r="AK100" s="144" t="s">
        <v>252</v>
      </c>
      <c r="AL100" s="23">
        <v>1.8818184461368032E-2</v>
      </c>
      <c r="AM100" s="144" t="s">
        <v>252</v>
      </c>
      <c r="AN100" s="144">
        <v>205</v>
      </c>
      <c r="AO100" s="144" t="s">
        <v>252</v>
      </c>
      <c r="AP100" s="23">
        <v>9.8807563986242297E-2</v>
      </c>
      <c r="AQ100" s="144" t="s">
        <v>252</v>
      </c>
      <c r="AR100" s="144">
        <v>64</v>
      </c>
      <c r="AS100" s="144" t="s">
        <v>252</v>
      </c>
      <c r="AT100" s="23">
        <v>7.8631421712814023E-2</v>
      </c>
      <c r="AU100" s="144" t="s">
        <v>252</v>
      </c>
      <c r="AV100" s="144">
        <v>201</v>
      </c>
      <c r="AW100" s="144" t="s">
        <v>252</v>
      </c>
      <c r="AX100" s="23">
        <v>0.12396330761542737</v>
      </c>
      <c r="AY100" s="144" t="s">
        <v>252</v>
      </c>
      <c r="AZ100" s="144">
        <v>75</v>
      </c>
      <c r="BA100" s="144" t="s">
        <v>252</v>
      </c>
      <c r="BB100" s="23">
        <v>0.16996873833524315</v>
      </c>
      <c r="BC100" s="144" t="s">
        <v>252</v>
      </c>
      <c r="BD100" s="144">
        <v>44</v>
      </c>
      <c r="BE100" s="144" t="s">
        <v>252</v>
      </c>
      <c r="BF100" s="23">
        <v>0.14468153494965061</v>
      </c>
      <c r="BG100" s="144" t="s">
        <v>252</v>
      </c>
      <c r="BH100" s="144">
        <v>276</v>
      </c>
      <c r="BI100" s="144" t="s">
        <v>252</v>
      </c>
      <c r="BJ100" s="23">
        <v>0.18528908723232049</v>
      </c>
      <c r="BK100" s="144" t="s">
        <v>252</v>
      </c>
      <c r="BL100" s="144">
        <v>59</v>
      </c>
      <c r="BM100" s="144" t="s">
        <v>252</v>
      </c>
      <c r="BN100" s="23">
        <v>3.2706357587634502E-2</v>
      </c>
      <c r="BO100" s="144" t="s">
        <v>252</v>
      </c>
      <c r="BP100" s="144">
        <v>252</v>
      </c>
      <c r="BQ100" s="144" t="s">
        <v>252</v>
      </c>
      <c r="BR100" s="23">
        <v>7.1939449053073021E-2</v>
      </c>
      <c r="BS100" s="144" t="s">
        <v>252</v>
      </c>
      <c r="BT100" s="144">
        <v>128</v>
      </c>
      <c r="BU100" s="144" t="s">
        <v>252</v>
      </c>
      <c r="BV100" s="23">
        <v>9.1012174540503435E-2</v>
      </c>
      <c r="BW100" s="144" t="s">
        <v>252</v>
      </c>
      <c r="BX100" s="144">
        <v>215</v>
      </c>
      <c r="BY100" s="144" t="s">
        <v>252</v>
      </c>
      <c r="BZ100" s="23">
        <v>0.17229015785755425</v>
      </c>
      <c r="CA100" s="144" t="s">
        <v>252</v>
      </c>
      <c r="CB100" s="144">
        <v>133</v>
      </c>
      <c r="CC100" s="144" t="s">
        <v>252</v>
      </c>
      <c r="CD100" s="23">
        <v>3.5506038154332571E-2</v>
      </c>
      <c r="CE100" s="144" t="s">
        <v>252</v>
      </c>
      <c r="CF100" s="144">
        <v>261</v>
      </c>
      <c r="CG100" s="2">
        <f t="shared" si="11"/>
        <v>2.4307449448753883E-3</v>
      </c>
      <c r="CH100">
        <f t="shared" si="12"/>
        <v>1.8818184461368032E-2</v>
      </c>
      <c r="CI100">
        <f t="shared" si="13"/>
        <v>0.12396330761542737</v>
      </c>
      <c r="CJ100">
        <f t="shared" si="14"/>
        <v>0.18528908723232049</v>
      </c>
      <c r="CK100">
        <f t="shared" si="15"/>
        <v>9.1012174540503435E-2</v>
      </c>
      <c r="CL100">
        <f t="shared" si="16"/>
        <v>0.17229015785755425</v>
      </c>
      <c r="CM100">
        <f t="shared" si="17"/>
        <v>3.5506038154332571E-2</v>
      </c>
      <c r="CN100">
        <f t="shared" si="18"/>
        <v>9.2621152313240585E-2</v>
      </c>
      <c r="CO100">
        <f t="shared" si="19"/>
        <v>6.0768623621884708E-4</v>
      </c>
      <c r="CP100" s="144" t="s">
        <v>252</v>
      </c>
      <c r="CQ100">
        <f t="shared" si="20"/>
        <v>144</v>
      </c>
      <c r="CR100">
        <f t="shared" si="21"/>
        <v>195</v>
      </c>
      <c r="CS100" s="144" t="s">
        <v>252</v>
      </c>
    </row>
    <row r="101" spans="1:97" x14ac:dyDescent="0.25">
      <c r="A101" s="144" t="s">
        <v>66</v>
      </c>
      <c r="B101" s="23">
        <v>0.28468452964076391</v>
      </c>
      <c r="C101" s="144" t="s">
        <v>66</v>
      </c>
      <c r="D101" s="144">
        <v>92</v>
      </c>
      <c r="E101" s="144" t="s">
        <v>66</v>
      </c>
      <c r="F101" s="23">
        <v>0.28572578555955663</v>
      </c>
      <c r="G101" s="144" t="s">
        <v>66</v>
      </c>
      <c r="H101" s="144">
        <v>29</v>
      </c>
      <c r="I101" s="144" t="s">
        <v>66</v>
      </c>
      <c r="J101" s="23">
        <v>0.15354162504920441</v>
      </c>
      <c r="K101" s="144" t="s">
        <v>66</v>
      </c>
      <c r="L101" s="144">
        <v>299</v>
      </c>
      <c r="M101" s="144" t="s">
        <v>66</v>
      </c>
      <c r="N101" s="23">
        <v>270</v>
      </c>
      <c r="O101" s="144" t="s">
        <v>66</v>
      </c>
      <c r="P101" s="23">
        <v>318</v>
      </c>
      <c r="Q101" s="144" t="s">
        <v>66</v>
      </c>
      <c r="R101" s="23">
        <v>5.7473501144528188E-3</v>
      </c>
      <c r="S101" s="144" t="s">
        <v>66</v>
      </c>
      <c r="T101" s="144">
        <v>46</v>
      </c>
      <c r="U101" s="144" t="s">
        <v>66</v>
      </c>
      <c r="V101" s="23">
        <v>0.13247129835775559</v>
      </c>
      <c r="W101" s="144" t="s">
        <v>66</v>
      </c>
      <c r="X101" s="144">
        <v>170</v>
      </c>
      <c r="Y101" s="144" t="s">
        <v>66</v>
      </c>
      <c r="Z101" s="23">
        <v>6.9697981466249736E-3</v>
      </c>
      <c r="AA101" s="144" t="s">
        <v>66</v>
      </c>
      <c r="AB101" s="144">
        <v>62</v>
      </c>
      <c r="AC101" s="144" t="s">
        <v>66</v>
      </c>
      <c r="AD101" s="23">
        <v>3.8162275476360745E-2</v>
      </c>
      <c r="AE101" s="144" t="s">
        <v>66</v>
      </c>
      <c r="AF101" s="144">
        <v>48</v>
      </c>
      <c r="AG101" s="144" t="s">
        <v>66</v>
      </c>
      <c r="AH101" s="23">
        <v>5.5797019976844602E-2</v>
      </c>
      <c r="AI101" s="144" t="s">
        <v>66</v>
      </c>
      <c r="AJ101" s="144">
        <v>279</v>
      </c>
      <c r="AK101" s="144" t="s">
        <v>66</v>
      </c>
      <c r="AL101" s="23">
        <v>4.4218049292493955E-2</v>
      </c>
      <c r="AM101" s="144" t="s">
        <v>66</v>
      </c>
      <c r="AN101" s="144">
        <v>62</v>
      </c>
      <c r="AO101" s="144" t="s">
        <v>66</v>
      </c>
      <c r="AP101" s="23">
        <v>0</v>
      </c>
      <c r="AQ101" s="144" t="s">
        <v>66</v>
      </c>
      <c r="AR101" s="144">
        <v>253</v>
      </c>
      <c r="AS101" s="144" t="s">
        <v>66</v>
      </c>
      <c r="AT101" s="23">
        <v>2.7416196683319946E-2</v>
      </c>
      <c r="AU101" s="144" t="s">
        <v>66</v>
      </c>
      <c r="AV101" s="144">
        <v>322</v>
      </c>
      <c r="AW101" s="144" t="s">
        <v>66</v>
      </c>
      <c r="AX101" s="23">
        <v>9.6657555283774458E-3</v>
      </c>
      <c r="AY101" s="144" t="s">
        <v>66</v>
      </c>
      <c r="AZ101" s="144">
        <v>324</v>
      </c>
      <c r="BA101" s="144" t="s">
        <v>66</v>
      </c>
      <c r="BB101" s="23">
        <v>0.45025622771640761</v>
      </c>
      <c r="BC101" s="144" t="s">
        <v>66</v>
      </c>
      <c r="BD101" s="144">
        <v>6</v>
      </c>
      <c r="BE101" s="144" t="s">
        <v>66</v>
      </c>
      <c r="BF101" s="23">
        <v>0.16628541347434914</v>
      </c>
      <c r="BG101" s="144" t="s">
        <v>66</v>
      </c>
      <c r="BH101" s="144">
        <v>231</v>
      </c>
      <c r="BI101" s="144" t="s">
        <v>66</v>
      </c>
      <c r="BJ101" s="23">
        <v>0.44549002328421083</v>
      </c>
      <c r="BK101" s="144" t="s">
        <v>66</v>
      </c>
      <c r="BL101" s="144">
        <v>9</v>
      </c>
      <c r="BM101" s="144" t="s">
        <v>66</v>
      </c>
      <c r="BN101" s="23">
        <v>0.13806177893270213</v>
      </c>
      <c r="BO101" s="144" t="s">
        <v>66</v>
      </c>
      <c r="BP101" s="144">
        <v>60</v>
      </c>
      <c r="BQ101" s="144" t="s">
        <v>66</v>
      </c>
      <c r="BR101" s="23">
        <v>5.5563320685614426E-2</v>
      </c>
      <c r="BS101" s="144" t="s">
        <v>66</v>
      </c>
      <c r="BT101" s="144">
        <v>187</v>
      </c>
      <c r="BU101" s="144" t="s">
        <v>66</v>
      </c>
      <c r="BV101" s="23">
        <v>0.16810952626224185</v>
      </c>
      <c r="BW101" s="144" t="s">
        <v>66</v>
      </c>
      <c r="BX101" s="144">
        <v>92</v>
      </c>
      <c r="BY101" s="144" t="s">
        <v>66</v>
      </c>
      <c r="BZ101" s="23">
        <v>7.8693524212176874E-2</v>
      </c>
      <c r="CA101" s="144" t="s">
        <v>66</v>
      </c>
      <c r="CB101" s="144">
        <v>307</v>
      </c>
      <c r="CC101" s="144" t="s">
        <v>66</v>
      </c>
      <c r="CD101" s="23">
        <v>3.2038551818329222E-2</v>
      </c>
      <c r="CE101" s="144" t="s">
        <v>66</v>
      </c>
      <c r="CF101" s="144">
        <v>269</v>
      </c>
      <c r="CG101" s="2">
        <f t="shared" si="11"/>
        <v>6.9697981466249736E-3</v>
      </c>
      <c r="CH101">
        <f t="shared" si="12"/>
        <v>4.4218049292493955E-2</v>
      </c>
      <c r="CI101">
        <f t="shared" si="13"/>
        <v>9.6657555283774458E-3</v>
      </c>
      <c r="CJ101">
        <f t="shared" si="14"/>
        <v>0.44549002328421083</v>
      </c>
      <c r="CK101">
        <f t="shared" si="15"/>
        <v>0.16810952626224185</v>
      </c>
      <c r="CL101">
        <f t="shared" si="16"/>
        <v>7.8693524212176874E-2</v>
      </c>
      <c r="CM101">
        <f t="shared" si="17"/>
        <v>3.2038551818329222E-2</v>
      </c>
      <c r="CN101">
        <f t="shared" si="18"/>
        <v>0.11617585669075181</v>
      </c>
      <c r="CO101">
        <f t="shared" si="19"/>
        <v>1.7424495366562434E-3</v>
      </c>
      <c r="CP101" s="144" t="s">
        <v>66</v>
      </c>
      <c r="CQ101">
        <f t="shared" si="20"/>
        <v>92</v>
      </c>
      <c r="CR101">
        <f t="shared" si="21"/>
        <v>62</v>
      </c>
      <c r="CS101" s="144" t="s">
        <v>66</v>
      </c>
    </row>
    <row r="102" spans="1:97" x14ac:dyDescent="0.25">
      <c r="A102" s="144" t="s">
        <v>283</v>
      </c>
      <c r="B102" s="23">
        <v>0.15902993008019889</v>
      </c>
      <c r="C102" s="144" t="s">
        <v>283</v>
      </c>
      <c r="D102" s="144">
        <v>270</v>
      </c>
      <c r="E102" s="144" t="s">
        <v>283</v>
      </c>
      <c r="F102" s="23">
        <v>8.7354168131155735E-2</v>
      </c>
      <c r="G102" s="144" t="s">
        <v>283</v>
      </c>
      <c r="H102" s="144">
        <v>179</v>
      </c>
      <c r="I102" s="144" t="s">
        <v>283</v>
      </c>
      <c r="J102" s="23">
        <v>0.19403190307112866</v>
      </c>
      <c r="K102" s="144" t="s">
        <v>283</v>
      </c>
      <c r="L102" s="144">
        <v>260</v>
      </c>
      <c r="M102" s="144" t="s">
        <v>283</v>
      </c>
      <c r="N102" s="23">
        <v>81</v>
      </c>
      <c r="O102" s="144" t="s">
        <v>283</v>
      </c>
      <c r="P102" s="23">
        <v>246</v>
      </c>
      <c r="Q102" s="144" t="s">
        <v>283</v>
      </c>
      <c r="R102" s="23">
        <v>1.5811903366818839E-3</v>
      </c>
      <c r="S102" s="144" t="s">
        <v>283</v>
      </c>
      <c r="T102" s="144">
        <v>132</v>
      </c>
      <c r="U102" s="144" t="s">
        <v>283</v>
      </c>
      <c r="V102" s="23">
        <v>0.10198003624009548</v>
      </c>
      <c r="W102" s="144" t="s">
        <v>283</v>
      </c>
      <c r="X102" s="144">
        <v>206</v>
      </c>
      <c r="Y102" s="144" t="s">
        <v>283</v>
      </c>
      <c r="Z102" s="23">
        <v>2.5231178837838387E-3</v>
      </c>
      <c r="AA102" s="144" t="s">
        <v>283</v>
      </c>
      <c r="AB102" s="144">
        <v>188</v>
      </c>
      <c r="AC102" s="144" t="s">
        <v>283</v>
      </c>
      <c r="AD102" s="23">
        <v>7.2346162008099964E-3</v>
      </c>
      <c r="AE102" s="144" t="s">
        <v>283</v>
      </c>
      <c r="AF102" s="144">
        <v>217</v>
      </c>
      <c r="AG102" s="144" t="s">
        <v>283</v>
      </c>
      <c r="AH102" s="23">
        <v>8.7919404993503994E-2</v>
      </c>
      <c r="AI102" s="144" t="s">
        <v>283</v>
      </c>
      <c r="AJ102" s="144">
        <v>147</v>
      </c>
      <c r="AK102" s="144" t="s">
        <v>283</v>
      </c>
      <c r="AL102" s="23">
        <v>1.813013814434539E-2</v>
      </c>
      <c r="AM102" s="144" t="s">
        <v>283</v>
      </c>
      <c r="AN102" s="144">
        <v>215</v>
      </c>
      <c r="AO102" s="144" t="s">
        <v>283</v>
      </c>
      <c r="AP102" s="23">
        <v>0.1039885747469694</v>
      </c>
      <c r="AQ102" s="144" t="s">
        <v>283</v>
      </c>
      <c r="AR102" s="144">
        <v>57</v>
      </c>
      <c r="AS102" s="144" t="s">
        <v>283</v>
      </c>
      <c r="AT102" s="23">
        <v>8.1025518187998705E-2</v>
      </c>
      <c r="AU102" s="144" t="s">
        <v>283</v>
      </c>
      <c r="AV102" s="144">
        <v>194</v>
      </c>
      <c r="AW102" s="144" t="s">
        <v>283</v>
      </c>
      <c r="AX102" s="23">
        <v>0.12985380924896445</v>
      </c>
      <c r="AY102" s="144" t="s">
        <v>283</v>
      </c>
      <c r="AZ102" s="144">
        <v>67</v>
      </c>
      <c r="BA102" s="144" t="s">
        <v>283</v>
      </c>
      <c r="BB102" s="23">
        <v>2.6118736716846239E-2</v>
      </c>
      <c r="BC102" s="144" t="s">
        <v>283</v>
      </c>
      <c r="BD102" s="144">
        <v>236</v>
      </c>
      <c r="BE102" s="144" t="s">
        <v>283</v>
      </c>
      <c r="BF102" s="23">
        <v>0.25621769612202611</v>
      </c>
      <c r="BG102" s="144" t="s">
        <v>283</v>
      </c>
      <c r="BH102" s="144">
        <v>126</v>
      </c>
      <c r="BI102" s="144" t="s">
        <v>283</v>
      </c>
      <c r="BJ102" s="23">
        <v>7.7376921766799028E-2</v>
      </c>
      <c r="BK102" s="144" t="s">
        <v>283</v>
      </c>
      <c r="BL102" s="144">
        <v>228</v>
      </c>
      <c r="BM102" s="144" t="s">
        <v>283</v>
      </c>
      <c r="BN102" s="23">
        <v>5.4366118305077898E-2</v>
      </c>
      <c r="BO102" s="144" t="s">
        <v>283</v>
      </c>
      <c r="BP102" s="144">
        <v>181</v>
      </c>
      <c r="BQ102" s="144" t="s">
        <v>283</v>
      </c>
      <c r="BR102" s="23">
        <v>3.0784485890046027E-2</v>
      </c>
      <c r="BS102" s="144" t="s">
        <v>283</v>
      </c>
      <c r="BT102" s="144">
        <v>287</v>
      </c>
      <c r="BU102" s="144" t="s">
        <v>283</v>
      </c>
      <c r="BV102" s="23">
        <v>7.395330388897578E-2</v>
      </c>
      <c r="BW102" s="144" t="s">
        <v>283</v>
      </c>
      <c r="BX102" s="144">
        <v>261</v>
      </c>
      <c r="BY102" s="144" t="s">
        <v>283</v>
      </c>
      <c r="BZ102" s="23">
        <v>0.12260569402538871</v>
      </c>
      <c r="CA102" s="144" t="s">
        <v>283</v>
      </c>
      <c r="CB102" s="144">
        <v>216</v>
      </c>
      <c r="CC102" s="144" t="s">
        <v>283</v>
      </c>
      <c r="CD102" s="23">
        <v>1.2314881920537561E-2</v>
      </c>
      <c r="CE102" s="144" t="s">
        <v>283</v>
      </c>
      <c r="CF102" s="144">
        <v>312</v>
      </c>
      <c r="CG102" s="2">
        <f t="shared" si="11"/>
        <v>2.5231178837838387E-3</v>
      </c>
      <c r="CH102">
        <f t="shared" si="12"/>
        <v>1.813013814434539E-2</v>
      </c>
      <c r="CI102">
        <f t="shared" si="13"/>
        <v>0.12985380924896445</v>
      </c>
      <c r="CJ102">
        <f t="shared" si="14"/>
        <v>7.7376921766799028E-2</v>
      </c>
      <c r="CK102">
        <f t="shared" si="15"/>
        <v>7.395330388897578E-2</v>
      </c>
      <c r="CL102">
        <f t="shared" si="16"/>
        <v>0.12260569402538871</v>
      </c>
      <c r="CM102">
        <f t="shared" si="17"/>
        <v>1.2314881920537561E-2</v>
      </c>
      <c r="CN102">
        <f t="shared" si="18"/>
        <v>6.4897935935792322E-2</v>
      </c>
      <c r="CO102">
        <f t="shared" si="19"/>
        <v>6.3077947094595968E-4</v>
      </c>
      <c r="CP102" s="144" t="s">
        <v>283</v>
      </c>
      <c r="CQ102">
        <f t="shared" si="20"/>
        <v>270</v>
      </c>
      <c r="CR102">
        <f t="shared" si="21"/>
        <v>188</v>
      </c>
      <c r="CS102" s="144" t="s">
        <v>283</v>
      </c>
    </row>
    <row r="103" spans="1:97" x14ac:dyDescent="0.25">
      <c r="A103" s="144" t="s">
        <v>80</v>
      </c>
      <c r="B103" s="23">
        <v>0.43846777986728919</v>
      </c>
      <c r="C103" s="144" t="s">
        <v>80</v>
      </c>
      <c r="D103" s="144">
        <v>34</v>
      </c>
      <c r="E103" s="144" t="s">
        <v>80</v>
      </c>
      <c r="F103" s="23">
        <v>0.20646271834429061</v>
      </c>
      <c r="G103" s="144" t="s">
        <v>80</v>
      </c>
      <c r="H103" s="144">
        <v>52</v>
      </c>
      <c r="I103" s="144" t="s">
        <v>80</v>
      </c>
      <c r="J103" s="23">
        <v>0.47740694817161511</v>
      </c>
      <c r="K103" s="144" t="s">
        <v>80</v>
      </c>
      <c r="L103" s="144">
        <v>35</v>
      </c>
      <c r="M103" s="144" t="s">
        <v>80</v>
      </c>
      <c r="N103" s="23">
        <v>-17</v>
      </c>
      <c r="O103" s="144" t="s">
        <v>80</v>
      </c>
      <c r="P103" s="23">
        <v>141</v>
      </c>
      <c r="Q103" s="144" t="s">
        <v>80</v>
      </c>
      <c r="R103" s="23">
        <v>6.6173046734501802E-3</v>
      </c>
      <c r="S103" s="144" t="s">
        <v>80</v>
      </c>
      <c r="T103" s="144">
        <v>39</v>
      </c>
      <c r="U103" s="144" t="s">
        <v>80</v>
      </c>
      <c r="V103" s="23">
        <v>0.38500697416906093</v>
      </c>
      <c r="W103" s="144" t="s">
        <v>80</v>
      </c>
      <c r="X103" s="144">
        <v>40</v>
      </c>
      <c r="Y103" s="144" t="s">
        <v>80</v>
      </c>
      <c r="Z103" s="23">
        <v>1.0173185372879898E-2</v>
      </c>
      <c r="AA103" s="144" t="s">
        <v>80</v>
      </c>
      <c r="AB103" s="144">
        <v>30</v>
      </c>
      <c r="AC103" s="144" t="s">
        <v>80</v>
      </c>
      <c r="AD103" s="23">
        <v>0.13520435773625514</v>
      </c>
      <c r="AE103" s="144" t="s">
        <v>80</v>
      </c>
      <c r="AF103" s="144">
        <v>16</v>
      </c>
      <c r="AG103" s="144" t="s">
        <v>80</v>
      </c>
      <c r="AH103" s="23">
        <v>0.22496335554132665</v>
      </c>
      <c r="AI103" s="144" t="s">
        <v>80</v>
      </c>
      <c r="AJ103" s="144">
        <v>24</v>
      </c>
      <c r="AK103" s="144" t="s">
        <v>80</v>
      </c>
      <c r="AL103" s="23">
        <v>0.16009753311338598</v>
      </c>
      <c r="AM103" s="144" t="s">
        <v>80</v>
      </c>
      <c r="AN103" s="144">
        <v>14</v>
      </c>
      <c r="AO103" s="144" t="s">
        <v>80</v>
      </c>
      <c r="AP103" s="23">
        <v>0.10317906468518284</v>
      </c>
      <c r="AQ103" s="144" t="s">
        <v>80</v>
      </c>
      <c r="AR103" s="144">
        <v>58</v>
      </c>
      <c r="AS103" s="144" t="s">
        <v>80</v>
      </c>
      <c r="AT103" s="23">
        <v>0.11451972459970666</v>
      </c>
      <c r="AU103" s="144" t="s">
        <v>80</v>
      </c>
      <c r="AV103" s="144">
        <v>102</v>
      </c>
      <c r="AW103" s="144" t="s">
        <v>80</v>
      </c>
      <c r="AX103" s="23">
        <v>0.14087392082672207</v>
      </c>
      <c r="AY103" s="144" t="s">
        <v>80</v>
      </c>
      <c r="AZ103" s="144">
        <v>56</v>
      </c>
      <c r="BA103" s="144" t="s">
        <v>80</v>
      </c>
      <c r="BB103" s="23">
        <v>0.12936479766709832</v>
      </c>
      <c r="BC103" s="144" t="s">
        <v>80</v>
      </c>
      <c r="BD103" s="144">
        <v>67</v>
      </c>
      <c r="BE103" s="144" t="s">
        <v>80</v>
      </c>
      <c r="BF103" s="23">
        <v>0.28206635499689342</v>
      </c>
      <c r="BG103" s="144" t="s">
        <v>80</v>
      </c>
      <c r="BH103" s="144">
        <v>97</v>
      </c>
      <c r="BI103" s="144" t="s">
        <v>80</v>
      </c>
      <c r="BJ103" s="23">
        <v>0.17696318821127294</v>
      </c>
      <c r="BK103" s="144" t="s">
        <v>80</v>
      </c>
      <c r="BL103" s="144">
        <v>70</v>
      </c>
      <c r="BM103" s="144" t="s">
        <v>80</v>
      </c>
      <c r="BN103" s="23">
        <v>8.247611208573534E-2</v>
      </c>
      <c r="BO103" s="144" t="s">
        <v>80</v>
      </c>
      <c r="BP103" s="144">
        <v>121</v>
      </c>
      <c r="BQ103" s="144" t="s">
        <v>80</v>
      </c>
      <c r="BR103" s="23">
        <v>6.7331965188507537E-2</v>
      </c>
      <c r="BS103" s="144" t="s">
        <v>80</v>
      </c>
      <c r="BT103" s="144">
        <v>144</v>
      </c>
      <c r="BU103" s="144" t="s">
        <v>80</v>
      </c>
      <c r="BV103" s="23">
        <v>0.13015747966191069</v>
      </c>
      <c r="BW103" s="144" t="s">
        <v>80</v>
      </c>
      <c r="BX103" s="144">
        <v>135</v>
      </c>
      <c r="BY103" s="144" t="s">
        <v>80</v>
      </c>
      <c r="BZ103" s="23">
        <v>0.46219215505066225</v>
      </c>
      <c r="CA103" s="144" t="s">
        <v>80</v>
      </c>
      <c r="CB103" s="144">
        <v>8</v>
      </c>
      <c r="CC103" s="144" t="s">
        <v>80</v>
      </c>
      <c r="CD103" s="23">
        <v>0.16864075116306856</v>
      </c>
      <c r="CE103" s="144" t="s">
        <v>80</v>
      </c>
      <c r="CF103" s="144">
        <v>64</v>
      </c>
      <c r="CG103" s="2">
        <f t="shared" si="11"/>
        <v>1.0173185372879898E-2</v>
      </c>
      <c r="CH103">
        <f t="shared" si="12"/>
        <v>0.16009753311338598</v>
      </c>
      <c r="CI103">
        <f t="shared" si="13"/>
        <v>0.14087392082672207</v>
      </c>
      <c r="CJ103">
        <f t="shared" si="14"/>
        <v>0.17696318821127294</v>
      </c>
      <c r="CK103">
        <f t="shared" si="15"/>
        <v>0.13015747966191069</v>
      </c>
      <c r="CL103">
        <f t="shared" si="16"/>
        <v>0.46219215505066225</v>
      </c>
      <c r="CM103">
        <f t="shared" si="17"/>
        <v>0.16864075116306856</v>
      </c>
      <c r="CN103">
        <f t="shared" si="18"/>
        <v>0.17893269445183194</v>
      </c>
      <c r="CO103">
        <f t="shared" si="19"/>
        <v>2.5432963432199746E-3</v>
      </c>
      <c r="CP103" s="144" t="s">
        <v>80</v>
      </c>
      <c r="CQ103">
        <f t="shared" si="20"/>
        <v>34</v>
      </c>
      <c r="CR103">
        <f t="shared" si="21"/>
        <v>30</v>
      </c>
      <c r="CS103" s="144" t="s">
        <v>80</v>
      </c>
    </row>
    <row r="104" spans="1:97" x14ac:dyDescent="0.25">
      <c r="A104" s="144" t="s">
        <v>223</v>
      </c>
      <c r="B104" s="23">
        <v>0.21424853576756564</v>
      </c>
      <c r="C104" s="144" t="s">
        <v>223</v>
      </c>
      <c r="D104" s="144">
        <v>161</v>
      </c>
      <c r="E104" s="144" t="s">
        <v>223</v>
      </c>
      <c r="F104" s="23">
        <v>0.11508732090943567</v>
      </c>
      <c r="G104" s="144" t="s">
        <v>223</v>
      </c>
      <c r="H104" s="144">
        <v>128</v>
      </c>
      <c r="I104" s="144" t="s">
        <v>223</v>
      </c>
      <c r="J104" s="23">
        <v>0.21520266524455531</v>
      </c>
      <c r="K104" s="144" t="s">
        <v>223</v>
      </c>
      <c r="L104" s="144">
        <v>224</v>
      </c>
      <c r="M104" s="144" t="s">
        <v>223</v>
      </c>
      <c r="N104" s="23">
        <v>96</v>
      </c>
      <c r="O104" s="144" t="s">
        <v>223</v>
      </c>
      <c r="P104" s="23">
        <v>257</v>
      </c>
      <c r="Q104" s="144" t="s">
        <v>223</v>
      </c>
      <c r="R104" s="23">
        <v>9.6554768341523367E-4</v>
      </c>
      <c r="S104" s="144" t="s">
        <v>223</v>
      </c>
      <c r="T104" s="144">
        <v>201</v>
      </c>
      <c r="U104" s="144" t="s">
        <v>223</v>
      </c>
      <c r="V104" s="23">
        <v>6.2333749897271501E-2</v>
      </c>
      <c r="W104" s="144" t="s">
        <v>223</v>
      </c>
      <c r="X104" s="144">
        <v>274</v>
      </c>
      <c r="Y104" s="144" t="s">
        <v>223</v>
      </c>
      <c r="Z104" s="23">
        <v>1.5412868849936101E-3</v>
      </c>
      <c r="AA104" s="144" t="s">
        <v>223</v>
      </c>
      <c r="AB104" s="144">
        <v>260</v>
      </c>
      <c r="AC104" s="144" t="s">
        <v>223</v>
      </c>
      <c r="AD104" s="23">
        <v>1.6609561809084704E-2</v>
      </c>
      <c r="AE104" s="144" t="s">
        <v>223</v>
      </c>
      <c r="AF104" s="144">
        <v>109</v>
      </c>
      <c r="AG104" s="144" t="s">
        <v>223</v>
      </c>
      <c r="AH104" s="23">
        <v>0.12027642020320964</v>
      </c>
      <c r="AI104" s="144" t="s">
        <v>223</v>
      </c>
      <c r="AJ104" s="144">
        <v>86</v>
      </c>
      <c r="AK104" s="144" t="s">
        <v>223</v>
      </c>
      <c r="AL104" s="23">
        <v>3.1343224867117506E-2</v>
      </c>
      <c r="AM104" s="144" t="s">
        <v>223</v>
      </c>
      <c r="AN104" s="144">
        <v>103</v>
      </c>
      <c r="AO104" s="144" t="s">
        <v>223</v>
      </c>
      <c r="AP104" s="23">
        <v>0</v>
      </c>
      <c r="AQ104" s="144" t="s">
        <v>223</v>
      </c>
      <c r="AR104" s="144">
        <v>253</v>
      </c>
      <c r="AS104" s="144" t="s">
        <v>223</v>
      </c>
      <c r="AT104" s="23">
        <v>0.15672121327313113</v>
      </c>
      <c r="AU104" s="144" t="s">
        <v>223</v>
      </c>
      <c r="AV104" s="144">
        <v>39</v>
      </c>
      <c r="AW104" s="144" t="s">
        <v>223</v>
      </c>
      <c r="AX104" s="23">
        <v>5.5253066320844278E-2</v>
      </c>
      <c r="AY104" s="144" t="s">
        <v>223</v>
      </c>
      <c r="AZ104" s="144">
        <v>210</v>
      </c>
      <c r="BA104" s="144" t="s">
        <v>223</v>
      </c>
      <c r="BB104" s="23">
        <v>4.1654868211162287E-2</v>
      </c>
      <c r="BC104" s="144" t="s">
        <v>223</v>
      </c>
      <c r="BD104" s="144">
        <v>187</v>
      </c>
      <c r="BE104" s="144" t="s">
        <v>223</v>
      </c>
      <c r="BF104" s="23">
        <v>0.14068496575620021</v>
      </c>
      <c r="BG104" s="144" t="s">
        <v>223</v>
      </c>
      <c r="BH104" s="144">
        <v>281</v>
      </c>
      <c r="BI104" s="144" t="s">
        <v>223</v>
      </c>
      <c r="BJ104" s="23">
        <v>6.7402496897823752E-2</v>
      </c>
      <c r="BK104" s="144" t="s">
        <v>223</v>
      </c>
      <c r="BL104" s="144">
        <v>246</v>
      </c>
      <c r="BM104" s="144" t="s">
        <v>223</v>
      </c>
      <c r="BN104" s="23">
        <v>0.19542461798470051</v>
      </c>
      <c r="BO104" s="144" t="s">
        <v>223</v>
      </c>
      <c r="BP104" s="144">
        <v>34</v>
      </c>
      <c r="BQ104" s="144" t="s">
        <v>223</v>
      </c>
      <c r="BR104" s="23">
        <v>9.6665965670095208E-2</v>
      </c>
      <c r="BS104" s="144" t="s">
        <v>223</v>
      </c>
      <c r="BT104" s="144">
        <v>71</v>
      </c>
      <c r="BU104" s="144" t="s">
        <v>223</v>
      </c>
      <c r="BV104" s="23">
        <v>0.25364734641211278</v>
      </c>
      <c r="BW104" s="144" t="s">
        <v>223</v>
      </c>
      <c r="BX104" s="144">
        <v>37</v>
      </c>
      <c r="BY104" s="144" t="s">
        <v>223</v>
      </c>
      <c r="BZ104" s="23">
        <v>0.13755197121000093</v>
      </c>
      <c r="CA104" s="144" t="s">
        <v>223</v>
      </c>
      <c r="CB104" s="144">
        <v>187</v>
      </c>
      <c r="CC104" s="144" t="s">
        <v>223</v>
      </c>
      <c r="CD104" s="23">
        <v>5.4209835955112598E-2</v>
      </c>
      <c r="CE104" s="144" t="s">
        <v>223</v>
      </c>
      <c r="CF104" s="144">
        <v>203</v>
      </c>
      <c r="CG104" s="2">
        <f t="shared" si="11"/>
        <v>1.5412868849936101E-3</v>
      </c>
      <c r="CH104">
        <f t="shared" si="12"/>
        <v>3.1343224867117506E-2</v>
      </c>
      <c r="CI104">
        <f t="shared" si="13"/>
        <v>5.5253066320844278E-2</v>
      </c>
      <c r="CJ104">
        <f t="shared" si="14"/>
        <v>6.7402496897823752E-2</v>
      </c>
      <c r="CK104">
        <f t="shared" si="15"/>
        <v>0.25364734641211278</v>
      </c>
      <c r="CL104">
        <f t="shared" si="16"/>
        <v>0.13755197121000093</v>
      </c>
      <c r="CM104">
        <f t="shared" si="17"/>
        <v>5.4209835955112598E-2</v>
      </c>
      <c r="CN104">
        <f t="shared" si="18"/>
        <v>8.7431892484445189E-2</v>
      </c>
      <c r="CO104">
        <f t="shared" si="19"/>
        <v>3.8532172124840252E-4</v>
      </c>
      <c r="CP104" s="144" t="s">
        <v>223</v>
      </c>
      <c r="CQ104">
        <f t="shared" si="20"/>
        <v>161</v>
      </c>
      <c r="CR104">
        <f t="shared" si="21"/>
        <v>260</v>
      </c>
      <c r="CS104" s="144" t="s">
        <v>223</v>
      </c>
    </row>
    <row r="105" spans="1:97" x14ac:dyDescent="0.25">
      <c r="A105" s="144" t="s">
        <v>181</v>
      </c>
      <c r="B105" s="23">
        <v>0.26904134874140484</v>
      </c>
      <c r="C105" s="144" t="s">
        <v>181</v>
      </c>
      <c r="D105" s="144">
        <v>107</v>
      </c>
      <c r="E105" s="144" t="s">
        <v>181</v>
      </c>
      <c r="F105" s="23">
        <v>5.6275056791869775E-2</v>
      </c>
      <c r="G105" s="144" t="s">
        <v>181</v>
      </c>
      <c r="H105" s="144">
        <v>263</v>
      </c>
      <c r="I105" s="144" t="s">
        <v>181</v>
      </c>
      <c r="J105" s="23">
        <v>0.41368315390849969</v>
      </c>
      <c r="K105" s="144" t="s">
        <v>181</v>
      </c>
      <c r="L105" s="144">
        <v>49</v>
      </c>
      <c r="M105" s="144" t="s">
        <v>181</v>
      </c>
      <c r="N105" s="23">
        <v>-214</v>
      </c>
      <c r="O105" s="144" t="s">
        <v>181</v>
      </c>
      <c r="P105" s="23">
        <v>6</v>
      </c>
      <c r="Q105" s="144" t="s">
        <v>181</v>
      </c>
      <c r="R105" s="23">
        <v>1.7878619896444359E-4</v>
      </c>
      <c r="S105" s="144" t="s">
        <v>181</v>
      </c>
      <c r="T105" s="144">
        <v>297</v>
      </c>
      <c r="U105" s="144" t="s">
        <v>181</v>
      </c>
      <c r="V105" s="23">
        <v>0.40283535540517984</v>
      </c>
      <c r="W105" s="144" t="s">
        <v>181</v>
      </c>
      <c r="X105" s="144">
        <v>37</v>
      </c>
      <c r="Y105" s="144" t="s">
        <v>181</v>
      </c>
      <c r="Z105" s="23">
        <v>3.9013526242174077E-3</v>
      </c>
      <c r="AA105" s="144" t="s">
        <v>181</v>
      </c>
      <c r="AB105" s="144">
        <v>126</v>
      </c>
      <c r="AC105" s="144" t="s">
        <v>181</v>
      </c>
      <c r="AD105" s="23">
        <v>4.3451825332112117E-3</v>
      </c>
      <c r="AE105" s="144" t="s">
        <v>181</v>
      </c>
      <c r="AF105" s="144">
        <v>264</v>
      </c>
      <c r="AG105" s="144" t="s">
        <v>181</v>
      </c>
      <c r="AH105" s="23">
        <v>0.10283376485752702</v>
      </c>
      <c r="AI105" s="144" t="s">
        <v>181</v>
      </c>
      <c r="AJ105" s="144">
        <v>117</v>
      </c>
      <c r="AK105" s="144" t="s">
        <v>181</v>
      </c>
      <c r="AL105" s="23">
        <v>1.7194314294769926E-2</v>
      </c>
      <c r="AM105" s="144" t="s">
        <v>181</v>
      </c>
      <c r="AN105" s="144">
        <v>236</v>
      </c>
      <c r="AO105" s="144" t="s">
        <v>181</v>
      </c>
      <c r="AP105" s="23">
        <v>0</v>
      </c>
      <c r="AQ105" s="144" t="s">
        <v>181</v>
      </c>
      <c r="AR105" s="144">
        <v>253</v>
      </c>
      <c r="AS105" s="144" t="s">
        <v>181</v>
      </c>
      <c r="AT105" s="23">
        <v>0.10966561150158223</v>
      </c>
      <c r="AU105" s="144" t="s">
        <v>181</v>
      </c>
      <c r="AV105" s="144">
        <v>112</v>
      </c>
      <c r="AW105" s="144" t="s">
        <v>181</v>
      </c>
      <c r="AX105" s="23">
        <v>3.8663312890851044E-2</v>
      </c>
      <c r="AY105" s="144" t="s">
        <v>181</v>
      </c>
      <c r="AZ105" s="144">
        <v>260</v>
      </c>
      <c r="BA105" s="144" t="s">
        <v>181</v>
      </c>
      <c r="BB105" s="23">
        <v>9.0063553493750004E-2</v>
      </c>
      <c r="BC105" s="144" t="s">
        <v>181</v>
      </c>
      <c r="BD105" s="144">
        <v>105</v>
      </c>
      <c r="BE105" s="144" t="s">
        <v>181</v>
      </c>
      <c r="BF105" s="23">
        <v>0.3157449781416225</v>
      </c>
      <c r="BG105" s="144" t="s">
        <v>181</v>
      </c>
      <c r="BH105" s="144">
        <v>72</v>
      </c>
      <c r="BI105" s="144" t="s">
        <v>181</v>
      </c>
      <c r="BJ105" s="23">
        <v>0.14815055244464198</v>
      </c>
      <c r="BK105" s="144" t="s">
        <v>181</v>
      </c>
      <c r="BL105" s="144">
        <v>101</v>
      </c>
      <c r="BM105" s="144" t="s">
        <v>181</v>
      </c>
      <c r="BN105" s="23">
        <v>2.9932726585412486E-2</v>
      </c>
      <c r="BO105" s="144" t="s">
        <v>181</v>
      </c>
      <c r="BP105" s="144">
        <v>261</v>
      </c>
      <c r="BQ105" s="144" t="s">
        <v>181</v>
      </c>
      <c r="BR105" s="23">
        <v>8.8830825319483692E-2</v>
      </c>
      <c r="BS105" s="144" t="s">
        <v>181</v>
      </c>
      <c r="BT105" s="144">
        <v>80</v>
      </c>
      <c r="BU105" s="144" t="s">
        <v>181</v>
      </c>
      <c r="BV105" s="23">
        <v>0.10331742737540479</v>
      </c>
      <c r="BW105" s="144" t="s">
        <v>181</v>
      </c>
      <c r="BX105" s="144">
        <v>188</v>
      </c>
      <c r="BY105" s="144" t="s">
        <v>181</v>
      </c>
      <c r="BZ105" s="23">
        <v>0.34762833548639321</v>
      </c>
      <c r="CA105" s="144" t="s">
        <v>181</v>
      </c>
      <c r="CB105" s="144">
        <v>25</v>
      </c>
      <c r="CC105" s="144" t="s">
        <v>181</v>
      </c>
      <c r="CD105" s="23">
        <v>0.10963794592143659</v>
      </c>
      <c r="CE105" s="144" t="s">
        <v>181</v>
      </c>
      <c r="CF105" s="144">
        <v>112</v>
      </c>
      <c r="CG105" s="2">
        <f t="shared" si="11"/>
        <v>3.9013526242174077E-3</v>
      </c>
      <c r="CH105">
        <f t="shared" si="12"/>
        <v>1.7194314294769926E-2</v>
      </c>
      <c r="CI105">
        <f t="shared" si="13"/>
        <v>3.8663312890851044E-2</v>
      </c>
      <c r="CJ105">
        <f t="shared" si="14"/>
        <v>0.14815055244464198</v>
      </c>
      <c r="CK105">
        <f t="shared" si="15"/>
        <v>0.10331742737540479</v>
      </c>
      <c r="CL105">
        <f t="shared" si="16"/>
        <v>0.34762833548639321</v>
      </c>
      <c r="CM105">
        <f t="shared" si="17"/>
        <v>0.10963794592143659</v>
      </c>
      <c r="CN105">
        <f t="shared" si="18"/>
        <v>0.10979208885958541</v>
      </c>
      <c r="CO105">
        <f t="shared" si="19"/>
        <v>9.7533815605435191E-4</v>
      </c>
      <c r="CP105" s="144" t="s">
        <v>181</v>
      </c>
      <c r="CQ105">
        <f t="shared" si="20"/>
        <v>107</v>
      </c>
      <c r="CR105">
        <f t="shared" si="21"/>
        <v>126</v>
      </c>
      <c r="CS105" s="144" t="s">
        <v>181</v>
      </c>
    </row>
    <row r="106" spans="1:97" x14ac:dyDescent="0.25">
      <c r="A106" s="144" t="s">
        <v>278</v>
      </c>
      <c r="B106" s="23">
        <v>0.21149675291816544</v>
      </c>
      <c r="C106" s="144" t="s">
        <v>278</v>
      </c>
      <c r="D106" s="144">
        <v>167</v>
      </c>
      <c r="E106" s="144" t="s">
        <v>278</v>
      </c>
      <c r="F106" s="23">
        <v>7.3826597851574111E-2</v>
      </c>
      <c r="G106" s="144" t="s">
        <v>278</v>
      </c>
      <c r="H106" s="144">
        <v>214</v>
      </c>
      <c r="I106" s="144" t="s">
        <v>278</v>
      </c>
      <c r="J106" s="23">
        <v>0.23638641856108802</v>
      </c>
      <c r="K106" s="144" t="s">
        <v>278</v>
      </c>
      <c r="L106" s="144">
        <v>199</v>
      </c>
      <c r="M106" s="144" t="s">
        <v>278</v>
      </c>
      <c r="N106" s="23">
        <v>-15</v>
      </c>
      <c r="O106" s="144" t="s">
        <v>278</v>
      </c>
      <c r="P106" s="23">
        <v>145</v>
      </c>
      <c r="Q106" s="144" t="s">
        <v>278</v>
      </c>
      <c r="R106" s="23">
        <v>1.8023624802362577E-3</v>
      </c>
      <c r="S106" s="144" t="s">
        <v>278</v>
      </c>
      <c r="T106" s="144">
        <v>119</v>
      </c>
      <c r="U106" s="144" t="s">
        <v>278</v>
      </c>
      <c r="V106" s="23">
        <v>0.17771136204504431</v>
      </c>
      <c r="W106" s="144" t="s">
        <v>278</v>
      </c>
      <c r="X106" s="144">
        <v>129</v>
      </c>
      <c r="Y106" s="144" t="s">
        <v>278</v>
      </c>
      <c r="Z106" s="23">
        <v>3.4440603060370873E-3</v>
      </c>
      <c r="AA106" s="144" t="s">
        <v>278</v>
      </c>
      <c r="AB106" s="144">
        <v>147</v>
      </c>
      <c r="AC106" s="144" t="s">
        <v>278</v>
      </c>
      <c r="AD106" s="23">
        <v>2.3669873240465468E-2</v>
      </c>
      <c r="AE106" s="144" t="s">
        <v>278</v>
      </c>
      <c r="AF106" s="144">
        <v>77</v>
      </c>
      <c r="AG106" s="144" t="s">
        <v>278</v>
      </c>
      <c r="AH106" s="23">
        <v>6.2733491575854589E-2</v>
      </c>
      <c r="AI106" s="144" t="s">
        <v>278</v>
      </c>
      <c r="AJ106" s="144">
        <v>247</v>
      </c>
      <c r="AK106" s="144" t="s">
        <v>278</v>
      </c>
      <c r="AL106" s="23">
        <v>3.0970662831462169E-2</v>
      </c>
      <c r="AM106" s="144" t="s">
        <v>278</v>
      </c>
      <c r="AN106" s="144">
        <v>107</v>
      </c>
      <c r="AO106" s="144" t="s">
        <v>278</v>
      </c>
      <c r="AP106" s="23">
        <v>0</v>
      </c>
      <c r="AQ106" s="144" t="s">
        <v>278</v>
      </c>
      <c r="AR106" s="144">
        <v>253</v>
      </c>
      <c r="AS106" s="144" t="s">
        <v>278</v>
      </c>
      <c r="AT106" s="23">
        <v>5.3488143138199544E-2</v>
      </c>
      <c r="AU106" s="144" t="s">
        <v>278</v>
      </c>
      <c r="AV106" s="144">
        <v>292</v>
      </c>
      <c r="AW106" s="144" t="s">
        <v>278</v>
      </c>
      <c r="AX106" s="23">
        <v>1.8857587039242462E-2</v>
      </c>
      <c r="AY106" s="144" t="s">
        <v>278</v>
      </c>
      <c r="AZ106" s="144">
        <v>313</v>
      </c>
      <c r="BA106" s="144" t="s">
        <v>278</v>
      </c>
      <c r="BB106" s="23">
        <v>7.5123796322186815E-3</v>
      </c>
      <c r="BC106" s="144" t="s">
        <v>278</v>
      </c>
      <c r="BD106" s="144">
        <v>304</v>
      </c>
      <c r="BE106" s="144" t="s">
        <v>278</v>
      </c>
      <c r="BF106" s="23">
        <v>0.12676733917853272</v>
      </c>
      <c r="BG106" s="144" t="s">
        <v>278</v>
      </c>
      <c r="BH106" s="144">
        <v>302</v>
      </c>
      <c r="BI106" s="144" t="s">
        <v>278</v>
      </c>
      <c r="BJ106" s="23">
        <v>3.3347970058238793E-2</v>
      </c>
      <c r="BK106" s="144" t="s">
        <v>278</v>
      </c>
      <c r="BL106" s="144">
        <v>322</v>
      </c>
      <c r="BM106" s="144" t="s">
        <v>278</v>
      </c>
      <c r="BN106" s="23">
        <v>0.13037206267535903</v>
      </c>
      <c r="BO106" s="144" t="s">
        <v>278</v>
      </c>
      <c r="BP106" s="144">
        <v>68</v>
      </c>
      <c r="BQ106" s="144" t="s">
        <v>278</v>
      </c>
      <c r="BR106" s="23">
        <v>3.506392980412322E-2</v>
      </c>
      <c r="BS106" s="144" t="s">
        <v>278</v>
      </c>
      <c r="BT106" s="144">
        <v>265</v>
      </c>
      <c r="BU106" s="144" t="s">
        <v>278</v>
      </c>
      <c r="BV106" s="23">
        <v>0.14358881531998138</v>
      </c>
      <c r="BW106" s="144" t="s">
        <v>278</v>
      </c>
      <c r="BX106" s="144">
        <v>116</v>
      </c>
      <c r="BY106" s="144" t="s">
        <v>278</v>
      </c>
      <c r="BZ106" s="23">
        <v>0.25890596635614826</v>
      </c>
      <c r="CA106" s="144" t="s">
        <v>278</v>
      </c>
      <c r="CB106" s="144">
        <v>54</v>
      </c>
      <c r="CC106" s="144" t="s">
        <v>278</v>
      </c>
      <c r="CD106" s="23">
        <v>0.12941668313247029</v>
      </c>
      <c r="CE106" s="144" t="s">
        <v>278</v>
      </c>
      <c r="CF106" s="144">
        <v>93</v>
      </c>
      <c r="CG106" s="2">
        <f t="shared" si="11"/>
        <v>3.4440603060370873E-3</v>
      </c>
      <c r="CH106">
        <f t="shared" si="12"/>
        <v>3.0970662831462169E-2</v>
      </c>
      <c r="CI106">
        <f t="shared" si="13"/>
        <v>1.8857587039242462E-2</v>
      </c>
      <c r="CJ106">
        <f t="shared" si="14"/>
        <v>3.3347970058238793E-2</v>
      </c>
      <c r="CK106">
        <f t="shared" si="15"/>
        <v>0.14358881531998138</v>
      </c>
      <c r="CL106">
        <f t="shared" si="16"/>
        <v>0.25890596635614826</v>
      </c>
      <c r="CM106">
        <f t="shared" si="17"/>
        <v>0.12941668313247029</v>
      </c>
      <c r="CN106">
        <f t="shared" si="18"/>
        <v>8.6308927599913543E-2</v>
      </c>
      <c r="CO106">
        <f t="shared" si="19"/>
        <v>8.6101507650927181E-4</v>
      </c>
      <c r="CP106" s="144" t="s">
        <v>278</v>
      </c>
      <c r="CQ106">
        <f t="shared" si="20"/>
        <v>167</v>
      </c>
      <c r="CR106">
        <f t="shared" si="21"/>
        <v>147</v>
      </c>
      <c r="CS106" s="144" t="s">
        <v>278</v>
      </c>
    </row>
    <row r="107" spans="1:97" x14ac:dyDescent="0.25">
      <c r="A107" s="144" t="s">
        <v>58</v>
      </c>
      <c r="B107" s="23">
        <v>0.49014966032466961</v>
      </c>
      <c r="C107" s="144" t="s">
        <v>58</v>
      </c>
      <c r="D107" s="144">
        <v>24</v>
      </c>
      <c r="E107" s="144" t="s">
        <v>58</v>
      </c>
      <c r="F107" s="23">
        <v>0.32043883826423408</v>
      </c>
      <c r="G107" s="144" t="s">
        <v>58</v>
      </c>
      <c r="H107" s="144">
        <v>19</v>
      </c>
      <c r="I107" s="144" t="s">
        <v>58</v>
      </c>
      <c r="J107" s="23">
        <v>0.40960243008156361</v>
      </c>
      <c r="K107" s="144" t="s">
        <v>58</v>
      </c>
      <c r="L107" s="144">
        <v>53</v>
      </c>
      <c r="M107" s="144" t="s">
        <v>58</v>
      </c>
      <c r="N107" s="23">
        <v>34</v>
      </c>
      <c r="O107" s="144" t="s">
        <v>58</v>
      </c>
      <c r="P107" s="23">
        <v>210</v>
      </c>
      <c r="Q107" s="144" t="s">
        <v>58</v>
      </c>
      <c r="R107" s="23">
        <v>1.9242680153508853E-3</v>
      </c>
      <c r="S107" s="144" t="s">
        <v>58</v>
      </c>
      <c r="T107" s="144">
        <v>115</v>
      </c>
      <c r="U107" s="144" t="s">
        <v>58</v>
      </c>
      <c r="V107" s="23">
        <v>0.26339092114844459</v>
      </c>
      <c r="W107" s="144" t="s">
        <v>58</v>
      </c>
      <c r="X107" s="144">
        <v>69</v>
      </c>
      <c r="Y107" s="144" t="s">
        <v>58</v>
      </c>
      <c r="Z107" s="23">
        <v>4.3576980022096467E-3</v>
      </c>
      <c r="AA107" s="144" t="s">
        <v>58</v>
      </c>
      <c r="AB107" s="144">
        <v>105</v>
      </c>
      <c r="AC107" s="144" t="s">
        <v>58</v>
      </c>
      <c r="AD107" s="23">
        <v>9.312664364998325E-3</v>
      </c>
      <c r="AE107" s="144" t="s">
        <v>58</v>
      </c>
      <c r="AF107" s="144">
        <v>176</v>
      </c>
      <c r="AG107" s="144" t="s">
        <v>58</v>
      </c>
      <c r="AH107" s="23">
        <v>8.3486548588692755E-2</v>
      </c>
      <c r="AI107" s="144" t="s">
        <v>58</v>
      </c>
      <c r="AJ107" s="144">
        <v>160</v>
      </c>
      <c r="AK107" s="144" t="s">
        <v>58</v>
      </c>
      <c r="AL107" s="23">
        <v>1.959633748328786E-2</v>
      </c>
      <c r="AM107" s="144" t="s">
        <v>58</v>
      </c>
      <c r="AN107" s="144">
        <v>193</v>
      </c>
      <c r="AO107" s="144" t="s">
        <v>58</v>
      </c>
      <c r="AP107" s="23">
        <v>8.1266198834229253E-2</v>
      </c>
      <c r="AQ107" s="144" t="s">
        <v>58</v>
      </c>
      <c r="AR107" s="144">
        <v>82</v>
      </c>
      <c r="AS107" s="144" t="s">
        <v>58</v>
      </c>
      <c r="AT107" s="23">
        <v>0.20493019641361435</v>
      </c>
      <c r="AU107" s="144" t="s">
        <v>58</v>
      </c>
      <c r="AV107" s="144">
        <v>18</v>
      </c>
      <c r="AW107" s="144" t="s">
        <v>58</v>
      </c>
      <c r="AX107" s="23">
        <v>0.15140497436254585</v>
      </c>
      <c r="AY107" s="144" t="s">
        <v>58</v>
      </c>
      <c r="AZ107" s="144">
        <v>50</v>
      </c>
      <c r="BA107" s="144" t="s">
        <v>58</v>
      </c>
      <c r="BB107" s="23">
        <v>0.45028352313251857</v>
      </c>
      <c r="BC107" s="144" t="s">
        <v>58</v>
      </c>
      <c r="BD107" s="144">
        <v>5</v>
      </c>
      <c r="BE107" s="144" t="s">
        <v>58</v>
      </c>
      <c r="BF107" s="23">
        <v>0.25314239894117668</v>
      </c>
      <c r="BG107" s="144" t="s">
        <v>58</v>
      </c>
      <c r="BH107" s="144">
        <v>127</v>
      </c>
      <c r="BI107" s="144" t="s">
        <v>58</v>
      </c>
      <c r="BJ107" s="23">
        <v>0.46366844793104445</v>
      </c>
      <c r="BK107" s="144" t="s">
        <v>58</v>
      </c>
      <c r="BL107" s="144">
        <v>8</v>
      </c>
      <c r="BM107" s="144" t="s">
        <v>58</v>
      </c>
      <c r="BN107" s="23">
        <v>0.16625081525601146</v>
      </c>
      <c r="BO107" s="144" t="s">
        <v>58</v>
      </c>
      <c r="BP107" s="144">
        <v>44</v>
      </c>
      <c r="BQ107" s="144" t="s">
        <v>58</v>
      </c>
      <c r="BR107" s="23">
        <v>0.15155604006336693</v>
      </c>
      <c r="BS107" s="144" t="s">
        <v>58</v>
      </c>
      <c r="BT107" s="144">
        <v>22</v>
      </c>
      <c r="BU107" s="144" t="s">
        <v>58</v>
      </c>
      <c r="BV107" s="23">
        <v>0.27615208161938637</v>
      </c>
      <c r="BW107" s="144" t="s">
        <v>58</v>
      </c>
      <c r="BX107" s="144">
        <v>32</v>
      </c>
      <c r="BY107" s="144" t="s">
        <v>58</v>
      </c>
      <c r="BZ107" s="23">
        <v>0.24273003482033903</v>
      </c>
      <c r="CA107" s="144" t="s">
        <v>58</v>
      </c>
      <c r="CB107" s="144">
        <v>61</v>
      </c>
      <c r="CC107" s="144" t="s">
        <v>58</v>
      </c>
      <c r="CD107" s="23">
        <v>0.26336925750435619</v>
      </c>
      <c r="CE107" s="144" t="s">
        <v>58</v>
      </c>
      <c r="CF107" s="144">
        <v>33</v>
      </c>
      <c r="CG107" s="2">
        <f t="shared" si="11"/>
        <v>4.3576980022096467E-3</v>
      </c>
      <c r="CH107">
        <f t="shared" si="12"/>
        <v>1.959633748328786E-2</v>
      </c>
      <c r="CI107">
        <f t="shared" si="13"/>
        <v>0.15140497436254585</v>
      </c>
      <c r="CJ107">
        <f t="shared" si="14"/>
        <v>0.46366844793104445</v>
      </c>
      <c r="CK107">
        <f t="shared" si="15"/>
        <v>0.27615208161938637</v>
      </c>
      <c r="CL107">
        <f t="shared" si="16"/>
        <v>0.24273003482033903</v>
      </c>
      <c r="CM107">
        <f t="shared" si="17"/>
        <v>0.26336925750435619</v>
      </c>
      <c r="CN107">
        <f t="shared" si="18"/>
        <v>0.20002336188325759</v>
      </c>
      <c r="CO107">
        <f t="shared" si="19"/>
        <v>1.0894245005524117E-3</v>
      </c>
      <c r="CP107" s="144" t="s">
        <v>58</v>
      </c>
      <c r="CQ107">
        <f t="shared" si="20"/>
        <v>24</v>
      </c>
      <c r="CR107">
        <f t="shared" si="21"/>
        <v>105</v>
      </c>
      <c r="CS107" s="144" t="s">
        <v>58</v>
      </c>
    </row>
    <row r="108" spans="1:97" x14ac:dyDescent="0.25">
      <c r="A108" s="144" t="s">
        <v>183</v>
      </c>
      <c r="B108" s="23">
        <v>0.27531751583377756</v>
      </c>
      <c r="C108" s="144" t="s">
        <v>183</v>
      </c>
      <c r="D108" s="144">
        <v>101</v>
      </c>
      <c r="E108" s="144" t="s">
        <v>183</v>
      </c>
      <c r="F108" s="23">
        <v>0.1101975359947856</v>
      </c>
      <c r="G108" s="144" t="s">
        <v>183</v>
      </c>
      <c r="H108" s="144">
        <v>140</v>
      </c>
      <c r="I108" s="144" t="s">
        <v>183</v>
      </c>
      <c r="J108" s="23">
        <v>0.31850609733318153</v>
      </c>
      <c r="K108" s="144" t="s">
        <v>183</v>
      </c>
      <c r="L108" s="144">
        <v>100</v>
      </c>
      <c r="M108" s="144" t="s">
        <v>183</v>
      </c>
      <c r="N108" s="23">
        <v>-40</v>
      </c>
      <c r="O108" s="144" t="s">
        <v>183</v>
      </c>
      <c r="P108" s="23">
        <v>115</v>
      </c>
      <c r="Q108" s="144" t="s">
        <v>183</v>
      </c>
      <c r="R108" s="23">
        <v>9.2693121470616244E-4</v>
      </c>
      <c r="S108" s="144" t="s">
        <v>183</v>
      </c>
      <c r="T108" s="144">
        <v>206</v>
      </c>
      <c r="U108" s="144" t="s">
        <v>183</v>
      </c>
      <c r="V108" s="23">
        <v>0.25603078014745806</v>
      </c>
      <c r="W108" s="144" t="s">
        <v>183</v>
      </c>
      <c r="X108" s="144">
        <v>78</v>
      </c>
      <c r="Y108" s="144" t="s">
        <v>183</v>
      </c>
      <c r="Z108" s="23">
        <v>3.2926451980171954E-3</v>
      </c>
      <c r="AA108" s="144" t="s">
        <v>183</v>
      </c>
      <c r="AB108" s="144">
        <v>152</v>
      </c>
      <c r="AC108" s="144" t="s">
        <v>183</v>
      </c>
      <c r="AD108" s="23">
        <v>8.415257771010631E-3</v>
      </c>
      <c r="AE108" s="144" t="s">
        <v>183</v>
      </c>
      <c r="AF108" s="144">
        <v>192</v>
      </c>
      <c r="AG108" s="144" t="s">
        <v>183</v>
      </c>
      <c r="AH108" s="23">
        <v>6.5528862148807959E-2</v>
      </c>
      <c r="AI108" s="144" t="s">
        <v>183</v>
      </c>
      <c r="AJ108" s="144">
        <v>235</v>
      </c>
      <c r="AK108" s="144" t="s">
        <v>183</v>
      </c>
      <c r="AL108" s="23">
        <v>1.6458655321115078E-2</v>
      </c>
      <c r="AM108" s="144" t="s">
        <v>183</v>
      </c>
      <c r="AN108" s="144">
        <v>252</v>
      </c>
      <c r="AO108" s="144" t="s">
        <v>183</v>
      </c>
      <c r="AP108" s="23">
        <v>7.6522253080082189E-2</v>
      </c>
      <c r="AQ108" s="144" t="s">
        <v>183</v>
      </c>
      <c r="AR108" s="144">
        <v>85</v>
      </c>
      <c r="AS108" s="144" t="s">
        <v>183</v>
      </c>
      <c r="AT108" s="23">
        <v>0.18302400593039175</v>
      </c>
      <c r="AU108" s="144" t="s">
        <v>183</v>
      </c>
      <c r="AV108" s="144">
        <v>26</v>
      </c>
      <c r="AW108" s="144" t="s">
        <v>183</v>
      </c>
      <c r="AX108" s="23">
        <v>0.13906107255341962</v>
      </c>
      <c r="AY108" s="144" t="s">
        <v>183</v>
      </c>
      <c r="AZ108" s="144">
        <v>59</v>
      </c>
      <c r="BA108" s="144" t="s">
        <v>183</v>
      </c>
      <c r="BB108" s="23">
        <v>2.8515478872406762E-2</v>
      </c>
      <c r="BC108" s="144" t="s">
        <v>183</v>
      </c>
      <c r="BD108" s="144">
        <v>229</v>
      </c>
      <c r="BE108" s="144" t="s">
        <v>183</v>
      </c>
      <c r="BF108" s="23">
        <v>0.17676533374446896</v>
      </c>
      <c r="BG108" s="144" t="s">
        <v>183</v>
      </c>
      <c r="BH108" s="144">
        <v>216</v>
      </c>
      <c r="BI108" s="144" t="s">
        <v>183</v>
      </c>
      <c r="BJ108" s="23">
        <v>6.2957369581614006E-2</v>
      </c>
      <c r="BK108" s="144" t="s">
        <v>183</v>
      </c>
      <c r="BL108" s="144">
        <v>255</v>
      </c>
      <c r="BM108" s="144" t="s">
        <v>183</v>
      </c>
      <c r="BN108" s="23">
        <v>0.12945501025016271</v>
      </c>
      <c r="BO108" s="144" t="s">
        <v>183</v>
      </c>
      <c r="BP108" s="144">
        <v>70</v>
      </c>
      <c r="BQ108" s="144" t="s">
        <v>183</v>
      </c>
      <c r="BR108" s="23">
        <v>7.3526801961198748E-2</v>
      </c>
      <c r="BS108" s="144" t="s">
        <v>183</v>
      </c>
      <c r="BT108" s="144">
        <v>123</v>
      </c>
      <c r="BU108" s="144" t="s">
        <v>183</v>
      </c>
      <c r="BV108" s="23">
        <v>0.17629024677547184</v>
      </c>
      <c r="BW108" s="144" t="s">
        <v>183</v>
      </c>
      <c r="BX108" s="144">
        <v>84</v>
      </c>
      <c r="BY108" s="144" t="s">
        <v>183</v>
      </c>
      <c r="BZ108" s="23">
        <v>0.28799919148914077</v>
      </c>
      <c r="CA108" s="144" t="s">
        <v>183</v>
      </c>
      <c r="CB108" s="144">
        <v>45</v>
      </c>
      <c r="CC108" s="144" t="s">
        <v>183</v>
      </c>
      <c r="CD108" s="23">
        <v>9.4444295357846833E-2</v>
      </c>
      <c r="CE108" s="144" t="s">
        <v>183</v>
      </c>
      <c r="CF108" s="144">
        <v>129</v>
      </c>
      <c r="CG108" s="2">
        <f t="shared" si="11"/>
        <v>3.2926451980171954E-3</v>
      </c>
      <c r="CH108">
        <f t="shared" si="12"/>
        <v>1.6458655321115078E-2</v>
      </c>
      <c r="CI108">
        <f t="shared" si="13"/>
        <v>0.13906107255341962</v>
      </c>
      <c r="CJ108">
        <f t="shared" si="14"/>
        <v>6.2957369581614006E-2</v>
      </c>
      <c r="CK108">
        <f t="shared" si="15"/>
        <v>0.17629024677547184</v>
      </c>
      <c r="CL108">
        <f t="shared" si="16"/>
        <v>0.28799919148914077</v>
      </c>
      <c r="CM108">
        <f t="shared" si="17"/>
        <v>9.4444295357846833E-2</v>
      </c>
      <c r="CN108">
        <f t="shared" si="18"/>
        <v>0.11235330667360145</v>
      </c>
      <c r="CO108">
        <f t="shared" si="19"/>
        <v>8.2316129950429885E-4</v>
      </c>
      <c r="CP108" s="144" t="s">
        <v>183</v>
      </c>
      <c r="CQ108">
        <f t="shared" si="20"/>
        <v>101</v>
      </c>
      <c r="CR108">
        <f t="shared" si="21"/>
        <v>152</v>
      </c>
      <c r="CS108" s="144" t="s">
        <v>183</v>
      </c>
    </row>
    <row r="109" spans="1:97" x14ac:dyDescent="0.25">
      <c r="A109" s="144" t="s">
        <v>338</v>
      </c>
      <c r="B109" s="23">
        <v>0.16911072451477033</v>
      </c>
      <c r="C109" s="144" t="s">
        <v>338</v>
      </c>
      <c r="D109" s="144">
        <v>243</v>
      </c>
      <c r="E109" s="144" t="s">
        <v>338</v>
      </c>
      <c r="F109" s="23">
        <v>6.5281060663321941E-2</v>
      </c>
      <c r="G109" s="144" t="s">
        <v>338</v>
      </c>
      <c r="H109" s="144">
        <v>232</v>
      </c>
      <c r="I109" s="144" t="s">
        <v>338</v>
      </c>
      <c r="J109" s="23">
        <v>0.20163838003999252</v>
      </c>
      <c r="K109" s="144" t="s">
        <v>338</v>
      </c>
      <c r="L109" s="144">
        <v>249</v>
      </c>
      <c r="M109" s="144" t="s">
        <v>338</v>
      </c>
      <c r="N109" s="23">
        <v>17</v>
      </c>
      <c r="O109" s="144" t="s">
        <v>338</v>
      </c>
      <c r="P109" s="23">
        <v>195</v>
      </c>
      <c r="Q109" s="144" t="s">
        <v>338</v>
      </c>
      <c r="R109" s="23">
        <v>6.1240455265161868E-4</v>
      </c>
      <c r="S109" s="144" t="s">
        <v>338</v>
      </c>
      <c r="T109" s="144">
        <v>239</v>
      </c>
      <c r="U109" s="144" t="s">
        <v>338</v>
      </c>
      <c r="V109" s="23">
        <v>5.0432365815014493E-2</v>
      </c>
      <c r="W109" s="144" t="s">
        <v>338</v>
      </c>
      <c r="X109" s="144">
        <v>291</v>
      </c>
      <c r="Y109" s="144" t="s">
        <v>338</v>
      </c>
      <c r="Z109" s="23">
        <v>1.0782685280642584E-3</v>
      </c>
      <c r="AA109" s="144" t="s">
        <v>338</v>
      </c>
      <c r="AB109" s="144">
        <v>290</v>
      </c>
      <c r="AC109" s="144" t="s">
        <v>338</v>
      </c>
      <c r="AD109" s="23">
        <v>7.168360076198514E-3</v>
      </c>
      <c r="AE109" s="144" t="s">
        <v>338</v>
      </c>
      <c r="AF109" s="144">
        <v>219</v>
      </c>
      <c r="AG109" s="144" t="s">
        <v>338</v>
      </c>
      <c r="AH109" s="23">
        <v>8.087639102221561E-2</v>
      </c>
      <c r="AI109" s="144" t="s">
        <v>338</v>
      </c>
      <c r="AJ109" s="144">
        <v>168</v>
      </c>
      <c r="AK109" s="144" t="s">
        <v>338</v>
      </c>
      <c r="AL109" s="23">
        <v>1.7177934703540079E-2</v>
      </c>
      <c r="AM109" s="144" t="s">
        <v>338</v>
      </c>
      <c r="AN109" s="144">
        <v>237</v>
      </c>
      <c r="AO109" s="144" t="s">
        <v>338</v>
      </c>
      <c r="AP109" s="23">
        <v>2.0764966132408885E-2</v>
      </c>
      <c r="AQ109" s="144" t="s">
        <v>338</v>
      </c>
      <c r="AR109" s="144">
        <v>209</v>
      </c>
      <c r="AS109" s="144" t="s">
        <v>338</v>
      </c>
      <c r="AT109" s="23">
        <v>7.892619780145807E-2</v>
      </c>
      <c r="AU109" s="144" t="s">
        <v>338</v>
      </c>
      <c r="AV109" s="144">
        <v>200</v>
      </c>
      <c r="AW109" s="144" t="s">
        <v>338</v>
      </c>
      <c r="AX109" s="23">
        <v>4.8051586586003427E-2</v>
      </c>
      <c r="AY109" s="144" t="s">
        <v>338</v>
      </c>
      <c r="AZ109" s="144">
        <v>232</v>
      </c>
      <c r="BA109" s="144" t="s">
        <v>338</v>
      </c>
      <c r="BB109" s="23">
        <v>5.998120189887339E-2</v>
      </c>
      <c r="BC109" s="144" t="s">
        <v>338</v>
      </c>
      <c r="BD109" s="144">
        <v>143</v>
      </c>
      <c r="BE109" s="144" t="s">
        <v>338</v>
      </c>
      <c r="BF109" s="23">
        <v>0.24679404941390881</v>
      </c>
      <c r="BG109" s="144" t="s">
        <v>338</v>
      </c>
      <c r="BH109" s="144">
        <v>133</v>
      </c>
      <c r="BI109" s="144" t="s">
        <v>338</v>
      </c>
      <c r="BJ109" s="23">
        <v>0.10629756623214287</v>
      </c>
      <c r="BK109" s="144" t="s">
        <v>338</v>
      </c>
      <c r="BL109" s="144">
        <v>152</v>
      </c>
      <c r="BM109" s="144" t="s">
        <v>338</v>
      </c>
      <c r="BN109" s="23">
        <v>5.5920969836508017E-2</v>
      </c>
      <c r="BO109" s="144" t="s">
        <v>338</v>
      </c>
      <c r="BP109" s="144">
        <v>179</v>
      </c>
      <c r="BQ109" s="144" t="s">
        <v>338</v>
      </c>
      <c r="BR109" s="23">
        <v>5.4789436067620642E-2</v>
      </c>
      <c r="BS109" s="144" t="s">
        <v>338</v>
      </c>
      <c r="BT109" s="144">
        <v>191</v>
      </c>
      <c r="BU109" s="144" t="s">
        <v>338</v>
      </c>
      <c r="BV109" s="23">
        <v>9.6207093163086121E-2</v>
      </c>
      <c r="BW109" s="144" t="s">
        <v>338</v>
      </c>
      <c r="BX109" s="144">
        <v>205</v>
      </c>
      <c r="BY109" s="144" t="s">
        <v>338</v>
      </c>
      <c r="BZ109" s="23">
        <v>0.15741719283470662</v>
      </c>
      <c r="CA109" s="144" t="s">
        <v>338</v>
      </c>
      <c r="CB109" s="144">
        <v>154</v>
      </c>
      <c r="CC109" s="144" t="s">
        <v>338</v>
      </c>
      <c r="CD109" s="23">
        <v>5.0773237419424043E-2</v>
      </c>
      <c r="CE109" s="144" t="s">
        <v>338</v>
      </c>
      <c r="CF109" s="144">
        <v>216</v>
      </c>
      <c r="CG109" s="2">
        <f t="shared" si="11"/>
        <v>1.0782685280642584E-3</v>
      </c>
      <c r="CH109">
        <f t="shared" si="12"/>
        <v>1.7177934703540079E-2</v>
      </c>
      <c r="CI109">
        <f t="shared" si="13"/>
        <v>4.8051586586003427E-2</v>
      </c>
      <c r="CJ109">
        <f t="shared" si="14"/>
        <v>0.10629756623214287</v>
      </c>
      <c r="CK109">
        <f t="shared" si="15"/>
        <v>9.6207093163086121E-2</v>
      </c>
      <c r="CL109">
        <f t="shared" si="16"/>
        <v>0.15741719283470662</v>
      </c>
      <c r="CM109">
        <f t="shared" si="17"/>
        <v>5.0773237419424043E-2</v>
      </c>
      <c r="CN109">
        <f t="shared" si="18"/>
        <v>6.9011770049073912E-2</v>
      </c>
      <c r="CO109">
        <f t="shared" si="19"/>
        <v>2.695671320160646E-4</v>
      </c>
      <c r="CP109" s="144" t="s">
        <v>338</v>
      </c>
      <c r="CQ109">
        <f t="shared" si="20"/>
        <v>243</v>
      </c>
      <c r="CR109">
        <f t="shared" si="21"/>
        <v>290</v>
      </c>
      <c r="CS109" s="144" t="s">
        <v>338</v>
      </c>
    </row>
    <row r="110" spans="1:97" x14ac:dyDescent="0.25">
      <c r="A110" s="144" t="s">
        <v>215</v>
      </c>
      <c r="B110" s="23">
        <v>0.14757244919494428</v>
      </c>
      <c r="C110" s="144" t="s">
        <v>215</v>
      </c>
      <c r="D110" s="144">
        <v>285</v>
      </c>
      <c r="E110" s="144" t="s">
        <v>215</v>
      </c>
      <c r="F110" s="23">
        <v>9.8435214850006489E-2</v>
      </c>
      <c r="G110" s="144" t="s">
        <v>215</v>
      </c>
      <c r="H110" s="144">
        <v>158</v>
      </c>
      <c r="I110" s="144" t="s">
        <v>215</v>
      </c>
      <c r="J110" s="23">
        <v>0.14828792780223002</v>
      </c>
      <c r="K110" s="144" t="s">
        <v>215</v>
      </c>
      <c r="L110" s="144">
        <v>305</v>
      </c>
      <c r="M110" s="144" t="s">
        <v>215</v>
      </c>
      <c r="N110" s="23">
        <v>147</v>
      </c>
      <c r="O110" s="144" t="s">
        <v>215</v>
      </c>
      <c r="P110" s="23">
        <v>293</v>
      </c>
      <c r="Q110" s="144" t="s">
        <v>215</v>
      </c>
      <c r="R110" s="23">
        <v>8.0332510553282675E-4</v>
      </c>
      <c r="S110" s="144" t="s">
        <v>215</v>
      </c>
      <c r="T110" s="144">
        <v>216</v>
      </c>
      <c r="U110" s="144" t="s">
        <v>215</v>
      </c>
      <c r="V110" s="23">
        <v>4.7831472449074305E-2</v>
      </c>
      <c r="W110" s="144" t="s">
        <v>215</v>
      </c>
      <c r="X110" s="144">
        <v>294</v>
      </c>
      <c r="Y110" s="144" t="s">
        <v>215</v>
      </c>
      <c r="Z110" s="23">
        <v>1.2450967913717205E-3</v>
      </c>
      <c r="AA110" s="144" t="s">
        <v>215</v>
      </c>
      <c r="AB110" s="144">
        <v>276</v>
      </c>
      <c r="AC110" s="144" t="s">
        <v>215</v>
      </c>
      <c r="AD110" s="23">
        <v>1.0054511936002791E-2</v>
      </c>
      <c r="AE110" s="144" t="s">
        <v>215</v>
      </c>
      <c r="AF110" s="144">
        <v>171</v>
      </c>
      <c r="AG110" s="144" t="s">
        <v>215</v>
      </c>
      <c r="AH110" s="23">
        <v>3.43583181677782E-2</v>
      </c>
      <c r="AI110" s="144" t="s">
        <v>215</v>
      </c>
      <c r="AJ110" s="144">
        <v>324</v>
      </c>
      <c r="AK110" s="144" t="s">
        <v>215</v>
      </c>
      <c r="AL110" s="23">
        <v>1.4127493220058594E-2</v>
      </c>
      <c r="AM110" s="144" t="s">
        <v>215</v>
      </c>
      <c r="AN110" s="144">
        <v>274</v>
      </c>
      <c r="AO110" s="144" t="s">
        <v>215</v>
      </c>
      <c r="AP110" s="23">
        <v>1.5946098616432369E-2</v>
      </c>
      <c r="AQ110" s="144" t="s">
        <v>215</v>
      </c>
      <c r="AR110" s="144">
        <v>223</v>
      </c>
      <c r="AS110" s="144" t="s">
        <v>215</v>
      </c>
      <c r="AT110" s="23">
        <v>9.7391111782018203E-2</v>
      </c>
      <c r="AU110" s="144" t="s">
        <v>215</v>
      </c>
      <c r="AV110" s="144">
        <v>142</v>
      </c>
      <c r="AW110" s="144" t="s">
        <v>215</v>
      </c>
      <c r="AX110" s="23">
        <v>4.9867800053036371E-2</v>
      </c>
      <c r="AY110" s="144" t="s">
        <v>215</v>
      </c>
      <c r="AZ110" s="144">
        <v>227</v>
      </c>
      <c r="BA110" s="144" t="s">
        <v>215</v>
      </c>
      <c r="BB110" s="23">
        <v>0.14868589109186559</v>
      </c>
      <c r="BC110" s="144" t="s">
        <v>215</v>
      </c>
      <c r="BD110" s="144">
        <v>55</v>
      </c>
      <c r="BE110" s="144" t="s">
        <v>215</v>
      </c>
      <c r="BF110" s="23">
        <v>0.22199276348250158</v>
      </c>
      <c r="BG110" s="144" t="s">
        <v>215</v>
      </c>
      <c r="BH110" s="144">
        <v>163</v>
      </c>
      <c r="BI110" s="144" t="s">
        <v>215</v>
      </c>
      <c r="BJ110" s="23">
        <v>0.18203273025575792</v>
      </c>
      <c r="BK110" s="144" t="s">
        <v>215</v>
      </c>
      <c r="BL110" s="144">
        <v>64</v>
      </c>
      <c r="BM110" s="144" t="s">
        <v>215</v>
      </c>
      <c r="BN110" s="23">
        <v>4.2318526429672508E-2</v>
      </c>
      <c r="BO110" s="144" t="s">
        <v>215</v>
      </c>
      <c r="BP110" s="144">
        <v>217</v>
      </c>
      <c r="BQ110" s="144" t="s">
        <v>215</v>
      </c>
      <c r="BR110" s="23">
        <v>5.0565516436512616E-2</v>
      </c>
      <c r="BS110" s="144" t="s">
        <v>215</v>
      </c>
      <c r="BT110" s="144">
        <v>203</v>
      </c>
      <c r="BU110" s="144" t="s">
        <v>215</v>
      </c>
      <c r="BV110" s="23">
        <v>8.0733184153523319E-2</v>
      </c>
      <c r="BW110" s="144" t="s">
        <v>215</v>
      </c>
      <c r="BX110" s="144">
        <v>242</v>
      </c>
      <c r="BY110" s="144" t="s">
        <v>215</v>
      </c>
      <c r="BZ110" s="23">
        <v>6.5694427949202425E-2</v>
      </c>
      <c r="CA110" s="144" t="s">
        <v>215</v>
      </c>
      <c r="CB110" s="144">
        <v>322</v>
      </c>
      <c r="CC110" s="144" t="s">
        <v>215</v>
      </c>
      <c r="CD110" s="23">
        <v>1.1671850775896156E-2</v>
      </c>
      <c r="CE110" s="144" t="s">
        <v>215</v>
      </c>
      <c r="CF110" s="144">
        <v>314</v>
      </c>
      <c r="CG110" s="2">
        <f t="shared" si="11"/>
        <v>1.2450967913717205E-3</v>
      </c>
      <c r="CH110">
        <f t="shared" si="12"/>
        <v>1.4127493220058594E-2</v>
      </c>
      <c r="CI110">
        <f t="shared" si="13"/>
        <v>4.9867800053036371E-2</v>
      </c>
      <c r="CJ110">
        <f t="shared" si="14"/>
        <v>0.18203273025575792</v>
      </c>
      <c r="CK110">
        <f t="shared" si="15"/>
        <v>8.0733184153523319E-2</v>
      </c>
      <c r="CL110">
        <f t="shared" si="16"/>
        <v>6.5694427949202425E-2</v>
      </c>
      <c r="CM110">
        <f t="shared" si="17"/>
        <v>1.1671850775896156E-2</v>
      </c>
      <c r="CN110">
        <f t="shared" si="18"/>
        <v>6.0222294941032165E-2</v>
      </c>
      <c r="CO110">
        <f t="shared" si="19"/>
        <v>3.1127419784293014E-4</v>
      </c>
      <c r="CP110" s="144" t="s">
        <v>215</v>
      </c>
      <c r="CQ110">
        <f t="shared" si="20"/>
        <v>285</v>
      </c>
      <c r="CR110">
        <f t="shared" si="21"/>
        <v>276</v>
      </c>
      <c r="CS110" s="144" t="s">
        <v>215</v>
      </c>
    </row>
    <row r="111" spans="1:97" x14ac:dyDescent="0.25">
      <c r="A111" s="144" t="s">
        <v>52</v>
      </c>
      <c r="B111" s="23">
        <v>0.49621764552839143</v>
      </c>
      <c r="C111" s="144" t="s">
        <v>52</v>
      </c>
      <c r="D111" s="144">
        <v>22</v>
      </c>
      <c r="E111" s="144" t="s">
        <v>52</v>
      </c>
      <c r="F111" s="23">
        <v>0.19100758808935894</v>
      </c>
      <c r="G111" s="144" t="s">
        <v>52</v>
      </c>
      <c r="H111" s="144">
        <v>55</v>
      </c>
      <c r="I111" s="144" t="s">
        <v>52</v>
      </c>
      <c r="J111" s="23">
        <v>0.67160255384223932</v>
      </c>
      <c r="K111" s="144" t="s">
        <v>52</v>
      </c>
      <c r="L111" s="144">
        <v>11</v>
      </c>
      <c r="M111" s="144" t="s">
        <v>52</v>
      </c>
      <c r="N111" s="23">
        <v>-44</v>
      </c>
      <c r="O111" s="144" t="s">
        <v>52</v>
      </c>
      <c r="P111" s="23">
        <v>110</v>
      </c>
      <c r="Q111" s="144" t="s">
        <v>52</v>
      </c>
      <c r="R111" s="23">
        <v>1.0594604294183249E-2</v>
      </c>
      <c r="S111" s="144" t="s">
        <v>52</v>
      </c>
      <c r="T111" s="144">
        <v>20</v>
      </c>
      <c r="U111" s="144" t="s">
        <v>52</v>
      </c>
      <c r="V111" s="23">
        <v>0.72246232479603945</v>
      </c>
      <c r="W111" s="144" t="s">
        <v>52</v>
      </c>
      <c r="X111" s="144">
        <v>9</v>
      </c>
      <c r="Y111" s="144" t="s">
        <v>52</v>
      </c>
      <c r="Z111" s="23">
        <v>1.726773147215389E-2</v>
      </c>
      <c r="AA111" s="144" t="s">
        <v>52</v>
      </c>
      <c r="AB111" s="144">
        <v>15</v>
      </c>
      <c r="AC111" s="144" t="s">
        <v>52</v>
      </c>
      <c r="AD111" s="23">
        <v>8.6649382011127193E-2</v>
      </c>
      <c r="AE111" s="144" t="s">
        <v>52</v>
      </c>
      <c r="AF111" s="144">
        <v>25</v>
      </c>
      <c r="AG111" s="144" t="s">
        <v>52</v>
      </c>
      <c r="AH111" s="23">
        <v>0.32015959246026443</v>
      </c>
      <c r="AI111" s="144" t="s">
        <v>52</v>
      </c>
      <c r="AJ111" s="144">
        <v>11</v>
      </c>
      <c r="AK111" s="144" t="s">
        <v>52</v>
      </c>
      <c r="AL111" s="23">
        <v>0.12478261644562173</v>
      </c>
      <c r="AM111" s="144" t="s">
        <v>52</v>
      </c>
      <c r="AN111" s="144">
        <v>21</v>
      </c>
      <c r="AO111" s="144" t="s">
        <v>52</v>
      </c>
      <c r="AP111" s="23">
        <v>0.11673430677789916</v>
      </c>
      <c r="AQ111" s="144" t="s">
        <v>52</v>
      </c>
      <c r="AR111" s="144">
        <v>47</v>
      </c>
      <c r="AS111" s="144" t="s">
        <v>52</v>
      </c>
      <c r="AT111" s="23">
        <v>0.1382432084847893</v>
      </c>
      <c r="AU111" s="144" t="s">
        <v>52</v>
      </c>
      <c r="AV111" s="144">
        <v>58</v>
      </c>
      <c r="AW111" s="144" t="s">
        <v>52</v>
      </c>
      <c r="AX111" s="23">
        <v>0.16244096709488132</v>
      </c>
      <c r="AY111" s="144" t="s">
        <v>52</v>
      </c>
      <c r="AZ111" s="144">
        <v>43</v>
      </c>
      <c r="BA111" s="144" t="s">
        <v>52</v>
      </c>
      <c r="BB111" s="23">
        <v>0.1600336375412858</v>
      </c>
      <c r="BC111" s="144" t="s">
        <v>52</v>
      </c>
      <c r="BD111" s="144">
        <v>49</v>
      </c>
      <c r="BE111" s="144" t="s">
        <v>52</v>
      </c>
      <c r="BF111" s="23">
        <v>0.37093497221869615</v>
      </c>
      <c r="BG111" s="144" t="s">
        <v>52</v>
      </c>
      <c r="BH111" s="144">
        <v>53</v>
      </c>
      <c r="BI111" s="144" t="s">
        <v>52</v>
      </c>
      <c r="BJ111" s="23">
        <v>0.22351407654414679</v>
      </c>
      <c r="BK111" s="144" t="s">
        <v>52</v>
      </c>
      <c r="BL111" s="144">
        <v>41</v>
      </c>
      <c r="BM111" s="144" t="s">
        <v>52</v>
      </c>
      <c r="BN111" s="23">
        <v>4.8632021236904605E-2</v>
      </c>
      <c r="BO111" s="144" t="s">
        <v>52</v>
      </c>
      <c r="BP111" s="144">
        <v>196</v>
      </c>
      <c r="BQ111" s="144" t="s">
        <v>52</v>
      </c>
      <c r="BR111" s="23">
        <v>5.9417287031623446E-2</v>
      </c>
      <c r="BS111" s="144" t="s">
        <v>52</v>
      </c>
      <c r="BT111" s="144">
        <v>175</v>
      </c>
      <c r="BU111" s="144" t="s">
        <v>52</v>
      </c>
      <c r="BV111" s="23">
        <v>9.3916791235428426E-2</v>
      </c>
      <c r="BW111" s="144" t="s">
        <v>52</v>
      </c>
      <c r="BX111" s="144">
        <v>208</v>
      </c>
      <c r="BY111" s="144" t="s">
        <v>52</v>
      </c>
      <c r="BZ111" s="23">
        <v>0.61035359971723768</v>
      </c>
      <c r="CA111" s="144" t="s">
        <v>52</v>
      </c>
      <c r="CB111" s="144">
        <v>4</v>
      </c>
      <c r="CC111" s="144" t="s">
        <v>52</v>
      </c>
      <c r="CD111" s="23">
        <v>0.17658256143950835</v>
      </c>
      <c r="CE111" s="144" t="s">
        <v>52</v>
      </c>
      <c r="CF111" s="144">
        <v>58</v>
      </c>
      <c r="CG111" s="2">
        <f t="shared" si="11"/>
        <v>1.726773147215389E-2</v>
      </c>
      <c r="CH111">
        <f t="shared" si="12"/>
        <v>0.12478261644562173</v>
      </c>
      <c r="CI111">
        <f t="shared" si="13"/>
        <v>0.16244096709488132</v>
      </c>
      <c r="CJ111">
        <f t="shared" si="14"/>
        <v>0.22351407654414679</v>
      </c>
      <c r="CK111">
        <f t="shared" si="15"/>
        <v>9.3916791235428426E-2</v>
      </c>
      <c r="CL111">
        <f t="shared" si="16"/>
        <v>0.61035359971723768</v>
      </c>
      <c r="CM111">
        <f t="shared" si="17"/>
        <v>0.17658256143950835</v>
      </c>
      <c r="CN111">
        <f t="shared" si="18"/>
        <v>0.20249962352037132</v>
      </c>
      <c r="CO111">
        <f t="shared" si="19"/>
        <v>4.3169328680384726E-3</v>
      </c>
      <c r="CP111" s="144" t="s">
        <v>52</v>
      </c>
      <c r="CQ111">
        <f t="shared" si="20"/>
        <v>22</v>
      </c>
      <c r="CR111">
        <f t="shared" si="21"/>
        <v>15</v>
      </c>
      <c r="CS111" s="144" t="s">
        <v>52</v>
      </c>
    </row>
    <row r="112" spans="1:97" x14ac:dyDescent="0.25">
      <c r="A112" s="144" t="s">
        <v>59</v>
      </c>
      <c r="B112" s="23">
        <v>0.4636159534866745</v>
      </c>
      <c r="C112" s="144" t="s">
        <v>59</v>
      </c>
      <c r="D112" s="144">
        <v>29</v>
      </c>
      <c r="E112" s="144" t="s">
        <v>59</v>
      </c>
      <c r="F112" s="23">
        <v>0.29403122776983637</v>
      </c>
      <c r="G112" s="144" t="s">
        <v>59</v>
      </c>
      <c r="H112" s="144">
        <v>27</v>
      </c>
      <c r="I112" s="144" t="s">
        <v>59</v>
      </c>
      <c r="J112" s="23">
        <v>0.43104186730551386</v>
      </c>
      <c r="K112" s="144" t="s">
        <v>59</v>
      </c>
      <c r="L112" s="144">
        <v>44</v>
      </c>
      <c r="M112" s="144" t="s">
        <v>59</v>
      </c>
      <c r="N112" s="23">
        <v>17</v>
      </c>
      <c r="O112" s="144" t="s">
        <v>59</v>
      </c>
      <c r="P112" s="23">
        <v>195</v>
      </c>
      <c r="Q112" s="144" t="s">
        <v>59</v>
      </c>
      <c r="R112" s="23">
        <v>1.0240399197691489E-2</v>
      </c>
      <c r="S112" s="144" t="s">
        <v>59</v>
      </c>
      <c r="T112" s="144">
        <v>23</v>
      </c>
      <c r="U112" s="144" t="s">
        <v>59</v>
      </c>
      <c r="V112" s="23">
        <v>9.8781226916239889E-2</v>
      </c>
      <c r="W112" s="144" t="s">
        <v>59</v>
      </c>
      <c r="X112" s="144">
        <v>210</v>
      </c>
      <c r="Y112" s="144" t="s">
        <v>59</v>
      </c>
      <c r="Z112" s="23">
        <v>1.1150166920076771E-2</v>
      </c>
      <c r="AA112" s="144" t="s">
        <v>59</v>
      </c>
      <c r="AB112" s="144">
        <v>27</v>
      </c>
      <c r="AC112" s="144" t="s">
        <v>59</v>
      </c>
      <c r="AD112" s="23">
        <v>0.13559298058732647</v>
      </c>
      <c r="AE112" s="144" t="s">
        <v>59</v>
      </c>
      <c r="AF112" s="144">
        <v>15</v>
      </c>
      <c r="AG112" s="144" t="s">
        <v>59</v>
      </c>
      <c r="AH112" s="23">
        <v>9.6864234432670476E-2</v>
      </c>
      <c r="AI112" s="144" t="s">
        <v>59</v>
      </c>
      <c r="AJ112" s="144">
        <v>130</v>
      </c>
      <c r="AK112" s="144" t="s">
        <v>59</v>
      </c>
      <c r="AL112" s="23">
        <v>0.14433167154414822</v>
      </c>
      <c r="AM112" s="144" t="s">
        <v>59</v>
      </c>
      <c r="AN112" s="144">
        <v>18</v>
      </c>
      <c r="AO112" s="144" t="s">
        <v>59</v>
      </c>
      <c r="AP112" s="23">
        <v>0</v>
      </c>
      <c r="AQ112" s="144" t="s">
        <v>59</v>
      </c>
      <c r="AR112" s="144">
        <v>253</v>
      </c>
      <c r="AS112" s="144" t="s">
        <v>59</v>
      </c>
      <c r="AT112" s="23">
        <v>0.13706981912317628</v>
      </c>
      <c r="AU112" s="144" t="s">
        <v>59</v>
      </c>
      <c r="AV112" s="144">
        <v>61</v>
      </c>
      <c r="AW112" s="144" t="s">
        <v>59</v>
      </c>
      <c r="AX112" s="23">
        <v>4.8324841598820258E-2</v>
      </c>
      <c r="AY112" s="144" t="s">
        <v>59</v>
      </c>
      <c r="AZ112" s="144">
        <v>231</v>
      </c>
      <c r="BA112" s="144" t="s">
        <v>59</v>
      </c>
      <c r="BB112" s="23">
        <v>0.4252996260713256</v>
      </c>
      <c r="BC112" s="144" t="s">
        <v>59</v>
      </c>
      <c r="BD112" s="144">
        <v>9</v>
      </c>
      <c r="BE112" s="144" t="s">
        <v>59</v>
      </c>
      <c r="BF112" s="23">
        <v>0.72194554069421457</v>
      </c>
      <c r="BG112" s="144" t="s">
        <v>59</v>
      </c>
      <c r="BH112" s="144">
        <v>5</v>
      </c>
      <c r="BI112" s="144" t="s">
        <v>59</v>
      </c>
      <c r="BJ112" s="23">
        <v>0.53885957672972029</v>
      </c>
      <c r="BK112" s="144" t="s">
        <v>59</v>
      </c>
      <c r="BL112" s="144">
        <v>5</v>
      </c>
      <c r="BM112" s="144" t="s">
        <v>59</v>
      </c>
      <c r="BN112" s="23">
        <v>7.9472141920119102E-2</v>
      </c>
      <c r="BO112" s="144" t="s">
        <v>59</v>
      </c>
      <c r="BP112" s="144">
        <v>127</v>
      </c>
      <c r="BQ112" s="144" t="s">
        <v>59</v>
      </c>
      <c r="BR112" s="23">
        <v>7.4822016220802645E-2</v>
      </c>
      <c r="BS112" s="144" t="s">
        <v>59</v>
      </c>
      <c r="BT112" s="144">
        <v>118</v>
      </c>
      <c r="BU112" s="144" t="s">
        <v>59</v>
      </c>
      <c r="BV112" s="23">
        <v>0.13407554115488637</v>
      </c>
      <c r="BW112" s="144" t="s">
        <v>59</v>
      </c>
      <c r="BX112" s="144">
        <v>127</v>
      </c>
      <c r="BY112" s="144" t="s">
        <v>59</v>
      </c>
      <c r="BZ112" s="23">
        <v>0.33432430303069138</v>
      </c>
      <c r="CA112" s="144" t="s">
        <v>59</v>
      </c>
      <c r="CB112" s="144">
        <v>28</v>
      </c>
      <c r="CC112" s="144" t="s">
        <v>59</v>
      </c>
      <c r="CD112" s="23">
        <v>7.535404457653902E-2</v>
      </c>
      <c r="CE112" s="144" t="s">
        <v>59</v>
      </c>
      <c r="CF112" s="144">
        <v>152</v>
      </c>
      <c r="CG112" s="2">
        <f t="shared" si="11"/>
        <v>1.1150166920076771E-2</v>
      </c>
      <c r="CH112">
        <f t="shared" si="12"/>
        <v>0.14433167154414822</v>
      </c>
      <c r="CI112">
        <f t="shared" si="13"/>
        <v>4.8324841598820258E-2</v>
      </c>
      <c r="CJ112">
        <f t="shared" si="14"/>
        <v>0.53885957672972029</v>
      </c>
      <c r="CK112">
        <f t="shared" si="15"/>
        <v>0.13407554115488637</v>
      </c>
      <c r="CL112">
        <f t="shared" si="16"/>
        <v>0.33432430303069138</v>
      </c>
      <c r="CM112">
        <f t="shared" si="17"/>
        <v>7.535404457653902E-2</v>
      </c>
      <c r="CN112">
        <f t="shared" si="18"/>
        <v>0.18919531960440542</v>
      </c>
      <c r="CO112">
        <f t="shared" si="19"/>
        <v>2.7875417300191928E-3</v>
      </c>
      <c r="CP112" s="144" t="s">
        <v>59</v>
      </c>
      <c r="CQ112">
        <f t="shared" si="20"/>
        <v>29</v>
      </c>
      <c r="CR112">
        <f t="shared" si="21"/>
        <v>27</v>
      </c>
      <c r="CS112" s="144" t="s">
        <v>59</v>
      </c>
    </row>
    <row r="113" spans="1:97" x14ac:dyDescent="0.25">
      <c r="A113" s="144" t="s">
        <v>97</v>
      </c>
      <c r="B113" s="23">
        <v>0.26873349768814131</v>
      </c>
      <c r="C113" s="144" t="s">
        <v>97</v>
      </c>
      <c r="D113" s="144">
        <v>108</v>
      </c>
      <c r="E113" s="144" t="s">
        <v>97</v>
      </c>
      <c r="F113" s="23">
        <v>0.2090820664151864</v>
      </c>
      <c r="G113" s="144" t="s">
        <v>97</v>
      </c>
      <c r="H113" s="144">
        <v>50</v>
      </c>
      <c r="I113" s="144" t="s">
        <v>97</v>
      </c>
      <c r="J113" s="23">
        <v>0.20991059331968542</v>
      </c>
      <c r="K113" s="144" t="s">
        <v>97</v>
      </c>
      <c r="L113" s="144">
        <v>232</v>
      </c>
      <c r="M113" s="144" t="s">
        <v>97</v>
      </c>
      <c r="N113" s="23">
        <v>182</v>
      </c>
      <c r="O113" s="144" t="s">
        <v>97</v>
      </c>
      <c r="P113" s="23">
        <v>305</v>
      </c>
      <c r="Q113" s="144" t="s">
        <v>97</v>
      </c>
      <c r="R113" s="23">
        <v>6.6308467199537799E-3</v>
      </c>
      <c r="S113" s="144" t="s">
        <v>97</v>
      </c>
      <c r="T113" s="144">
        <v>38</v>
      </c>
      <c r="U113" s="144" t="s">
        <v>97</v>
      </c>
      <c r="V113" s="23">
        <v>0.12102409798141286</v>
      </c>
      <c r="W113" s="144" t="s">
        <v>97</v>
      </c>
      <c r="X113" s="144">
        <v>183</v>
      </c>
      <c r="Y113" s="144" t="s">
        <v>97</v>
      </c>
      <c r="Z113" s="23">
        <v>7.74724542131984E-3</v>
      </c>
      <c r="AA113" s="144" t="s">
        <v>97</v>
      </c>
      <c r="AB113" s="144">
        <v>49</v>
      </c>
      <c r="AC113" s="144" t="s">
        <v>97</v>
      </c>
      <c r="AD113" s="23">
        <v>8.2895161358027981E-3</v>
      </c>
      <c r="AE113" s="144" t="s">
        <v>97</v>
      </c>
      <c r="AF113" s="144">
        <v>196</v>
      </c>
      <c r="AG113" s="144" t="s">
        <v>97</v>
      </c>
      <c r="AH113" s="23">
        <v>7.7697789304493045E-2</v>
      </c>
      <c r="AI113" s="144" t="s">
        <v>97</v>
      </c>
      <c r="AJ113" s="144">
        <v>184</v>
      </c>
      <c r="AK113" s="144" t="s">
        <v>97</v>
      </c>
      <c r="AL113" s="23">
        <v>1.7869800633717351E-2</v>
      </c>
      <c r="AM113" s="144" t="s">
        <v>97</v>
      </c>
      <c r="AN113" s="144">
        <v>218</v>
      </c>
      <c r="AO113" s="144" t="s">
        <v>97</v>
      </c>
      <c r="AP113" s="23">
        <v>0</v>
      </c>
      <c r="AQ113" s="144" t="s">
        <v>97</v>
      </c>
      <c r="AR113" s="144">
        <v>253</v>
      </c>
      <c r="AS113" s="144" t="s">
        <v>97</v>
      </c>
      <c r="AT113" s="23">
        <v>5.640201221448498E-2</v>
      </c>
      <c r="AU113" s="144" t="s">
        <v>97</v>
      </c>
      <c r="AV113" s="144">
        <v>284</v>
      </c>
      <c r="AW113" s="144" t="s">
        <v>97</v>
      </c>
      <c r="AX113" s="23">
        <v>1.9884890222773004E-2</v>
      </c>
      <c r="AY113" s="144" t="s">
        <v>97</v>
      </c>
      <c r="AZ113" s="144">
        <v>311</v>
      </c>
      <c r="BA113" s="144" t="s">
        <v>97</v>
      </c>
      <c r="BB113" s="23">
        <v>0.36442835141225866</v>
      </c>
      <c r="BC113" s="144" t="s">
        <v>97</v>
      </c>
      <c r="BD113" s="144">
        <v>11</v>
      </c>
      <c r="BE113" s="144" t="s">
        <v>97</v>
      </c>
      <c r="BF113" s="23">
        <v>0.23783815080163923</v>
      </c>
      <c r="BG113" s="144" t="s">
        <v>97</v>
      </c>
      <c r="BH113" s="144">
        <v>139</v>
      </c>
      <c r="BI113" s="144" t="s">
        <v>97</v>
      </c>
      <c r="BJ113" s="23">
        <v>0.38215044043279095</v>
      </c>
      <c r="BK113" s="144" t="s">
        <v>97</v>
      </c>
      <c r="BL113" s="144">
        <v>13</v>
      </c>
      <c r="BM113" s="144" t="s">
        <v>97</v>
      </c>
      <c r="BN113" s="23">
        <v>8.3288774100882923E-2</v>
      </c>
      <c r="BO113" s="144" t="s">
        <v>97</v>
      </c>
      <c r="BP113" s="144">
        <v>119</v>
      </c>
      <c r="BQ113" s="144" t="s">
        <v>97</v>
      </c>
      <c r="BR113" s="23">
        <v>8.5632659616160303E-2</v>
      </c>
      <c r="BS113" s="144" t="s">
        <v>97</v>
      </c>
      <c r="BT113" s="144">
        <v>90</v>
      </c>
      <c r="BU113" s="144" t="s">
        <v>97</v>
      </c>
      <c r="BV113" s="23">
        <v>0.14679994040354433</v>
      </c>
      <c r="BW113" s="144" t="s">
        <v>97</v>
      </c>
      <c r="BX113" s="144">
        <v>111</v>
      </c>
      <c r="BY113" s="144" t="s">
        <v>97</v>
      </c>
      <c r="BZ113" s="23">
        <v>0.12806719017895665</v>
      </c>
      <c r="CA113" s="144" t="s">
        <v>97</v>
      </c>
      <c r="CB113" s="144">
        <v>207</v>
      </c>
      <c r="CC113" s="144" t="s">
        <v>97</v>
      </c>
      <c r="CD113" s="23">
        <v>4.2885329679940312E-2</v>
      </c>
      <c r="CE113" s="144" t="s">
        <v>97</v>
      </c>
      <c r="CF113" s="144">
        <v>238</v>
      </c>
      <c r="CG113" s="2">
        <f t="shared" si="11"/>
        <v>7.74724542131984E-3</v>
      </c>
      <c r="CH113">
        <f t="shared" si="12"/>
        <v>1.7869800633717351E-2</v>
      </c>
      <c r="CI113">
        <f t="shared" si="13"/>
        <v>1.9884890222773004E-2</v>
      </c>
      <c r="CJ113">
        <f t="shared" si="14"/>
        <v>0.38215044043279095</v>
      </c>
      <c r="CK113">
        <f t="shared" si="15"/>
        <v>0.14679994040354433</v>
      </c>
      <c r="CL113">
        <f t="shared" si="16"/>
        <v>0.12806719017895665</v>
      </c>
      <c r="CM113">
        <f t="shared" si="17"/>
        <v>4.2885329679940312E-2</v>
      </c>
      <c r="CN113">
        <f t="shared" si="18"/>
        <v>0.10966645906195935</v>
      </c>
      <c r="CO113">
        <f t="shared" si="19"/>
        <v>1.93681135532996E-3</v>
      </c>
      <c r="CP113" s="144" t="s">
        <v>97</v>
      </c>
      <c r="CQ113">
        <f t="shared" si="20"/>
        <v>108</v>
      </c>
      <c r="CR113">
        <f t="shared" si="21"/>
        <v>49</v>
      </c>
      <c r="CS113" s="144" t="s">
        <v>97</v>
      </c>
    </row>
    <row r="114" spans="1:97" x14ac:dyDescent="0.25">
      <c r="A114" s="144" t="s">
        <v>111</v>
      </c>
      <c r="B114" s="23">
        <v>0.34722999491581574</v>
      </c>
      <c r="C114" s="144" t="s">
        <v>111</v>
      </c>
      <c r="D114" s="144">
        <v>55</v>
      </c>
      <c r="E114" s="144" t="s">
        <v>111</v>
      </c>
      <c r="F114" s="23">
        <v>0.12644669445548409</v>
      </c>
      <c r="G114" s="144" t="s">
        <v>111</v>
      </c>
      <c r="H114" s="144">
        <v>105</v>
      </c>
      <c r="I114" s="144" t="s">
        <v>111</v>
      </c>
      <c r="J114" s="23">
        <v>0.38876297423606582</v>
      </c>
      <c r="K114" s="144" t="s">
        <v>111</v>
      </c>
      <c r="L114" s="144">
        <v>59</v>
      </c>
      <c r="M114" s="144" t="s">
        <v>111</v>
      </c>
      <c r="N114" s="23">
        <v>-46</v>
      </c>
      <c r="O114" s="144" t="s">
        <v>111</v>
      </c>
      <c r="P114" s="23">
        <v>108</v>
      </c>
      <c r="Q114" s="144" t="s">
        <v>111</v>
      </c>
      <c r="R114" s="23">
        <v>1.9818359857091046E-3</v>
      </c>
      <c r="S114" s="144" t="s">
        <v>111</v>
      </c>
      <c r="T114" s="144">
        <v>112</v>
      </c>
      <c r="U114" s="144" t="s">
        <v>111</v>
      </c>
      <c r="V114" s="23">
        <v>0.26898981119400617</v>
      </c>
      <c r="W114" s="144" t="s">
        <v>111</v>
      </c>
      <c r="X114" s="144">
        <v>68</v>
      </c>
      <c r="Y114" s="144" t="s">
        <v>111</v>
      </c>
      <c r="Z114" s="23">
        <v>4.4669882918691103E-3</v>
      </c>
      <c r="AA114" s="144" t="s">
        <v>111</v>
      </c>
      <c r="AB114" s="144">
        <v>102</v>
      </c>
      <c r="AC114" s="144" t="s">
        <v>111</v>
      </c>
      <c r="AD114" s="23">
        <v>2.041100659645799E-2</v>
      </c>
      <c r="AE114" s="144" t="s">
        <v>111</v>
      </c>
      <c r="AF114" s="144">
        <v>87</v>
      </c>
      <c r="AG114" s="144" t="s">
        <v>111</v>
      </c>
      <c r="AH114" s="23">
        <v>7.7777455783460653E-2</v>
      </c>
      <c r="AI114" s="144" t="s">
        <v>111</v>
      </c>
      <c r="AJ114" s="144">
        <v>183</v>
      </c>
      <c r="AK114" s="144" t="s">
        <v>111</v>
      </c>
      <c r="AL114" s="23">
        <v>2.9691192522161187E-2</v>
      </c>
      <c r="AM114" s="144" t="s">
        <v>111</v>
      </c>
      <c r="AN114" s="144">
        <v>111</v>
      </c>
      <c r="AO114" s="144" t="s">
        <v>111</v>
      </c>
      <c r="AP114" s="23">
        <v>6.9391809132258536E-2</v>
      </c>
      <c r="AQ114" s="144" t="s">
        <v>111</v>
      </c>
      <c r="AR114" s="144">
        <v>96</v>
      </c>
      <c r="AS114" s="144" t="s">
        <v>111</v>
      </c>
      <c r="AT114" s="23">
        <v>9.1734534118664515E-2</v>
      </c>
      <c r="AU114" s="144" t="s">
        <v>111</v>
      </c>
      <c r="AV114" s="144">
        <v>167</v>
      </c>
      <c r="AW114" s="144" t="s">
        <v>111</v>
      </c>
      <c r="AX114" s="23">
        <v>9.993113588391693E-2</v>
      </c>
      <c r="AY114" s="144" t="s">
        <v>111</v>
      </c>
      <c r="AZ114" s="144">
        <v>107</v>
      </c>
      <c r="BA114" s="144" t="s">
        <v>111</v>
      </c>
      <c r="BB114" s="23">
        <v>7.4550099261685959E-2</v>
      </c>
      <c r="BC114" s="144" t="s">
        <v>111</v>
      </c>
      <c r="BD114" s="144">
        <v>118</v>
      </c>
      <c r="BE114" s="144" t="s">
        <v>111</v>
      </c>
      <c r="BF114" s="23">
        <v>0.13444042062776254</v>
      </c>
      <c r="BG114" s="144" t="s">
        <v>111</v>
      </c>
      <c r="BH114" s="144">
        <v>290</v>
      </c>
      <c r="BI114" s="144" t="s">
        <v>111</v>
      </c>
      <c r="BJ114" s="23">
        <v>9.610525236342321E-2</v>
      </c>
      <c r="BK114" s="144" t="s">
        <v>111</v>
      </c>
      <c r="BL114" s="144">
        <v>171</v>
      </c>
      <c r="BM114" s="144" t="s">
        <v>111</v>
      </c>
      <c r="BN114" s="23">
        <v>0.11345481748582342</v>
      </c>
      <c r="BO114" s="144" t="s">
        <v>111</v>
      </c>
      <c r="BP114" s="144">
        <v>82</v>
      </c>
      <c r="BQ114" s="144" t="s">
        <v>111</v>
      </c>
      <c r="BR114" s="23">
        <v>6.4343887344063419E-2</v>
      </c>
      <c r="BS114" s="144" t="s">
        <v>111</v>
      </c>
      <c r="BT114" s="144">
        <v>156</v>
      </c>
      <c r="BU114" s="144" t="s">
        <v>111</v>
      </c>
      <c r="BV114" s="23">
        <v>0.15441842394197469</v>
      </c>
      <c r="BW114" s="144" t="s">
        <v>111</v>
      </c>
      <c r="BX114" s="144">
        <v>106</v>
      </c>
      <c r="BY114" s="144" t="s">
        <v>111</v>
      </c>
      <c r="BZ114" s="23">
        <v>0.17834528620256965</v>
      </c>
      <c r="CA114" s="144" t="s">
        <v>111</v>
      </c>
      <c r="CB114" s="144">
        <v>130</v>
      </c>
      <c r="CC114" s="144" t="s">
        <v>111</v>
      </c>
      <c r="CD114" s="23">
        <v>0.57256062386573259</v>
      </c>
      <c r="CE114" s="144" t="s">
        <v>111</v>
      </c>
      <c r="CF114" s="144">
        <v>13</v>
      </c>
      <c r="CG114" s="2">
        <f t="shared" si="11"/>
        <v>4.4669882918691103E-3</v>
      </c>
      <c r="CH114">
        <f t="shared" si="12"/>
        <v>2.9691192522161187E-2</v>
      </c>
      <c r="CI114">
        <f t="shared" si="13"/>
        <v>9.993113588391693E-2</v>
      </c>
      <c r="CJ114">
        <f t="shared" si="14"/>
        <v>9.610525236342321E-2</v>
      </c>
      <c r="CK114">
        <f t="shared" si="15"/>
        <v>0.15441842394197469</v>
      </c>
      <c r="CL114">
        <f t="shared" si="16"/>
        <v>0.17834528620256965</v>
      </c>
      <c r="CM114">
        <f t="shared" si="17"/>
        <v>0.57256062386573259</v>
      </c>
      <c r="CN114">
        <f t="shared" si="18"/>
        <v>0.14169980426746048</v>
      </c>
      <c r="CO114">
        <f t="shared" si="19"/>
        <v>1.1167470729672776E-3</v>
      </c>
      <c r="CP114" s="144" t="s">
        <v>111</v>
      </c>
      <c r="CQ114">
        <f t="shared" si="20"/>
        <v>55</v>
      </c>
      <c r="CR114">
        <f t="shared" si="21"/>
        <v>102</v>
      </c>
      <c r="CS114" s="144" t="s">
        <v>111</v>
      </c>
    </row>
    <row r="115" spans="1:97" x14ac:dyDescent="0.25">
      <c r="A115" s="144" t="s">
        <v>79</v>
      </c>
      <c r="B115" s="23">
        <v>0.36772454134457361</v>
      </c>
      <c r="C115" s="144" t="s">
        <v>79</v>
      </c>
      <c r="D115" s="144">
        <v>47</v>
      </c>
      <c r="E115" s="144" t="s">
        <v>79</v>
      </c>
      <c r="F115" s="23">
        <v>0.2401588511049817</v>
      </c>
      <c r="G115" s="144" t="s">
        <v>79</v>
      </c>
      <c r="H115" s="144">
        <v>38</v>
      </c>
      <c r="I115" s="144" t="s">
        <v>79</v>
      </c>
      <c r="J115" s="23">
        <v>0.36069680491810613</v>
      </c>
      <c r="K115" s="144" t="s">
        <v>79</v>
      </c>
      <c r="L115" s="144">
        <v>66</v>
      </c>
      <c r="M115" s="144" t="s">
        <v>79</v>
      </c>
      <c r="N115" s="23">
        <v>28</v>
      </c>
      <c r="O115" s="144" t="s">
        <v>79</v>
      </c>
      <c r="P115" s="23">
        <v>205</v>
      </c>
      <c r="Q115" s="144" t="s">
        <v>79</v>
      </c>
      <c r="R115" s="23">
        <v>7.7708801100094269E-3</v>
      </c>
      <c r="S115" s="144" t="s">
        <v>79</v>
      </c>
      <c r="T115" s="144">
        <v>30</v>
      </c>
      <c r="U115" s="144" t="s">
        <v>79</v>
      </c>
      <c r="V115" s="23">
        <v>3.9234599316719999E-2</v>
      </c>
      <c r="W115" s="144" t="s">
        <v>79</v>
      </c>
      <c r="X115" s="144">
        <v>311</v>
      </c>
      <c r="Y115" s="144" t="s">
        <v>79</v>
      </c>
      <c r="Z115" s="23">
        <v>8.1311160462400247E-3</v>
      </c>
      <c r="AA115" s="144" t="s">
        <v>79</v>
      </c>
      <c r="AB115" s="144">
        <v>46</v>
      </c>
      <c r="AC115" s="144" t="s">
        <v>79</v>
      </c>
      <c r="AD115" s="23">
        <v>0.11432367193007653</v>
      </c>
      <c r="AE115" s="144" t="s">
        <v>79</v>
      </c>
      <c r="AF115" s="144">
        <v>19</v>
      </c>
      <c r="AG115" s="144" t="s">
        <v>79</v>
      </c>
      <c r="AH115" s="23">
        <v>0.28312766372617165</v>
      </c>
      <c r="AI115" s="144" t="s">
        <v>79</v>
      </c>
      <c r="AJ115" s="144">
        <v>14</v>
      </c>
      <c r="AK115" s="144" t="s">
        <v>79</v>
      </c>
      <c r="AL115" s="23">
        <v>0.14708164077133368</v>
      </c>
      <c r="AM115" s="144" t="s">
        <v>79</v>
      </c>
      <c r="AN115" s="144">
        <v>17</v>
      </c>
      <c r="AO115" s="144" t="s">
        <v>79</v>
      </c>
      <c r="AP115" s="23">
        <v>0.25238227942249036</v>
      </c>
      <c r="AQ115" s="144" t="s">
        <v>79</v>
      </c>
      <c r="AR115" s="144">
        <v>15</v>
      </c>
      <c r="AS115" s="144" t="s">
        <v>79</v>
      </c>
      <c r="AT115" s="23">
        <v>0.26530267823040804</v>
      </c>
      <c r="AU115" s="144" t="s">
        <v>79</v>
      </c>
      <c r="AV115" s="144">
        <v>8</v>
      </c>
      <c r="AW115" s="144" t="s">
        <v>79</v>
      </c>
      <c r="AX115" s="23">
        <v>0.33936146859380611</v>
      </c>
      <c r="AY115" s="144" t="s">
        <v>79</v>
      </c>
      <c r="AZ115" s="144">
        <v>11</v>
      </c>
      <c r="BA115" s="144" t="s">
        <v>79</v>
      </c>
      <c r="BB115" s="23">
        <v>9.0491244555208267E-2</v>
      </c>
      <c r="BC115" s="144" t="s">
        <v>79</v>
      </c>
      <c r="BD115" s="144">
        <v>104</v>
      </c>
      <c r="BE115" s="144" t="s">
        <v>79</v>
      </c>
      <c r="BF115" s="23">
        <v>0.38821215340882537</v>
      </c>
      <c r="BG115" s="144" t="s">
        <v>79</v>
      </c>
      <c r="BH115" s="144">
        <v>49</v>
      </c>
      <c r="BI115" s="144" t="s">
        <v>79</v>
      </c>
      <c r="BJ115" s="23">
        <v>0.16368668943330195</v>
      </c>
      <c r="BK115" s="144" t="s">
        <v>79</v>
      </c>
      <c r="BL115" s="144">
        <v>83</v>
      </c>
      <c r="BM115" s="144" t="s">
        <v>79</v>
      </c>
      <c r="BN115" s="23">
        <v>6.6433251651028133E-2</v>
      </c>
      <c r="BO115" s="144" t="s">
        <v>79</v>
      </c>
      <c r="BP115" s="144">
        <v>155</v>
      </c>
      <c r="BQ115" s="144" t="s">
        <v>79</v>
      </c>
      <c r="BR115" s="23">
        <v>2.5117325290781513E-2</v>
      </c>
      <c r="BS115" s="144" t="s">
        <v>79</v>
      </c>
      <c r="BT115" s="144">
        <v>309</v>
      </c>
      <c r="BU115" s="144" t="s">
        <v>79</v>
      </c>
      <c r="BV115" s="23">
        <v>7.9481895759802662E-2</v>
      </c>
      <c r="BW115" s="144" t="s">
        <v>79</v>
      </c>
      <c r="BX115" s="144">
        <v>243</v>
      </c>
      <c r="BY115" s="144" t="s">
        <v>79</v>
      </c>
      <c r="BZ115" s="23">
        <v>0.21408027729859108</v>
      </c>
      <c r="CA115" s="144" t="s">
        <v>79</v>
      </c>
      <c r="CB115" s="144">
        <v>79</v>
      </c>
      <c r="CC115" s="144" t="s">
        <v>79</v>
      </c>
      <c r="CD115" s="23">
        <v>7.2898847274996875E-2</v>
      </c>
      <c r="CE115" s="144" t="s">
        <v>79</v>
      </c>
      <c r="CF115" s="144">
        <v>157</v>
      </c>
      <c r="CG115" s="2">
        <f t="shared" si="11"/>
        <v>8.1311160462400247E-3</v>
      </c>
      <c r="CH115">
        <f t="shared" si="12"/>
        <v>0.14708164077133368</v>
      </c>
      <c r="CI115">
        <f t="shared" si="13"/>
        <v>0.33936146859380611</v>
      </c>
      <c r="CJ115">
        <f t="shared" si="14"/>
        <v>0.16368668943330195</v>
      </c>
      <c r="CK115">
        <f t="shared" si="15"/>
        <v>7.9481895759802662E-2</v>
      </c>
      <c r="CL115">
        <f t="shared" si="16"/>
        <v>0.21408027729859108</v>
      </c>
      <c r="CM115">
        <f t="shared" si="17"/>
        <v>7.2898847274996875E-2</v>
      </c>
      <c r="CN115">
        <f t="shared" si="18"/>
        <v>0.15006334791296103</v>
      </c>
      <c r="CO115">
        <f t="shared" si="19"/>
        <v>2.0327790115600062E-3</v>
      </c>
      <c r="CP115" s="144" t="s">
        <v>79</v>
      </c>
      <c r="CQ115">
        <f t="shared" si="20"/>
        <v>47</v>
      </c>
      <c r="CR115">
        <f t="shared" si="21"/>
        <v>46</v>
      </c>
      <c r="CS115" s="144" t="s">
        <v>79</v>
      </c>
    </row>
    <row r="116" spans="1:97" x14ac:dyDescent="0.25">
      <c r="A116" s="144" t="s">
        <v>39</v>
      </c>
      <c r="B116" s="23">
        <v>0.34908421440998061</v>
      </c>
      <c r="C116" s="144" t="s">
        <v>39</v>
      </c>
      <c r="D116" s="144">
        <v>54</v>
      </c>
      <c r="E116" s="144" t="s">
        <v>39</v>
      </c>
      <c r="F116" s="23">
        <v>0.13021020432853347</v>
      </c>
      <c r="G116" s="144" t="s">
        <v>39</v>
      </c>
      <c r="H116" s="144">
        <v>98</v>
      </c>
      <c r="I116" s="144" t="s">
        <v>39</v>
      </c>
      <c r="J116" s="23">
        <v>0.70347677038200862</v>
      </c>
      <c r="K116" s="144" t="s">
        <v>39</v>
      </c>
      <c r="L116" s="144">
        <v>10</v>
      </c>
      <c r="M116" s="144" t="s">
        <v>39</v>
      </c>
      <c r="N116" s="23">
        <v>-88</v>
      </c>
      <c r="O116" s="144" t="s">
        <v>39</v>
      </c>
      <c r="P116" s="23">
        <v>74</v>
      </c>
      <c r="Q116" s="144" t="s">
        <v>39</v>
      </c>
      <c r="R116" s="23">
        <v>7.7452023668532434E-4</v>
      </c>
      <c r="S116" s="144" t="s">
        <v>39</v>
      </c>
      <c r="T116" s="144">
        <v>219</v>
      </c>
      <c r="U116" s="144" t="s">
        <v>39</v>
      </c>
      <c r="V116" s="23">
        <v>0.91047035802005583</v>
      </c>
      <c r="W116" s="144" t="s">
        <v>39</v>
      </c>
      <c r="X116" s="144">
        <v>3</v>
      </c>
      <c r="Y116" s="144" t="s">
        <v>39</v>
      </c>
      <c r="Z116" s="23">
        <v>9.1879862929735902E-3</v>
      </c>
      <c r="AA116" s="144" t="s">
        <v>39</v>
      </c>
      <c r="AB116" s="144">
        <v>36</v>
      </c>
      <c r="AC116" s="144" t="s">
        <v>39</v>
      </c>
      <c r="AD116" s="23">
        <v>1.9173016775382523E-2</v>
      </c>
      <c r="AE116" s="144" t="s">
        <v>39</v>
      </c>
      <c r="AF116" s="144">
        <v>95</v>
      </c>
      <c r="AG116" s="144" t="s">
        <v>39</v>
      </c>
      <c r="AH116" s="23">
        <v>0.23421256039217966</v>
      </c>
      <c r="AI116" s="144" t="s">
        <v>39</v>
      </c>
      <c r="AJ116" s="144">
        <v>22</v>
      </c>
      <c r="AK116" s="144" t="s">
        <v>39</v>
      </c>
      <c r="AL116" s="23">
        <v>4.8200649143489357E-2</v>
      </c>
      <c r="AM116" s="144" t="s">
        <v>39</v>
      </c>
      <c r="AN116" s="144">
        <v>59</v>
      </c>
      <c r="AO116" s="144" t="s">
        <v>39</v>
      </c>
      <c r="AP116" s="23">
        <v>0</v>
      </c>
      <c r="AQ116" s="144" t="s">
        <v>39</v>
      </c>
      <c r="AR116" s="144">
        <v>253</v>
      </c>
      <c r="AS116" s="144" t="s">
        <v>39</v>
      </c>
      <c r="AT116" s="23">
        <v>0.32373052546893044</v>
      </c>
      <c r="AU116" s="144" t="s">
        <v>39</v>
      </c>
      <c r="AV116" s="144">
        <v>5</v>
      </c>
      <c r="AW116" s="144" t="s">
        <v>39</v>
      </c>
      <c r="AX116" s="23">
        <v>0.11413326773219419</v>
      </c>
      <c r="AY116" s="144" t="s">
        <v>39</v>
      </c>
      <c r="AZ116" s="144">
        <v>88</v>
      </c>
      <c r="BA116" s="144" t="s">
        <v>39</v>
      </c>
      <c r="BB116" s="23">
        <v>6.4118816779899696E-2</v>
      </c>
      <c r="BC116" s="144" t="s">
        <v>39</v>
      </c>
      <c r="BD116" s="144">
        <v>134</v>
      </c>
      <c r="BE116" s="144" t="s">
        <v>39</v>
      </c>
      <c r="BF116" s="23">
        <v>0.56797057363208769</v>
      </c>
      <c r="BG116" s="144" t="s">
        <v>39</v>
      </c>
      <c r="BH116" s="144">
        <v>9</v>
      </c>
      <c r="BI116" s="144" t="s">
        <v>39</v>
      </c>
      <c r="BJ116" s="23">
        <v>0.17719943584439399</v>
      </c>
      <c r="BK116" s="144" t="s">
        <v>39</v>
      </c>
      <c r="BL116" s="144">
        <v>69</v>
      </c>
      <c r="BM116" s="144" t="s">
        <v>39</v>
      </c>
      <c r="BN116" s="23">
        <v>0.2040507617665302</v>
      </c>
      <c r="BO116" s="144" t="s">
        <v>39</v>
      </c>
      <c r="BP116" s="144">
        <v>28</v>
      </c>
      <c r="BQ116" s="144" t="s">
        <v>39</v>
      </c>
      <c r="BR116" s="23">
        <v>2.8189586426988159E-2</v>
      </c>
      <c r="BS116" s="144" t="s">
        <v>39</v>
      </c>
      <c r="BT116" s="144">
        <v>299</v>
      </c>
      <c r="BU116" s="144" t="s">
        <v>39</v>
      </c>
      <c r="BV116" s="23">
        <v>0.20149261246069414</v>
      </c>
      <c r="BW116" s="144" t="s">
        <v>39</v>
      </c>
      <c r="BX116" s="144">
        <v>63</v>
      </c>
      <c r="BY116" s="144" t="s">
        <v>39</v>
      </c>
      <c r="BZ116" s="23">
        <v>0.30369553382572967</v>
      </c>
      <c r="CA116" s="144" t="s">
        <v>39</v>
      </c>
      <c r="CB116" s="144">
        <v>34</v>
      </c>
      <c r="CC116" s="144" t="s">
        <v>39</v>
      </c>
      <c r="CD116" s="23">
        <v>0.14370063047400766</v>
      </c>
      <c r="CE116" s="144" t="s">
        <v>39</v>
      </c>
      <c r="CF116" s="144">
        <v>81</v>
      </c>
      <c r="CG116" s="2">
        <f t="shared" si="11"/>
        <v>9.1879862929735902E-3</v>
      </c>
      <c r="CH116">
        <f t="shared" si="12"/>
        <v>4.8200649143489357E-2</v>
      </c>
      <c r="CI116">
        <f t="shared" si="13"/>
        <v>0.11413326773219419</v>
      </c>
      <c r="CJ116">
        <f t="shared" si="14"/>
        <v>0.17719943584439399</v>
      </c>
      <c r="CK116">
        <f t="shared" si="15"/>
        <v>0.20149261246069414</v>
      </c>
      <c r="CL116">
        <f t="shared" si="16"/>
        <v>0.30369553382572967</v>
      </c>
      <c r="CM116">
        <f t="shared" si="17"/>
        <v>0.14370063047400766</v>
      </c>
      <c r="CN116">
        <f t="shared" si="18"/>
        <v>0.14245648584232201</v>
      </c>
      <c r="CO116">
        <f t="shared" si="19"/>
        <v>2.2969965732433976E-3</v>
      </c>
      <c r="CP116" s="144" t="s">
        <v>39</v>
      </c>
      <c r="CQ116">
        <f t="shared" si="20"/>
        <v>54</v>
      </c>
      <c r="CR116">
        <f t="shared" si="21"/>
        <v>36</v>
      </c>
      <c r="CS116" s="144" t="s">
        <v>39</v>
      </c>
    </row>
    <row r="117" spans="1:97" x14ac:dyDescent="0.25">
      <c r="A117" s="144" t="s">
        <v>95</v>
      </c>
      <c r="B117" s="23">
        <v>0.32981585153450538</v>
      </c>
      <c r="C117" s="144" t="s">
        <v>95</v>
      </c>
      <c r="D117" s="144">
        <v>71</v>
      </c>
      <c r="E117" s="144" t="s">
        <v>95</v>
      </c>
      <c r="F117" s="23">
        <v>0.21752653807717795</v>
      </c>
      <c r="G117" s="144" t="s">
        <v>95</v>
      </c>
      <c r="H117" s="144">
        <v>49</v>
      </c>
      <c r="I117" s="144" t="s">
        <v>95</v>
      </c>
      <c r="J117" s="23">
        <v>0.29080775699981209</v>
      </c>
      <c r="K117" s="144" t="s">
        <v>95</v>
      </c>
      <c r="L117" s="144">
        <v>126</v>
      </c>
      <c r="M117" s="144" t="s">
        <v>95</v>
      </c>
      <c r="N117" s="23">
        <v>77</v>
      </c>
      <c r="O117" s="144" t="s">
        <v>95</v>
      </c>
      <c r="P117" s="23">
        <v>240</v>
      </c>
      <c r="Q117" s="144" t="s">
        <v>95</v>
      </c>
      <c r="R117" s="23">
        <v>1.0235871056026727E-2</v>
      </c>
      <c r="S117" s="144" t="s">
        <v>95</v>
      </c>
      <c r="T117" s="144">
        <v>24</v>
      </c>
      <c r="U117" s="144" t="s">
        <v>95</v>
      </c>
      <c r="V117" s="23">
        <v>9.7453474463761416E-2</v>
      </c>
      <c r="W117" s="144" t="s">
        <v>95</v>
      </c>
      <c r="X117" s="144">
        <v>214</v>
      </c>
      <c r="Y117" s="144" t="s">
        <v>95</v>
      </c>
      <c r="Z117" s="23">
        <v>1.1133370316108294E-2</v>
      </c>
      <c r="AA117" s="144" t="s">
        <v>95</v>
      </c>
      <c r="AB117" s="144">
        <v>28</v>
      </c>
      <c r="AC117" s="144" t="s">
        <v>95</v>
      </c>
      <c r="AD117" s="23">
        <v>0.17813599369764274</v>
      </c>
      <c r="AE117" s="144" t="s">
        <v>95</v>
      </c>
      <c r="AF117" s="144">
        <v>11</v>
      </c>
      <c r="AG117" s="144" t="s">
        <v>95</v>
      </c>
      <c r="AH117" s="23">
        <v>0.11827050341777082</v>
      </c>
      <c r="AI117" s="144" t="s">
        <v>95</v>
      </c>
      <c r="AJ117" s="144">
        <v>94</v>
      </c>
      <c r="AK117" s="144" t="s">
        <v>95</v>
      </c>
      <c r="AL117" s="23">
        <v>0.18848405098042342</v>
      </c>
      <c r="AM117" s="144" t="s">
        <v>95</v>
      </c>
      <c r="AN117" s="144">
        <v>11</v>
      </c>
      <c r="AO117" s="144" t="s">
        <v>95</v>
      </c>
      <c r="AP117" s="23">
        <v>0.10281397656793595</v>
      </c>
      <c r="AQ117" s="144" t="s">
        <v>95</v>
      </c>
      <c r="AR117" s="144">
        <v>59</v>
      </c>
      <c r="AS117" s="144" t="s">
        <v>95</v>
      </c>
      <c r="AT117" s="23">
        <v>9.166609789378935E-2</v>
      </c>
      <c r="AU117" s="144" t="s">
        <v>95</v>
      </c>
      <c r="AV117" s="144">
        <v>168</v>
      </c>
      <c r="AW117" s="144" t="s">
        <v>95</v>
      </c>
      <c r="AX117" s="23">
        <v>0.13246112261997489</v>
      </c>
      <c r="AY117" s="144" t="s">
        <v>95</v>
      </c>
      <c r="AZ117" s="144">
        <v>64</v>
      </c>
      <c r="BA117" s="144" t="s">
        <v>95</v>
      </c>
      <c r="BB117" s="23">
        <v>1.2794508370823623E-2</v>
      </c>
      <c r="BC117" s="144" t="s">
        <v>95</v>
      </c>
      <c r="BD117" s="144">
        <v>281</v>
      </c>
      <c r="BE117" s="144" t="s">
        <v>95</v>
      </c>
      <c r="BF117" s="23">
        <v>0.3884106995135797</v>
      </c>
      <c r="BG117" s="144" t="s">
        <v>95</v>
      </c>
      <c r="BH117" s="144">
        <v>48</v>
      </c>
      <c r="BI117" s="144" t="s">
        <v>95</v>
      </c>
      <c r="BJ117" s="23">
        <v>9.2851179564405584E-2</v>
      </c>
      <c r="BK117" s="144" t="s">
        <v>95</v>
      </c>
      <c r="BL117" s="144">
        <v>179</v>
      </c>
      <c r="BM117" s="144" t="s">
        <v>95</v>
      </c>
      <c r="BN117" s="23">
        <v>0.17734228574474176</v>
      </c>
      <c r="BO117" s="144" t="s">
        <v>95</v>
      </c>
      <c r="BP117" s="144">
        <v>41</v>
      </c>
      <c r="BQ117" s="144" t="s">
        <v>95</v>
      </c>
      <c r="BR117" s="23">
        <v>4.4401696308257466E-2</v>
      </c>
      <c r="BS117" s="144" t="s">
        <v>95</v>
      </c>
      <c r="BT117" s="144">
        <v>231</v>
      </c>
      <c r="BU117" s="144" t="s">
        <v>95</v>
      </c>
      <c r="BV117" s="23">
        <v>0.19245118329688382</v>
      </c>
      <c r="BW117" s="144" t="s">
        <v>95</v>
      </c>
      <c r="BX117" s="144">
        <v>69</v>
      </c>
      <c r="BY117" s="144" t="s">
        <v>95</v>
      </c>
      <c r="BZ117" s="23">
        <v>0.24330036647327202</v>
      </c>
      <c r="CA117" s="144" t="s">
        <v>95</v>
      </c>
      <c r="CB117" s="144">
        <v>59</v>
      </c>
      <c r="CC117" s="144" t="s">
        <v>95</v>
      </c>
      <c r="CD117" s="23">
        <v>5.4911399199298952E-2</v>
      </c>
      <c r="CE117" s="144" t="s">
        <v>95</v>
      </c>
      <c r="CF117" s="144">
        <v>198</v>
      </c>
      <c r="CG117" s="2">
        <f t="shared" si="11"/>
        <v>1.1133370316108294E-2</v>
      </c>
      <c r="CH117">
        <f t="shared" si="12"/>
        <v>0.18848405098042342</v>
      </c>
      <c r="CI117">
        <f t="shared" si="13"/>
        <v>0.13246112261997489</v>
      </c>
      <c r="CJ117">
        <f t="shared" si="14"/>
        <v>9.2851179564405584E-2</v>
      </c>
      <c r="CK117">
        <f t="shared" si="15"/>
        <v>0.19245118329688382</v>
      </c>
      <c r="CL117">
        <f t="shared" si="16"/>
        <v>0.24330036647327202</v>
      </c>
      <c r="CM117">
        <f t="shared" si="17"/>
        <v>5.4911399199298952E-2</v>
      </c>
      <c r="CN117">
        <f t="shared" si="18"/>
        <v>0.13459333090759007</v>
      </c>
      <c r="CO117">
        <f t="shared" si="19"/>
        <v>2.7833425790270735E-3</v>
      </c>
      <c r="CP117" s="144" t="s">
        <v>95</v>
      </c>
      <c r="CQ117">
        <f t="shared" si="20"/>
        <v>71</v>
      </c>
      <c r="CR117">
        <f t="shared" si="21"/>
        <v>28</v>
      </c>
      <c r="CS117" s="144" t="s">
        <v>95</v>
      </c>
    </row>
    <row r="118" spans="1:97" x14ac:dyDescent="0.25">
      <c r="A118" s="144" t="s">
        <v>196</v>
      </c>
      <c r="B118" s="23">
        <v>0.21912631159318766</v>
      </c>
      <c r="C118" s="144" t="s">
        <v>196</v>
      </c>
      <c r="D118" s="144">
        <v>155</v>
      </c>
      <c r="E118" s="144" t="s">
        <v>196</v>
      </c>
      <c r="F118" s="23">
        <v>0.13196314599360257</v>
      </c>
      <c r="G118" s="144" t="s">
        <v>196</v>
      </c>
      <c r="H118" s="144">
        <v>96</v>
      </c>
      <c r="I118" s="144" t="s">
        <v>196</v>
      </c>
      <c r="J118" s="23">
        <v>0.23763914539347927</v>
      </c>
      <c r="K118" s="144" t="s">
        <v>196</v>
      </c>
      <c r="L118" s="144">
        <v>198</v>
      </c>
      <c r="M118" s="144" t="s">
        <v>196</v>
      </c>
      <c r="N118" s="23">
        <v>102</v>
      </c>
      <c r="O118" s="144" t="s">
        <v>196</v>
      </c>
      <c r="P118" s="23">
        <v>263</v>
      </c>
      <c r="Q118" s="144" t="s">
        <v>196</v>
      </c>
      <c r="R118" s="23">
        <v>5.2175862221706519E-4</v>
      </c>
      <c r="S118" s="144" t="s">
        <v>196</v>
      </c>
      <c r="T118" s="144">
        <v>251</v>
      </c>
      <c r="U118" s="144" t="s">
        <v>196</v>
      </c>
      <c r="V118" s="23">
        <v>0.14915046287945138</v>
      </c>
      <c r="W118" s="144" t="s">
        <v>196</v>
      </c>
      <c r="X118" s="144">
        <v>150</v>
      </c>
      <c r="Y118" s="144" t="s">
        <v>196</v>
      </c>
      <c r="Z118" s="23">
        <v>1.8999082968745738E-3</v>
      </c>
      <c r="AA118" s="144" t="s">
        <v>196</v>
      </c>
      <c r="AB118" s="144">
        <v>234</v>
      </c>
      <c r="AC118" s="144" t="s">
        <v>196</v>
      </c>
      <c r="AD118" s="23">
        <v>1.3919785269841492E-2</v>
      </c>
      <c r="AE118" s="144" t="s">
        <v>196</v>
      </c>
      <c r="AF118" s="144">
        <v>131</v>
      </c>
      <c r="AG118" s="144" t="s">
        <v>196</v>
      </c>
      <c r="AH118" s="23">
        <v>6.2796422585435413E-2</v>
      </c>
      <c r="AI118" s="144" t="s">
        <v>196</v>
      </c>
      <c r="AJ118" s="144">
        <v>244</v>
      </c>
      <c r="AK118" s="144" t="s">
        <v>196</v>
      </c>
      <c r="AL118" s="23">
        <v>2.1477970794232217E-2</v>
      </c>
      <c r="AM118" s="144" t="s">
        <v>196</v>
      </c>
      <c r="AN118" s="144">
        <v>170</v>
      </c>
      <c r="AO118" s="144" t="s">
        <v>196</v>
      </c>
      <c r="AP118" s="23">
        <v>0.15273152510260998</v>
      </c>
      <c r="AQ118" s="144" t="s">
        <v>196</v>
      </c>
      <c r="AR118" s="144">
        <v>29</v>
      </c>
      <c r="AS118" s="144" t="s">
        <v>196</v>
      </c>
      <c r="AT118" s="23">
        <v>9.2057380856161206E-2</v>
      </c>
      <c r="AU118" s="144" t="s">
        <v>196</v>
      </c>
      <c r="AV118" s="144">
        <v>165</v>
      </c>
      <c r="AW118" s="144" t="s">
        <v>196</v>
      </c>
      <c r="AX118" s="23">
        <v>0.1812201431693892</v>
      </c>
      <c r="AY118" s="144" t="s">
        <v>196</v>
      </c>
      <c r="AZ118" s="144">
        <v>30</v>
      </c>
      <c r="BA118" s="144" t="s">
        <v>196</v>
      </c>
      <c r="BB118" s="23">
        <v>5.7037771464070334E-3</v>
      </c>
      <c r="BC118" s="144" t="s">
        <v>196</v>
      </c>
      <c r="BD118" s="144">
        <v>315</v>
      </c>
      <c r="BE118" s="144" t="s">
        <v>196</v>
      </c>
      <c r="BF118" s="23">
        <v>0.3077318915355457</v>
      </c>
      <c r="BG118" s="144" t="s">
        <v>196</v>
      </c>
      <c r="BH118" s="144">
        <v>78</v>
      </c>
      <c r="BI118" s="144" t="s">
        <v>196</v>
      </c>
      <c r="BJ118" s="23">
        <v>6.9520571554301414E-2</v>
      </c>
      <c r="BK118" s="144" t="s">
        <v>196</v>
      </c>
      <c r="BL118" s="144">
        <v>243</v>
      </c>
      <c r="BM118" s="144" t="s">
        <v>196</v>
      </c>
      <c r="BN118" s="23">
        <v>0.11911901685420305</v>
      </c>
      <c r="BO118" s="144" t="s">
        <v>196</v>
      </c>
      <c r="BP118" s="144">
        <v>78</v>
      </c>
      <c r="BQ118" s="144" t="s">
        <v>196</v>
      </c>
      <c r="BR118" s="23">
        <v>7.3923974014614716E-2</v>
      </c>
      <c r="BS118" s="144" t="s">
        <v>196</v>
      </c>
      <c r="BT118" s="144">
        <v>122</v>
      </c>
      <c r="BU118" s="144" t="s">
        <v>196</v>
      </c>
      <c r="BV118" s="23">
        <v>0.16767327190013614</v>
      </c>
      <c r="BW118" s="144" t="s">
        <v>196</v>
      </c>
      <c r="BX118" s="144">
        <v>93</v>
      </c>
      <c r="BY118" s="144" t="s">
        <v>196</v>
      </c>
      <c r="BZ118" s="23">
        <v>0.13727329987302797</v>
      </c>
      <c r="CA118" s="144" t="s">
        <v>196</v>
      </c>
      <c r="CB118" s="144">
        <v>188</v>
      </c>
      <c r="CC118" s="144" t="s">
        <v>196</v>
      </c>
      <c r="CD118" s="23">
        <v>2.5626711406826912E-2</v>
      </c>
      <c r="CE118" s="144" t="s">
        <v>196</v>
      </c>
      <c r="CF118" s="144">
        <v>288</v>
      </c>
      <c r="CG118" s="2">
        <f t="shared" si="11"/>
        <v>1.8999082968745738E-3</v>
      </c>
      <c r="CH118">
        <f t="shared" si="12"/>
        <v>2.1477970794232217E-2</v>
      </c>
      <c r="CI118">
        <f t="shared" si="13"/>
        <v>0.1812201431693892</v>
      </c>
      <c r="CJ118">
        <f t="shared" si="14"/>
        <v>6.9520571554301414E-2</v>
      </c>
      <c r="CK118">
        <f t="shared" si="15"/>
        <v>0.16767327190013614</v>
      </c>
      <c r="CL118">
        <f t="shared" si="16"/>
        <v>0.13727329987302797</v>
      </c>
      <c r="CM118">
        <f t="shared" si="17"/>
        <v>2.5626711406826912E-2</v>
      </c>
      <c r="CN118">
        <f t="shared" si="18"/>
        <v>8.9422445978876913E-2</v>
      </c>
      <c r="CO118">
        <f t="shared" si="19"/>
        <v>4.7497707421864345E-4</v>
      </c>
      <c r="CP118" s="144" t="s">
        <v>196</v>
      </c>
      <c r="CQ118">
        <f t="shared" si="20"/>
        <v>155</v>
      </c>
      <c r="CR118">
        <f t="shared" si="21"/>
        <v>234</v>
      </c>
      <c r="CS118" s="144" t="s">
        <v>196</v>
      </c>
    </row>
    <row r="119" spans="1:97" x14ac:dyDescent="0.25">
      <c r="A119" s="144" t="s">
        <v>229</v>
      </c>
      <c r="B119" s="23">
        <v>0.24036841079334409</v>
      </c>
      <c r="C119" s="144" t="s">
        <v>229</v>
      </c>
      <c r="D119" s="144">
        <v>130</v>
      </c>
      <c r="E119" s="144" t="s">
        <v>229</v>
      </c>
      <c r="F119" s="23">
        <v>4.7053111557101041E-2</v>
      </c>
      <c r="G119" s="144" t="s">
        <v>229</v>
      </c>
      <c r="H119" s="144">
        <v>286</v>
      </c>
      <c r="I119" s="144" t="s">
        <v>229</v>
      </c>
      <c r="J119" s="23">
        <v>0.29426110803104022</v>
      </c>
      <c r="K119" s="144" t="s">
        <v>229</v>
      </c>
      <c r="L119" s="144">
        <v>122</v>
      </c>
      <c r="M119" s="144" t="s">
        <v>229</v>
      </c>
      <c r="N119" s="23">
        <v>-164</v>
      </c>
      <c r="O119" s="144" t="s">
        <v>229</v>
      </c>
      <c r="P119" s="23">
        <v>33</v>
      </c>
      <c r="Q119" s="144" t="s">
        <v>229</v>
      </c>
      <c r="R119" s="23">
        <v>2.5071130050305732E-3</v>
      </c>
      <c r="S119" s="144" t="s">
        <v>229</v>
      </c>
      <c r="T119" s="144">
        <v>92</v>
      </c>
      <c r="U119" s="144" t="s">
        <v>229</v>
      </c>
      <c r="V119" s="23">
        <v>0.18440836345217396</v>
      </c>
      <c r="W119" s="144" t="s">
        <v>229</v>
      </c>
      <c r="X119" s="144">
        <v>122</v>
      </c>
      <c r="Y119" s="144" t="s">
        <v>229</v>
      </c>
      <c r="Z119" s="23">
        <v>4.2104865647288516E-3</v>
      </c>
      <c r="AA119" s="144" t="s">
        <v>229</v>
      </c>
      <c r="AB119" s="144">
        <v>111</v>
      </c>
      <c r="AC119" s="144" t="s">
        <v>229</v>
      </c>
      <c r="AD119" s="23">
        <v>5.1649566196476943E-3</v>
      </c>
      <c r="AE119" s="144" t="s">
        <v>229</v>
      </c>
      <c r="AF119" s="144">
        <v>252</v>
      </c>
      <c r="AG119" s="144" t="s">
        <v>229</v>
      </c>
      <c r="AH119" s="23">
        <v>8.0726035425050011E-2</v>
      </c>
      <c r="AI119" s="144" t="s">
        <v>229</v>
      </c>
      <c r="AJ119" s="144">
        <v>169</v>
      </c>
      <c r="AK119" s="144" t="s">
        <v>229</v>
      </c>
      <c r="AL119" s="23">
        <v>1.5206840537544742E-2</v>
      </c>
      <c r="AM119" s="144" t="s">
        <v>229</v>
      </c>
      <c r="AN119" s="144">
        <v>265</v>
      </c>
      <c r="AO119" s="144" t="s">
        <v>229</v>
      </c>
      <c r="AP119" s="23">
        <v>2.8159161414914119E-2</v>
      </c>
      <c r="AQ119" s="144" t="s">
        <v>229</v>
      </c>
      <c r="AR119" s="144">
        <v>180</v>
      </c>
      <c r="AS119" s="144" t="s">
        <v>229</v>
      </c>
      <c r="AT119" s="23">
        <v>0.13684081808603948</v>
      </c>
      <c r="AU119" s="144" t="s">
        <v>229</v>
      </c>
      <c r="AV119" s="144">
        <v>63</v>
      </c>
      <c r="AW119" s="144" t="s">
        <v>229</v>
      </c>
      <c r="AX119" s="23">
        <v>7.567190692913435E-2</v>
      </c>
      <c r="AY119" s="144" t="s">
        <v>229</v>
      </c>
      <c r="AZ119" s="144">
        <v>155</v>
      </c>
      <c r="BA119" s="144" t="s">
        <v>229</v>
      </c>
      <c r="BB119" s="23">
        <v>3.1279827873420617E-2</v>
      </c>
      <c r="BC119" s="144" t="s">
        <v>229</v>
      </c>
      <c r="BD119" s="144">
        <v>221</v>
      </c>
      <c r="BE119" s="144" t="s">
        <v>229</v>
      </c>
      <c r="BF119" s="23">
        <v>0.10425101250389485</v>
      </c>
      <c r="BG119" s="144" t="s">
        <v>229</v>
      </c>
      <c r="BH119" s="144">
        <v>317</v>
      </c>
      <c r="BI119" s="144" t="s">
        <v>229</v>
      </c>
      <c r="BJ119" s="23">
        <v>5.0323241786981117E-2</v>
      </c>
      <c r="BK119" s="144" t="s">
        <v>229</v>
      </c>
      <c r="BL119" s="144">
        <v>295</v>
      </c>
      <c r="BM119" s="144" t="s">
        <v>229</v>
      </c>
      <c r="BN119" s="23">
        <v>3.7003721105909146E-2</v>
      </c>
      <c r="BO119" s="144" t="s">
        <v>229</v>
      </c>
      <c r="BP119" s="144">
        <v>239</v>
      </c>
      <c r="BQ119" s="144" t="s">
        <v>229</v>
      </c>
      <c r="BR119" s="23">
        <v>6.900043731971002E-2</v>
      </c>
      <c r="BS119" s="144" t="s">
        <v>229</v>
      </c>
      <c r="BT119" s="144">
        <v>138</v>
      </c>
      <c r="BU119" s="144" t="s">
        <v>229</v>
      </c>
      <c r="BV119" s="23">
        <v>9.2179102056403242E-2</v>
      </c>
      <c r="BW119" s="144" t="s">
        <v>229</v>
      </c>
      <c r="BX119" s="144">
        <v>213</v>
      </c>
      <c r="BY119" s="144" t="s">
        <v>229</v>
      </c>
      <c r="BZ119" s="23">
        <v>0.29800883698943714</v>
      </c>
      <c r="CA119" s="144" t="s">
        <v>229</v>
      </c>
      <c r="CB119" s="144">
        <v>36</v>
      </c>
      <c r="CC119" s="144" t="s">
        <v>229</v>
      </c>
      <c r="CD119" s="23">
        <v>0.17750993440124496</v>
      </c>
      <c r="CE119" s="144" t="s">
        <v>229</v>
      </c>
      <c r="CF119" s="144">
        <v>56</v>
      </c>
      <c r="CG119" s="2">
        <f t="shared" si="11"/>
        <v>4.2104865647288516E-3</v>
      </c>
      <c r="CH119">
        <f t="shared" si="12"/>
        <v>1.5206840537544742E-2</v>
      </c>
      <c r="CI119">
        <f t="shared" si="13"/>
        <v>7.567190692913435E-2</v>
      </c>
      <c r="CJ119">
        <f t="shared" si="14"/>
        <v>5.0323241786981117E-2</v>
      </c>
      <c r="CK119">
        <f t="shared" si="15"/>
        <v>9.2179102056403242E-2</v>
      </c>
      <c r="CL119">
        <f t="shared" si="16"/>
        <v>0.29800883698943714</v>
      </c>
      <c r="CM119">
        <f t="shared" si="17"/>
        <v>0.17750993440124496</v>
      </c>
      <c r="CN119">
        <f t="shared" si="18"/>
        <v>9.8091055669758911E-2</v>
      </c>
      <c r="CO119">
        <f t="shared" si="19"/>
        <v>1.0526216411822129E-3</v>
      </c>
      <c r="CP119" s="144" t="s">
        <v>229</v>
      </c>
      <c r="CQ119">
        <f t="shared" si="20"/>
        <v>130</v>
      </c>
      <c r="CR119">
        <f t="shared" si="21"/>
        <v>111</v>
      </c>
      <c r="CS119" s="144" t="s">
        <v>229</v>
      </c>
    </row>
    <row r="120" spans="1:97" x14ac:dyDescent="0.25">
      <c r="A120" s="144" t="s">
        <v>104</v>
      </c>
      <c r="B120" s="23">
        <v>0.33287461103128929</v>
      </c>
      <c r="C120" s="144" t="s">
        <v>104</v>
      </c>
      <c r="D120" s="144">
        <v>68</v>
      </c>
      <c r="E120" s="144" t="s">
        <v>104</v>
      </c>
      <c r="F120" s="23">
        <v>0.22841226463015846</v>
      </c>
      <c r="G120" s="144" t="s">
        <v>104</v>
      </c>
      <c r="H120" s="144">
        <v>45</v>
      </c>
      <c r="I120" s="144" t="s">
        <v>104</v>
      </c>
      <c r="J120" s="23">
        <v>0.24300855035075117</v>
      </c>
      <c r="K120" s="144" t="s">
        <v>104</v>
      </c>
      <c r="L120" s="144">
        <v>186</v>
      </c>
      <c r="M120" s="144" t="s">
        <v>104</v>
      </c>
      <c r="N120" s="23">
        <v>141</v>
      </c>
      <c r="O120" s="144" t="s">
        <v>104</v>
      </c>
      <c r="P120" s="23">
        <v>290</v>
      </c>
      <c r="Q120" s="144" t="s">
        <v>104</v>
      </c>
      <c r="R120" s="23">
        <v>1.2874815741144021E-2</v>
      </c>
      <c r="S120" s="144" t="s">
        <v>104</v>
      </c>
      <c r="T120" s="144">
        <v>16</v>
      </c>
      <c r="U120" s="144" t="s">
        <v>104</v>
      </c>
      <c r="V120" s="23">
        <v>7.2400137419256175E-2</v>
      </c>
      <c r="W120" s="144" t="s">
        <v>104</v>
      </c>
      <c r="X120" s="144">
        <v>258</v>
      </c>
      <c r="Y120" s="144" t="s">
        <v>104</v>
      </c>
      <c r="Z120" s="23">
        <v>1.3540003751382184E-2</v>
      </c>
      <c r="AA120" s="144" t="s">
        <v>104</v>
      </c>
      <c r="AB120" s="144">
        <v>20</v>
      </c>
      <c r="AC120" s="144" t="s">
        <v>104</v>
      </c>
      <c r="AD120" s="23">
        <v>0.17477608571876904</v>
      </c>
      <c r="AE120" s="144" t="s">
        <v>104</v>
      </c>
      <c r="AF120" s="144">
        <v>12</v>
      </c>
      <c r="AG120" s="144" t="s">
        <v>104</v>
      </c>
      <c r="AH120" s="23">
        <v>7.0595029845379811E-2</v>
      </c>
      <c r="AI120" s="144" t="s">
        <v>104</v>
      </c>
      <c r="AJ120" s="144">
        <v>208</v>
      </c>
      <c r="AK120" s="144" t="s">
        <v>104</v>
      </c>
      <c r="AL120" s="23">
        <v>0.17920149153070056</v>
      </c>
      <c r="AM120" s="144" t="s">
        <v>104</v>
      </c>
      <c r="AN120" s="144">
        <v>13</v>
      </c>
      <c r="AO120" s="144" t="s">
        <v>104</v>
      </c>
      <c r="AP120" s="23">
        <v>3.2267652251456211E-2</v>
      </c>
      <c r="AQ120" s="144" t="s">
        <v>104</v>
      </c>
      <c r="AR120" s="144">
        <v>166</v>
      </c>
      <c r="AS120" s="144" t="s">
        <v>104</v>
      </c>
      <c r="AT120" s="23">
        <v>8.4218927408565805E-2</v>
      </c>
      <c r="AU120" s="144" t="s">
        <v>104</v>
      </c>
      <c r="AV120" s="144">
        <v>183</v>
      </c>
      <c r="AW120" s="144" t="s">
        <v>104</v>
      </c>
      <c r="AX120" s="23">
        <v>6.1121506307798792E-2</v>
      </c>
      <c r="AY120" s="144" t="s">
        <v>104</v>
      </c>
      <c r="AZ120" s="144">
        <v>191</v>
      </c>
      <c r="BA120" s="144" t="s">
        <v>104</v>
      </c>
      <c r="BB120" s="23">
        <v>0.21328956331917229</v>
      </c>
      <c r="BC120" s="144" t="s">
        <v>104</v>
      </c>
      <c r="BD120" s="144">
        <v>29</v>
      </c>
      <c r="BE120" s="144" t="s">
        <v>104</v>
      </c>
      <c r="BF120" s="23">
        <v>0.23071938467951825</v>
      </c>
      <c r="BG120" s="144" t="s">
        <v>104</v>
      </c>
      <c r="BH120" s="144">
        <v>149</v>
      </c>
      <c r="BI120" s="144" t="s">
        <v>104</v>
      </c>
      <c r="BJ120" s="23">
        <v>0.24278980532287395</v>
      </c>
      <c r="BK120" s="144" t="s">
        <v>104</v>
      </c>
      <c r="BL120" s="144">
        <v>29</v>
      </c>
      <c r="BM120" s="144" t="s">
        <v>104</v>
      </c>
      <c r="BN120" s="23">
        <v>7.2201448854030528E-2</v>
      </c>
      <c r="BO120" s="144" t="s">
        <v>104</v>
      </c>
      <c r="BP120" s="144">
        <v>143</v>
      </c>
      <c r="BQ120" s="144" t="s">
        <v>104</v>
      </c>
      <c r="BR120" s="23">
        <v>3.4986788010411253E-2</v>
      </c>
      <c r="BS120" s="144" t="s">
        <v>104</v>
      </c>
      <c r="BT120" s="144">
        <v>266</v>
      </c>
      <c r="BU120" s="144" t="s">
        <v>104</v>
      </c>
      <c r="BV120" s="23">
        <v>9.3078938152991106E-2</v>
      </c>
      <c r="BW120" s="144" t="s">
        <v>104</v>
      </c>
      <c r="BX120" s="144">
        <v>210</v>
      </c>
      <c r="BY120" s="144" t="s">
        <v>104</v>
      </c>
      <c r="BZ120" s="23">
        <v>0.19801032351820144</v>
      </c>
      <c r="CA120" s="144" t="s">
        <v>104</v>
      </c>
      <c r="CB120" s="144">
        <v>95</v>
      </c>
      <c r="CC120" s="144" t="s">
        <v>104</v>
      </c>
      <c r="CD120" s="23">
        <v>0.17680258469094398</v>
      </c>
      <c r="CE120" s="144" t="s">
        <v>104</v>
      </c>
      <c r="CF120" s="144">
        <v>57</v>
      </c>
      <c r="CG120" s="2">
        <f t="shared" si="11"/>
        <v>1.3540003751382184E-2</v>
      </c>
      <c r="CH120">
        <f t="shared" si="12"/>
        <v>0.17920149153070056</v>
      </c>
      <c r="CI120">
        <f t="shared" si="13"/>
        <v>6.1121506307798792E-2</v>
      </c>
      <c r="CJ120">
        <f t="shared" si="14"/>
        <v>0.24278980532287395</v>
      </c>
      <c r="CK120">
        <f t="shared" si="15"/>
        <v>9.3078938152991106E-2</v>
      </c>
      <c r="CL120">
        <f t="shared" si="16"/>
        <v>0.19801032351820144</v>
      </c>
      <c r="CM120">
        <f t="shared" si="17"/>
        <v>0.17680258469094398</v>
      </c>
      <c r="CN120">
        <f t="shared" si="18"/>
        <v>0.1358415687566866</v>
      </c>
      <c r="CO120">
        <f t="shared" si="19"/>
        <v>3.385000937845546E-3</v>
      </c>
      <c r="CP120" s="144" t="s">
        <v>104</v>
      </c>
      <c r="CQ120">
        <f t="shared" si="20"/>
        <v>68</v>
      </c>
      <c r="CR120">
        <f t="shared" si="21"/>
        <v>20</v>
      </c>
      <c r="CS120" s="144" t="s">
        <v>104</v>
      </c>
    </row>
    <row r="121" spans="1:97" x14ac:dyDescent="0.25">
      <c r="A121" s="144" t="s">
        <v>245</v>
      </c>
      <c r="B121" s="23">
        <v>0.13996627146027221</v>
      </c>
      <c r="C121" s="144" t="s">
        <v>245</v>
      </c>
      <c r="D121" s="144">
        <v>292</v>
      </c>
      <c r="E121" s="144" t="s">
        <v>245</v>
      </c>
      <c r="F121" s="23">
        <v>3.8057525223733055E-2</v>
      </c>
      <c r="G121" s="144" t="s">
        <v>245</v>
      </c>
      <c r="H121" s="144">
        <v>302</v>
      </c>
      <c r="I121" s="144" t="s">
        <v>245</v>
      </c>
      <c r="J121" s="23">
        <v>0.26032976333763469</v>
      </c>
      <c r="K121" s="144" t="s">
        <v>245</v>
      </c>
      <c r="L121" s="144">
        <v>161</v>
      </c>
      <c r="M121" s="144" t="s">
        <v>245</v>
      </c>
      <c r="N121" s="23">
        <v>-141</v>
      </c>
      <c r="O121" s="144" t="s">
        <v>245</v>
      </c>
      <c r="P121" s="23">
        <v>43</v>
      </c>
      <c r="Q121" s="144" t="s">
        <v>245</v>
      </c>
      <c r="R121" s="23">
        <v>2.8883209154708742E-3</v>
      </c>
      <c r="S121" s="144" t="s">
        <v>245</v>
      </c>
      <c r="T121" s="144">
        <v>85</v>
      </c>
      <c r="U121" s="144" t="s">
        <v>245</v>
      </c>
      <c r="V121" s="23">
        <v>0.38301313003375553</v>
      </c>
      <c r="W121" s="144" t="s">
        <v>245</v>
      </c>
      <c r="X121" s="144">
        <v>41</v>
      </c>
      <c r="Y121" s="144" t="s">
        <v>245</v>
      </c>
      <c r="Z121" s="23">
        <v>6.4268958440797342E-3</v>
      </c>
      <c r="AA121" s="144" t="s">
        <v>245</v>
      </c>
      <c r="AB121" s="144">
        <v>68</v>
      </c>
      <c r="AC121" s="144" t="s">
        <v>245</v>
      </c>
      <c r="AD121" s="23">
        <v>7.8033666285615031E-3</v>
      </c>
      <c r="AE121" s="144" t="s">
        <v>245</v>
      </c>
      <c r="AF121" s="144">
        <v>207</v>
      </c>
      <c r="AG121" s="144" t="s">
        <v>245</v>
      </c>
      <c r="AH121" s="23">
        <v>7.5764946716060572E-2</v>
      </c>
      <c r="AI121" s="144" t="s">
        <v>245</v>
      </c>
      <c r="AJ121" s="144">
        <v>193</v>
      </c>
      <c r="AK121" s="144" t="s">
        <v>245</v>
      </c>
      <c r="AL121" s="23">
        <v>1.7152490388314647E-2</v>
      </c>
      <c r="AM121" s="144" t="s">
        <v>245</v>
      </c>
      <c r="AN121" s="144">
        <v>238</v>
      </c>
      <c r="AO121" s="144" t="s">
        <v>245</v>
      </c>
      <c r="AP121" s="23">
        <v>5.2361522974659978E-2</v>
      </c>
      <c r="AQ121" s="144" t="s">
        <v>245</v>
      </c>
      <c r="AR121" s="144">
        <v>122</v>
      </c>
      <c r="AS121" s="144" t="s">
        <v>245</v>
      </c>
      <c r="AT121" s="23">
        <v>6.902213751547126E-2</v>
      </c>
      <c r="AU121" s="144" t="s">
        <v>245</v>
      </c>
      <c r="AV121" s="144">
        <v>242</v>
      </c>
      <c r="AW121" s="144" t="s">
        <v>245</v>
      </c>
      <c r="AX121" s="23">
        <v>7.533576598835405E-2</v>
      </c>
      <c r="AY121" s="144" t="s">
        <v>245</v>
      </c>
      <c r="AZ121" s="144">
        <v>156</v>
      </c>
      <c r="BA121" s="144" t="s">
        <v>245</v>
      </c>
      <c r="BB121" s="23">
        <v>1.4142020988877508E-2</v>
      </c>
      <c r="BC121" s="144" t="s">
        <v>245</v>
      </c>
      <c r="BD121" s="144">
        <v>280</v>
      </c>
      <c r="BE121" s="144" t="s">
        <v>245</v>
      </c>
      <c r="BF121" s="23">
        <v>0.12818387109776522</v>
      </c>
      <c r="BG121" s="144" t="s">
        <v>245</v>
      </c>
      <c r="BH121" s="144">
        <v>299</v>
      </c>
      <c r="BI121" s="144" t="s">
        <v>245</v>
      </c>
      <c r="BJ121" s="23">
        <v>3.9691765270776537E-2</v>
      </c>
      <c r="BK121" s="144" t="s">
        <v>245</v>
      </c>
      <c r="BL121" s="144">
        <v>316</v>
      </c>
      <c r="BM121" s="144" t="s">
        <v>245</v>
      </c>
      <c r="BN121" s="23">
        <v>7.0149457922896582E-3</v>
      </c>
      <c r="BO121" s="144" t="s">
        <v>245</v>
      </c>
      <c r="BP121" s="144">
        <v>317</v>
      </c>
      <c r="BQ121" s="144" t="s">
        <v>245</v>
      </c>
      <c r="BR121" s="23">
        <v>4.1532092242979268E-2</v>
      </c>
      <c r="BS121" s="144" t="s">
        <v>245</v>
      </c>
      <c r="BT121" s="144">
        <v>242</v>
      </c>
      <c r="BU121" s="144" t="s">
        <v>245</v>
      </c>
      <c r="BV121" s="23">
        <v>4.2252601261208271E-2</v>
      </c>
      <c r="BW121" s="144" t="s">
        <v>245</v>
      </c>
      <c r="BX121" s="144">
        <v>312</v>
      </c>
      <c r="BY121" s="144" t="s">
        <v>245</v>
      </c>
      <c r="BZ121" s="23">
        <v>0.13565288354477809</v>
      </c>
      <c r="CA121" s="144" t="s">
        <v>245</v>
      </c>
      <c r="CB121" s="144">
        <v>194</v>
      </c>
      <c r="CC121" s="144" t="s">
        <v>245</v>
      </c>
      <c r="CD121" s="23">
        <v>9.641457658906584E-2</v>
      </c>
      <c r="CE121" s="144" t="s">
        <v>245</v>
      </c>
      <c r="CF121" s="144">
        <v>126</v>
      </c>
      <c r="CG121" s="2">
        <f t="shared" si="11"/>
        <v>6.4268958440797342E-3</v>
      </c>
      <c r="CH121">
        <f t="shared" si="12"/>
        <v>1.7152490388314647E-2</v>
      </c>
      <c r="CI121">
        <f t="shared" si="13"/>
        <v>7.533576598835405E-2</v>
      </c>
      <c r="CJ121">
        <f t="shared" si="14"/>
        <v>3.9691765270776537E-2</v>
      </c>
      <c r="CK121">
        <f t="shared" si="15"/>
        <v>4.2252601261208271E-2</v>
      </c>
      <c r="CL121">
        <f t="shared" si="16"/>
        <v>0.13565288354477809</v>
      </c>
      <c r="CM121">
        <f t="shared" si="17"/>
        <v>9.641457658906584E-2</v>
      </c>
      <c r="CN121">
        <f t="shared" si="18"/>
        <v>5.7118318003533286E-2</v>
      </c>
      <c r="CO121">
        <f t="shared" si="19"/>
        <v>1.6067239610199336E-3</v>
      </c>
      <c r="CP121" s="144" t="s">
        <v>245</v>
      </c>
      <c r="CQ121">
        <f t="shared" si="20"/>
        <v>292</v>
      </c>
      <c r="CR121">
        <f t="shared" si="21"/>
        <v>68</v>
      </c>
      <c r="CS121" s="144" t="s">
        <v>245</v>
      </c>
    </row>
    <row r="122" spans="1:97" x14ac:dyDescent="0.25">
      <c r="A122" s="144" t="s">
        <v>193</v>
      </c>
      <c r="B122" s="23">
        <v>0.25799521745406367</v>
      </c>
      <c r="C122" s="144" t="s">
        <v>193</v>
      </c>
      <c r="D122" s="144">
        <v>114</v>
      </c>
      <c r="E122" s="144" t="s">
        <v>193</v>
      </c>
      <c r="F122" s="23">
        <v>0.15919722394663172</v>
      </c>
      <c r="G122" s="144" t="s">
        <v>193</v>
      </c>
      <c r="H122" s="144">
        <v>68</v>
      </c>
      <c r="I122" s="144" t="s">
        <v>193</v>
      </c>
      <c r="J122" s="23">
        <v>0.24832128859539354</v>
      </c>
      <c r="K122" s="144" t="s">
        <v>193</v>
      </c>
      <c r="L122" s="144">
        <v>177</v>
      </c>
      <c r="M122" s="144" t="s">
        <v>193</v>
      </c>
      <c r="N122" s="23">
        <v>109</v>
      </c>
      <c r="O122" s="144" t="s">
        <v>193</v>
      </c>
      <c r="P122" s="23">
        <v>269</v>
      </c>
      <c r="Q122" s="144" t="s">
        <v>193</v>
      </c>
      <c r="R122" s="23">
        <v>7.9803414874278361E-3</v>
      </c>
      <c r="S122" s="144" t="s">
        <v>193</v>
      </c>
      <c r="T122" s="144">
        <v>29</v>
      </c>
      <c r="U122" s="144" t="s">
        <v>193</v>
      </c>
      <c r="V122" s="23">
        <v>0.17511405837389074</v>
      </c>
      <c r="W122" s="144" t="s">
        <v>193</v>
      </c>
      <c r="X122" s="144">
        <v>131</v>
      </c>
      <c r="Y122" s="144" t="s">
        <v>193</v>
      </c>
      <c r="Z122" s="23">
        <v>9.5961828911031635E-3</v>
      </c>
      <c r="AA122" s="144" t="s">
        <v>193</v>
      </c>
      <c r="AB122" s="144">
        <v>35</v>
      </c>
      <c r="AC122" s="144" t="s">
        <v>193</v>
      </c>
      <c r="AD122" s="23">
        <v>6.7801442509186238E-2</v>
      </c>
      <c r="AE122" s="144" t="s">
        <v>193</v>
      </c>
      <c r="AF122" s="144">
        <v>30</v>
      </c>
      <c r="AG122" s="144" t="s">
        <v>193</v>
      </c>
      <c r="AH122" s="23">
        <v>6.4137082679328647E-2</v>
      </c>
      <c r="AI122" s="144" t="s">
        <v>193</v>
      </c>
      <c r="AJ122" s="144">
        <v>239</v>
      </c>
      <c r="AK122" s="144" t="s">
        <v>193</v>
      </c>
      <c r="AL122" s="23">
        <v>7.4149983692570545E-2</v>
      </c>
      <c r="AM122" s="144" t="s">
        <v>193</v>
      </c>
      <c r="AN122" s="144">
        <v>36</v>
      </c>
      <c r="AO122" s="144" t="s">
        <v>193</v>
      </c>
      <c r="AP122" s="23">
        <v>4.1469418753472861E-2</v>
      </c>
      <c r="AQ122" s="144" t="s">
        <v>193</v>
      </c>
      <c r="AR122" s="144">
        <v>142</v>
      </c>
      <c r="AS122" s="144" t="s">
        <v>193</v>
      </c>
      <c r="AT122" s="23">
        <v>5.8608219209873087E-2</v>
      </c>
      <c r="AU122" s="144" t="s">
        <v>193</v>
      </c>
      <c r="AV122" s="144">
        <v>275</v>
      </c>
      <c r="AW122" s="144" t="s">
        <v>193</v>
      </c>
      <c r="AX122" s="23">
        <v>6.1055062065245282E-2</v>
      </c>
      <c r="AY122" s="144" t="s">
        <v>193</v>
      </c>
      <c r="AZ122" s="144">
        <v>192</v>
      </c>
      <c r="BA122" s="144" t="s">
        <v>193</v>
      </c>
      <c r="BB122" s="23">
        <v>4.6596966323175538E-2</v>
      </c>
      <c r="BC122" s="144" t="s">
        <v>193</v>
      </c>
      <c r="BD122" s="144">
        <v>175</v>
      </c>
      <c r="BE122" s="144" t="s">
        <v>193</v>
      </c>
      <c r="BF122" s="23">
        <v>0.27116764096876234</v>
      </c>
      <c r="BG122" s="144" t="s">
        <v>193</v>
      </c>
      <c r="BH122" s="144">
        <v>116</v>
      </c>
      <c r="BI122" s="144" t="s">
        <v>193</v>
      </c>
      <c r="BJ122" s="23">
        <v>9.9182311515673263E-2</v>
      </c>
      <c r="BK122" s="144" t="s">
        <v>193</v>
      </c>
      <c r="BL122" s="144">
        <v>164</v>
      </c>
      <c r="BM122" s="144" t="s">
        <v>193</v>
      </c>
      <c r="BN122" s="23">
        <v>0.18840874661896354</v>
      </c>
      <c r="BO122" s="144" t="s">
        <v>193</v>
      </c>
      <c r="BP122" s="144">
        <v>37</v>
      </c>
      <c r="BQ122" s="144" t="s">
        <v>193</v>
      </c>
      <c r="BR122" s="23">
        <v>4.1530621219699838E-2</v>
      </c>
      <c r="BS122" s="144" t="s">
        <v>193</v>
      </c>
      <c r="BT122" s="144">
        <v>243</v>
      </c>
      <c r="BU122" s="144" t="s">
        <v>193</v>
      </c>
      <c r="BV122" s="23">
        <v>0.19954710401858575</v>
      </c>
      <c r="BW122" s="144" t="s">
        <v>193</v>
      </c>
      <c r="BX122" s="144">
        <v>66</v>
      </c>
      <c r="BY122" s="144" t="s">
        <v>193</v>
      </c>
      <c r="BZ122" s="23">
        <v>0.22280186655674572</v>
      </c>
      <c r="CA122" s="144" t="s">
        <v>193</v>
      </c>
      <c r="CB122" s="144">
        <v>73</v>
      </c>
      <c r="CC122" s="144" t="s">
        <v>193</v>
      </c>
      <c r="CD122" s="23">
        <v>5.3344373897215594E-2</v>
      </c>
      <c r="CE122" s="144" t="s">
        <v>193</v>
      </c>
      <c r="CF122" s="144">
        <v>206</v>
      </c>
      <c r="CG122" s="2">
        <f t="shared" si="11"/>
        <v>9.5961828911031635E-3</v>
      </c>
      <c r="CH122">
        <f t="shared" si="12"/>
        <v>7.4149983692570545E-2</v>
      </c>
      <c r="CI122">
        <f t="shared" si="13"/>
        <v>6.1055062065245282E-2</v>
      </c>
      <c r="CJ122">
        <f t="shared" si="14"/>
        <v>9.9182311515673263E-2</v>
      </c>
      <c r="CK122">
        <f t="shared" si="15"/>
        <v>0.19954710401858575</v>
      </c>
      <c r="CL122">
        <f t="shared" si="16"/>
        <v>0.22280186655674572</v>
      </c>
      <c r="CM122">
        <f t="shared" si="17"/>
        <v>5.3344373897215594E-2</v>
      </c>
      <c r="CN122">
        <f t="shared" si="18"/>
        <v>0.10528431400071012</v>
      </c>
      <c r="CO122">
        <f t="shared" si="19"/>
        <v>2.3990457227757909E-3</v>
      </c>
      <c r="CP122" s="144" t="s">
        <v>193</v>
      </c>
      <c r="CQ122">
        <f t="shared" si="20"/>
        <v>114</v>
      </c>
      <c r="CR122">
        <f t="shared" si="21"/>
        <v>35</v>
      </c>
      <c r="CS122" s="144" t="s">
        <v>193</v>
      </c>
    </row>
    <row r="123" spans="1:97" x14ac:dyDescent="0.25">
      <c r="A123" s="144" t="s">
        <v>218</v>
      </c>
      <c r="B123" s="23">
        <v>0.19192213713531117</v>
      </c>
      <c r="C123" s="144" t="s">
        <v>218</v>
      </c>
      <c r="D123" s="144">
        <v>198</v>
      </c>
      <c r="E123" s="144" t="s">
        <v>218</v>
      </c>
      <c r="F123" s="23">
        <v>0.12855538382053991</v>
      </c>
      <c r="G123" s="144" t="s">
        <v>218</v>
      </c>
      <c r="H123" s="144">
        <v>100</v>
      </c>
      <c r="I123" s="144" t="s">
        <v>218</v>
      </c>
      <c r="J123" s="23">
        <v>0.21547489770427944</v>
      </c>
      <c r="K123" s="144" t="s">
        <v>218</v>
      </c>
      <c r="L123" s="144">
        <v>223</v>
      </c>
      <c r="M123" s="144" t="s">
        <v>218</v>
      </c>
      <c r="N123" s="23">
        <v>123</v>
      </c>
      <c r="O123" s="144" t="s">
        <v>218</v>
      </c>
      <c r="P123" s="23">
        <v>280</v>
      </c>
      <c r="Q123" s="144" t="s">
        <v>218</v>
      </c>
      <c r="R123" s="23">
        <v>6.3660636698620182E-3</v>
      </c>
      <c r="S123" s="144" t="s">
        <v>218</v>
      </c>
      <c r="T123" s="144">
        <v>41</v>
      </c>
      <c r="U123" s="144" t="s">
        <v>218</v>
      </c>
      <c r="V123" s="23">
        <v>7.7041878638622427E-2</v>
      </c>
      <c r="W123" s="144" t="s">
        <v>218</v>
      </c>
      <c r="X123" s="144">
        <v>254</v>
      </c>
      <c r="Y123" s="144" t="s">
        <v>218</v>
      </c>
      <c r="Z123" s="23">
        <v>7.0761001414196443E-3</v>
      </c>
      <c r="AA123" s="144" t="s">
        <v>218</v>
      </c>
      <c r="AB123" s="144">
        <v>59</v>
      </c>
      <c r="AC123" s="144" t="s">
        <v>218</v>
      </c>
      <c r="AD123" s="23">
        <v>4.499952547508794E-2</v>
      </c>
      <c r="AE123" s="144" t="s">
        <v>218</v>
      </c>
      <c r="AF123" s="144">
        <v>39</v>
      </c>
      <c r="AG123" s="144" t="s">
        <v>218</v>
      </c>
      <c r="AH123" s="23">
        <v>6.6094924341026248E-2</v>
      </c>
      <c r="AI123" s="144" t="s">
        <v>218</v>
      </c>
      <c r="AJ123" s="144">
        <v>231</v>
      </c>
      <c r="AK123" s="144" t="s">
        <v>218</v>
      </c>
      <c r="AL123" s="23">
        <v>5.21782238774861E-2</v>
      </c>
      <c r="AM123" s="144" t="s">
        <v>218</v>
      </c>
      <c r="AN123" s="144">
        <v>54</v>
      </c>
      <c r="AO123" s="144" t="s">
        <v>218</v>
      </c>
      <c r="AP123" s="23">
        <v>0.14123927921031862</v>
      </c>
      <c r="AQ123" s="144" t="s">
        <v>218</v>
      </c>
      <c r="AR123" s="144">
        <v>33</v>
      </c>
      <c r="AS123" s="144" t="s">
        <v>218</v>
      </c>
      <c r="AT123" s="23">
        <v>5.028675954938875E-2</v>
      </c>
      <c r="AU123" s="144" t="s">
        <v>218</v>
      </c>
      <c r="AV123" s="144">
        <v>300</v>
      </c>
      <c r="AW123" s="144" t="s">
        <v>218</v>
      </c>
      <c r="AX123" s="23">
        <v>0.15529987844074108</v>
      </c>
      <c r="AY123" s="144" t="s">
        <v>218</v>
      </c>
      <c r="AZ123" s="144">
        <v>45</v>
      </c>
      <c r="BA123" s="144" t="s">
        <v>218</v>
      </c>
      <c r="BB123" s="23">
        <v>2.391274011729155E-2</v>
      </c>
      <c r="BC123" s="144" t="s">
        <v>218</v>
      </c>
      <c r="BD123" s="144">
        <v>245</v>
      </c>
      <c r="BE123" s="144" t="s">
        <v>218</v>
      </c>
      <c r="BF123" s="23">
        <v>0.42048502869182586</v>
      </c>
      <c r="BG123" s="144" t="s">
        <v>218</v>
      </c>
      <c r="BH123" s="144">
        <v>39</v>
      </c>
      <c r="BI123" s="144" t="s">
        <v>218</v>
      </c>
      <c r="BJ123" s="23">
        <v>0.10969721116568111</v>
      </c>
      <c r="BK123" s="144" t="s">
        <v>218</v>
      </c>
      <c r="BL123" s="144">
        <v>149</v>
      </c>
      <c r="BM123" s="144" t="s">
        <v>218</v>
      </c>
      <c r="BN123" s="23">
        <v>6.7937873084295275E-2</v>
      </c>
      <c r="BO123" s="144" t="s">
        <v>218</v>
      </c>
      <c r="BP123" s="144">
        <v>151</v>
      </c>
      <c r="BQ123" s="144" t="s">
        <v>218</v>
      </c>
      <c r="BR123" s="23">
        <v>3.3501481028796284E-2</v>
      </c>
      <c r="BS123" s="144" t="s">
        <v>218</v>
      </c>
      <c r="BT123" s="144">
        <v>272</v>
      </c>
      <c r="BU123" s="144" t="s">
        <v>218</v>
      </c>
      <c r="BV123" s="23">
        <v>8.8088246592010297E-2</v>
      </c>
      <c r="BW123" s="144" t="s">
        <v>218</v>
      </c>
      <c r="BX123" s="144">
        <v>222</v>
      </c>
      <c r="BY123" s="144" t="s">
        <v>218</v>
      </c>
      <c r="BZ123" s="23">
        <v>8.5384649497254522E-2</v>
      </c>
      <c r="CA123" s="144" t="s">
        <v>218</v>
      </c>
      <c r="CB123" s="144">
        <v>296</v>
      </c>
      <c r="CC123" s="144" t="s">
        <v>218</v>
      </c>
      <c r="CD123" s="23">
        <v>3.6621485918093041E-2</v>
      </c>
      <c r="CE123" s="144" t="s">
        <v>218</v>
      </c>
      <c r="CF123" s="144">
        <v>259</v>
      </c>
      <c r="CG123" s="2">
        <f t="shared" si="11"/>
        <v>7.0761001414196443E-3</v>
      </c>
      <c r="CH123">
        <f t="shared" si="12"/>
        <v>5.21782238774861E-2</v>
      </c>
      <c r="CI123">
        <f t="shared" si="13"/>
        <v>0.15529987844074108</v>
      </c>
      <c r="CJ123">
        <f t="shared" si="14"/>
        <v>0.10969721116568111</v>
      </c>
      <c r="CK123">
        <f t="shared" si="15"/>
        <v>8.8088246592010297E-2</v>
      </c>
      <c r="CL123">
        <f t="shared" si="16"/>
        <v>8.5384649497254522E-2</v>
      </c>
      <c r="CM123">
        <f t="shared" si="17"/>
        <v>3.6621485918093041E-2</v>
      </c>
      <c r="CN123">
        <f t="shared" si="18"/>
        <v>7.8320795048998207E-2</v>
      </c>
      <c r="CO123">
        <f t="shared" si="19"/>
        <v>1.7690250353549111E-3</v>
      </c>
      <c r="CP123" s="144" t="s">
        <v>218</v>
      </c>
      <c r="CQ123">
        <f t="shared" si="20"/>
        <v>198</v>
      </c>
      <c r="CR123">
        <f t="shared" si="21"/>
        <v>59</v>
      </c>
      <c r="CS123" s="144" t="s">
        <v>218</v>
      </c>
    </row>
    <row r="124" spans="1:97" x14ac:dyDescent="0.25">
      <c r="A124" s="144" t="s">
        <v>174</v>
      </c>
      <c r="B124" s="23">
        <v>0.32702482368866559</v>
      </c>
      <c r="C124" s="144" t="s">
        <v>174</v>
      </c>
      <c r="D124" s="144">
        <v>74</v>
      </c>
      <c r="E124" s="144" t="s">
        <v>174</v>
      </c>
      <c r="F124" s="23">
        <v>5.8788901294531931E-2</v>
      </c>
      <c r="G124" s="144" t="s">
        <v>174</v>
      </c>
      <c r="H124" s="144">
        <v>259</v>
      </c>
      <c r="I124" s="144" t="s">
        <v>174</v>
      </c>
      <c r="J124" s="23">
        <v>0.4909514291141322</v>
      </c>
      <c r="K124" s="144" t="s">
        <v>174</v>
      </c>
      <c r="L124" s="144">
        <v>34</v>
      </c>
      <c r="M124" s="144" t="s">
        <v>174</v>
      </c>
      <c r="N124" s="23">
        <v>-225</v>
      </c>
      <c r="O124" s="144" t="s">
        <v>174</v>
      </c>
      <c r="P124" s="23">
        <v>5</v>
      </c>
      <c r="Q124" s="144" t="s">
        <v>174</v>
      </c>
      <c r="R124" s="23">
        <v>3.692440529089342E-4</v>
      </c>
      <c r="S124" s="144" t="s">
        <v>174</v>
      </c>
      <c r="T124" s="144">
        <v>266</v>
      </c>
      <c r="U124" s="144" t="s">
        <v>174</v>
      </c>
      <c r="V124" s="23">
        <v>0.36476970712256968</v>
      </c>
      <c r="W124" s="144" t="s">
        <v>174</v>
      </c>
      <c r="X124" s="144">
        <v>44</v>
      </c>
      <c r="Y124" s="144" t="s">
        <v>174</v>
      </c>
      <c r="Z124" s="23">
        <v>3.7399868918013826E-3</v>
      </c>
      <c r="AA124" s="144" t="s">
        <v>174</v>
      </c>
      <c r="AB124" s="144">
        <v>129</v>
      </c>
      <c r="AC124" s="144" t="s">
        <v>174</v>
      </c>
      <c r="AD124" s="23">
        <v>2.762010180535463E-3</v>
      </c>
      <c r="AE124" s="144" t="s">
        <v>174</v>
      </c>
      <c r="AF124" s="144">
        <v>298</v>
      </c>
      <c r="AG124" s="144" t="s">
        <v>174</v>
      </c>
      <c r="AH124" s="23">
        <v>0.15316890591600971</v>
      </c>
      <c r="AI124" s="144" t="s">
        <v>174</v>
      </c>
      <c r="AJ124" s="144">
        <v>51</v>
      </c>
      <c r="AK124" s="144" t="s">
        <v>174</v>
      </c>
      <c r="AL124" s="23">
        <v>2.1995468732062817E-2</v>
      </c>
      <c r="AM124" s="144" t="s">
        <v>174</v>
      </c>
      <c r="AN124" s="144">
        <v>164</v>
      </c>
      <c r="AO124" s="144" t="s">
        <v>174</v>
      </c>
      <c r="AP124" s="23">
        <v>7.8341610752481455E-3</v>
      </c>
      <c r="AQ124" s="144" t="s">
        <v>174</v>
      </c>
      <c r="AR124" s="144">
        <v>240</v>
      </c>
      <c r="AS124" s="144" t="s">
        <v>174</v>
      </c>
      <c r="AT124" s="23">
        <v>0.1208908976053179</v>
      </c>
      <c r="AU124" s="144" t="s">
        <v>174</v>
      </c>
      <c r="AV124" s="144">
        <v>83</v>
      </c>
      <c r="AW124" s="144" t="s">
        <v>174</v>
      </c>
      <c r="AX124" s="23">
        <v>5.0251548622312216E-2</v>
      </c>
      <c r="AY124" s="144" t="s">
        <v>174</v>
      </c>
      <c r="AZ124" s="144">
        <v>226</v>
      </c>
      <c r="BA124" s="144" t="s">
        <v>174</v>
      </c>
      <c r="BB124" s="23">
        <v>1.5426631349723606E-2</v>
      </c>
      <c r="BC124" s="144" t="s">
        <v>174</v>
      </c>
      <c r="BD124" s="144">
        <v>272</v>
      </c>
      <c r="BE124" s="144" t="s">
        <v>174</v>
      </c>
      <c r="BF124" s="23">
        <v>0.30985374730725834</v>
      </c>
      <c r="BG124" s="144" t="s">
        <v>174</v>
      </c>
      <c r="BH124" s="144">
        <v>76</v>
      </c>
      <c r="BI124" s="144" t="s">
        <v>174</v>
      </c>
      <c r="BJ124" s="23">
        <v>7.8833492964088786E-2</v>
      </c>
      <c r="BK124" s="144" t="s">
        <v>174</v>
      </c>
      <c r="BL124" s="144">
        <v>223</v>
      </c>
      <c r="BM124" s="144" t="s">
        <v>174</v>
      </c>
      <c r="BN124" s="23">
        <v>0.1036906051212959</v>
      </c>
      <c r="BO124" s="144" t="s">
        <v>174</v>
      </c>
      <c r="BP124" s="144">
        <v>90</v>
      </c>
      <c r="BQ124" s="144" t="s">
        <v>174</v>
      </c>
      <c r="BR124" s="23">
        <v>0.13878553180492453</v>
      </c>
      <c r="BS124" s="144" t="s">
        <v>174</v>
      </c>
      <c r="BT124" s="144">
        <v>27</v>
      </c>
      <c r="BU124" s="144" t="s">
        <v>174</v>
      </c>
      <c r="BV124" s="23">
        <v>0.21078132772513256</v>
      </c>
      <c r="BW124" s="144" t="s">
        <v>174</v>
      </c>
      <c r="BX124" s="144">
        <v>56</v>
      </c>
      <c r="BY124" s="144" t="s">
        <v>174</v>
      </c>
      <c r="BZ124" s="23">
        <v>0.2410474874902461</v>
      </c>
      <c r="CA124" s="144" t="s">
        <v>174</v>
      </c>
      <c r="CB124" s="144">
        <v>63</v>
      </c>
      <c r="CC124" s="144" t="s">
        <v>174</v>
      </c>
      <c r="CD124" s="23">
        <v>0.42456953813776854</v>
      </c>
      <c r="CE124" s="144" t="s">
        <v>174</v>
      </c>
      <c r="CF124" s="144">
        <v>24</v>
      </c>
      <c r="CG124" s="2">
        <f t="shared" si="11"/>
        <v>3.7399868918013826E-3</v>
      </c>
      <c r="CH124">
        <f t="shared" si="12"/>
        <v>2.1995468732062817E-2</v>
      </c>
      <c r="CI124">
        <f t="shared" si="13"/>
        <v>5.0251548622312216E-2</v>
      </c>
      <c r="CJ124">
        <f t="shared" si="14"/>
        <v>7.8833492964088786E-2</v>
      </c>
      <c r="CK124">
        <f t="shared" si="15"/>
        <v>0.21078132772513256</v>
      </c>
      <c r="CL124">
        <f t="shared" si="16"/>
        <v>0.2410474874902461</v>
      </c>
      <c r="CM124">
        <f t="shared" si="17"/>
        <v>0.42456953813776854</v>
      </c>
      <c r="CN124">
        <f t="shared" si="18"/>
        <v>0.13345435067762346</v>
      </c>
      <c r="CO124">
        <f t="shared" si="19"/>
        <v>9.3499672295034564E-4</v>
      </c>
      <c r="CP124" s="144" t="s">
        <v>174</v>
      </c>
      <c r="CQ124">
        <f t="shared" si="20"/>
        <v>74</v>
      </c>
      <c r="CR124">
        <f t="shared" si="21"/>
        <v>129</v>
      </c>
      <c r="CS124" s="144" t="s">
        <v>174</v>
      </c>
    </row>
    <row r="125" spans="1:97" x14ac:dyDescent="0.25">
      <c r="A125" s="144" t="s">
        <v>309</v>
      </c>
      <c r="B125" s="23">
        <v>0.16768324026815115</v>
      </c>
      <c r="C125" s="144" t="s">
        <v>309</v>
      </c>
      <c r="D125" s="144">
        <v>247</v>
      </c>
      <c r="E125" s="144" t="s">
        <v>309</v>
      </c>
      <c r="F125" s="23">
        <v>5.3052776241996752E-2</v>
      </c>
      <c r="G125" s="144" t="s">
        <v>309</v>
      </c>
      <c r="H125" s="144">
        <v>271</v>
      </c>
      <c r="I125" s="144" t="s">
        <v>309</v>
      </c>
      <c r="J125" s="23">
        <v>0.22567058517696792</v>
      </c>
      <c r="K125" s="144" t="s">
        <v>309</v>
      </c>
      <c r="L125" s="144">
        <v>213</v>
      </c>
      <c r="M125" s="144" t="s">
        <v>309</v>
      </c>
      <c r="N125" s="23">
        <v>-58</v>
      </c>
      <c r="O125" s="144" t="s">
        <v>309</v>
      </c>
      <c r="P125" s="23">
        <v>93</v>
      </c>
      <c r="Q125" s="144" t="s">
        <v>309</v>
      </c>
      <c r="R125" s="23">
        <v>1.3393551512183577E-3</v>
      </c>
      <c r="S125" s="144" t="s">
        <v>309</v>
      </c>
      <c r="T125" s="144">
        <v>154</v>
      </c>
      <c r="U125" s="144" t="s">
        <v>309</v>
      </c>
      <c r="V125" s="23">
        <v>0.13876542430683417</v>
      </c>
      <c r="W125" s="144" t="s">
        <v>309</v>
      </c>
      <c r="X125" s="144">
        <v>161</v>
      </c>
      <c r="Y125" s="144" t="s">
        <v>309</v>
      </c>
      <c r="Z125" s="23">
        <v>2.6212907643753951E-3</v>
      </c>
      <c r="AA125" s="144" t="s">
        <v>309</v>
      </c>
      <c r="AB125" s="144">
        <v>182</v>
      </c>
      <c r="AC125" s="144" t="s">
        <v>309</v>
      </c>
      <c r="AD125" s="23">
        <v>2.0805745818684166E-2</v>
      </c>
      <c r="AE125" s="144" t="s">
        <v>309</v>
      </c>
      <c r="AF125" s="144">
        <v>84</v>
      </c>
      <c r="AG125" s="144" t="s">
        <v>309</v>
      </c>
      <c r="AH125" s="23">
        <v>7.6740515760218495E-2</v>
      </c>
      <c r="AI125" s="144" t="s">
        <v>309</v>
      </c>
      <c r="AJ125" s="144">
        <v>188</v>
      </c>
      <c r="AK125" s="144" t="s">
        <v>309</v>
      </c>
      <c r="AL125" s="23">
        <v>2.9945144749438948E-2</v>
      </c>
      <c r="AM125" s="144" t="s">
        <v>309</v>
      </c>
      <c r="AN125" s="144">
        <v>110</v>
      </c>
      <c r="AO125" s="144" t="s">
        <v>309</v>
      </c>
      <c r="AP125" s="23">
        <v>0</v>
      </c>
      <c r="AQ125" s="144" t="s">
        <v>309</v>
      </c>
      <c r="AR125" s="144">
        <v>253</v>
      </c>
      <c r="AS125" s="144" t="s">
        <v>309</v>
      </c>
      <c r="AT125" s="23">
        <v>8.6768463893393544E-2</v>
      </c>
      <c r="AU125" s="144" t="s">
        <v>309</v>
      </c>
      <c r="AV125" s="144">
        <v>178</v>
      </c>
      <c r="AW125" s="144" t="s">
        <v>309</v>
      </c>
      <c r="AX125" s="23">
        <v>3.0590777023300365E-2</v>
      </c>
      <c r="AY125" s="144" t="s">
        <v>309</v>
      </c>
      <c r="AZ125" s="144">
        <v>289</v>
      </c>
      <c r="BA125" s="144" t="s">
        <v>309</v>
      </c>
      <c r="BB125" s="23">
        <v>5.7680889915575746E-2</v>
      </c>
      <c r="BC125" s="144" t="s">
        <v>309</v>
      </c>
      <c r="BD125" s="144">
        <v>148</v>
      </c>
      <c r="BE125" s="144" t="s">
        <v>309</v>
      </c>
      <c r="BF125" s="23">
        <v>0.21310585916091349</v>
      </c>
      <c r="BG125" s="144" t="s">
        <v>309</v>
      </c>
      <c r="BH125" s="144">
        <v>172</v>
      </c>
      <c r="BI125" s="144" t="s">
        <v>309</v>
      </c>
      <c r="BJ125" s="23">
        <v>9.7158168361652739E-2</v>
      </c>
      <c r="BK125" s="144" t="s">
        <v>309</v>
      </c>
      <c r="BL125" s="144">
        <v>169</v>
      </c>
      <c r="BM125" s="144" t="s">
        <v>309</v>
      </c>
      <c r="BN125" s="23">
        <v>3.7564293094476654E-2</v>
      </c>
      <c r="BO125" s="144" t="s">
        <v>309</v>
      </c>
      <c r="BP125" s="144">
        <v>237</v>
      </c>
      <c r="BQ125" s="144" t="s">
        <v>309</v>
      </c>
      <c r="BR125" s="23">
        <v>4.1381349128331704E-2</v>
      </c>
      <c r="BS125" s="144" t="s">
        <v>309</v>
      </c>
      <c r="BT125" s="144">
        <v>244</v>
      </c>
      <c r="BU125" s="144" t="s">
        <v>309</v>
      </c>
      <c r="BV125" s="23">
        <v>6.8612213358016774E-2</v>
      </c>
      <c r="BW125" s="144" t="s">
        <v>309</v>
      </c>
      <c r="BX125" s="144">
        <v>277</v>
      </c>
      <c r="BY125" s="144" t="s">
        <v>309</v>
      </c>
      <c r="BZ125" s="23">
        <v>0.18367931775445182</v>
      </c>
      <c r="CA125" s="144" t="s">
        <v>309</v>
      </c>
      <c r="CB125" s="144">
        <v>117</v>
      </c>
      <c r="CC125" s="144" t="s">
        <v>309</v>
      </c>
      <c r="CD125" s="23">
        <v>6.5381964812607302E-2</v>
      </c>
      <c r="CE125" s="144" t="s">
        <v>309</v>
      </c>
      <c r="CF125" s="144">
        <v>175</v>
      </c>
      <c r="CG125" s="2">
        <f t="shared" si="11"/>
        <v>2.6212907643753951E-3</v>
      </c>
      <c r="CH125">
        <f t="shared" si="12"/>
        <v>2.9945144749438948E-2</v>
      </c>
      <c r="CI125">
        <f t="shared" si="13"/>
        <v>3.0590777023300365E-2</v>
      </c>
      <c r="CJ125">
        <f t="shared" si="14"/>
        <v>9.7158168361652739E-2</v>
      </c>
      <c r="CK125">
        <f t="shared" si="15"/>
        <v>6.8612213358016774E-2</v>
      </c>
      <c r="CL125">
        <f t="shared" si="16"/>
        <v>0.18367931775445182</v>
      </c>
      <c r="CM125">
        <f t="shared" si="17"/>
        <v>6.5381964812607302E-2</v>
      </c>
      <c r="CN125">
        <f t="shared" si="18"/>
        <v>6.8429233282946145E-2</v>
      </c>
      <c r="CO125">
        <f t="shared" si="19"/>
        <v>6.5532269109384877E-4</v>
      </c>
      <c r="CP125" s="144" t="s">
        <v>309</v>
      </c>
      <c r="CQ125">
        <f t="shared" si="20"/>
        <v>247</v>
      </c>
      <c r="CR125">
        <f t="shared" si="21"/>
        <v>182</v>
      </c>
      <c r="CS125" s="144" t="s">
        <v>309</v>
      </c>
    </row>
    <row r="126" spans="1:97" x14ac:dyDescent="0.25">
      <c r="A126" s="144" t="s">
        <v>324</v>
      </c>
      <c r="B126" s="23">
        <v>0.15097756964081346</v>
      </c>
      <c r="C126" s="144" t="s">
        <v>324</v>
      </c>
      <c r="D126" s="144">
        <v>280</v>
      </c>
      <c r="E126" s="144" t="s">
        <v>324</v>
      </c>
      <c r="F126" s="23">
        <v>8.4073328666805586E-2</v>
      </c>
      <c r="G126" s="144" t="s">
        <v>324</v>
      </c>
      <c r="H126" s="144">
        <v>193</v>
      </c>
      <c r="I126" s="144" t="s">
        <v>324</v>
      </c>
      <c r="J126" s="23">
        <v>0.2045663238383284</v>
      </c>
      <c r="K126" s="144" t="s">
        <v>324</v>
      </c>
      <c r="L126" s="144">
        <v>243</v>
      </c>
      <c r="M126" s="144" t="s">
        <v>324</v>
      </c>
      <c r="N126" s="23">
        <v>50</v>
      </c>
      <c r="O126" s="144" t="s">
        <v>324</v>
      </c>
      <c r="P126" s="23">
        <v>222</v>
      </c>
      <c r="Q126" s="144" t="s">
        <v>324</v>
      </c>
      <c r="R126" s="23">
        <v>2.3446480316100622E-3</v>
      </c>
      <c r="S126" s="144" t="s">
        <v>324</v>
      </c>
      <c r="T126" s="144">
        <v>100</v>
      </c>
      <c r="U126" s="144" t="s">
        <v>324</v>
      </c>
      <c r="V126" s="23">
        <v>0.19047788048110947</v>
      </c>
      <c r="W126" s="144" t="s">
        <v>324</v>
      </c>
      <c r="X126" s="144">
        <v>118</v>
      </c>
      <c r="Y126" s="144" t="s">
        <v>324</v>
      </c>
      <c r="Z126" s="23">
        <v>4.1041590497938301E-3</v>
      </c>
      <c r="AA126" s="144" t="s">
        <v>324</v>
      </c>
      <c r="AB126" s="144">
        <v>116</v>
      </c>
      <c r="AC126" s="144" t="s">
        <v>324</v>
      </c>
      <c r="AD126" s="23">
        <v>7.4211411790590116E-3</v>
      </c>
      <c r="AE126" s="144" t="s">
        <v>324</v>
      </c>
      <c r="AF126" s="144">
        <v>212</v>
      </c>
      <c r="AG126" s="144" t="s">
        <v>324</v>
      </c>
      <c r="AH126" s="23">
        <v>5.2391246074067734E-2</v>
      </c>
      <c r="AI126" s="144" t="s">
        <v>324</v>
      </c>
      <c r="AJ126" s="144">
        <v>294</v>
      </c>
      <c r="AK126" s="144" t="s">
        <v>324</v>
      </c>
      <c r="AL126" s="23">
        <v>1.3834218901484662E-2</v>
      </c>
      <c r="AM126" s="144" t="s">
        <v>324</v>
      </c>
      <c r="AN126" s="144">
        <v>279</v>
      </c>
      <c r="AO126" s="144" t="s">
        <v>324</v>
      </c>
      <c r="AP126" s="23">
        <v>0</v>
      </c>
      <c r="AQ126" s="144" t="s">
        <v>324</v>
      </c>
      <c r="AR126" s="144">
        <v>253</v>
      </c>
      <c r="AS126" s="144" t="s">
        <v>324</v>
      </c>
      <c r="AT126" s="23">
        <v>4.9271280971512933E-2</v>
      </c>
      <c r="AU126" s="144" t="s">
        <v>324</v>
      </c>
      <c r="AV126" s="144">
        <v>303</v>
      </c>
      <c r="AW126" s="144" t="s">
        <v>324</v>
      </c>
      <c r="AX126" s="23">
        <v>1.7370905306146541E-2</v>
      </c>
      <c r="AY126" s="144" t="s">
        <v>324</v>
      </c>
      <c r="AZ126" s="144">
        <v>316</v>
      </c>
      <c r="BA126" s="144" t="s">
        <v>324</v>
      </c>
      <c r="BB126" s="23">
        <v>9.9542834717383788E-2</v>
      </c>
      <c r="BC126" s="144" t="s">
        <v>324</v>
      </c>
      <c r="BD126" s="144">
        <v>97</v>
      </c>
      <c r="BE126" s="144" t="s">
        <v>324</v>
      </c>
      <c r="BF126" s="23">
        <v>0.23899269333638479</v>
      </c>
      <c r="BG126" s="144" t="s">
        <v>324</v>
      </c>
      <c r="BH126" s="144">
        <v>137</v>
      </c>
      <c r="BI126" s="144" t="s">
        <v>324</v>
      </c>
      <c r="BJ126" s="23">
        <v>0.14075620785564605</v>
      </c>
      <c r="BK126" s="144" t="s">
        <v>324</v>
      </c>
      <c r="BL126" s="144">
        <v>109</v>
      </c>
      <c r="BM126" s="144" t="s">
        <v>324</v>
      </c>
      <c r="BN126" s="23">
        <v>7.6721073788760488E-2</v>
      </c>
      <c r="BO126" s="144" t="s">
        <v>324</v>
      </c>
      <c r="BP126" s="144">
        <v>133</v>
      </c>
      <c r="BQ126" s="144" t="s">
        <v>324</v>
      </c>
      <c r="BR126" s="23">
        <v>3.6399700089249303E-2</v>
      </c>
      <c r="BS126" s="144" t="s">
        <v>324</v>
      </c>
      <c r="BT126" s="144">
        <v>259</v>
      </c>
      <c r="BU126" s="144" t="s">
        <v>324</v>
      </c>
      <c r="BV126" s="23">
        <v>9.8228615481939507E-2</v>
      </c>
      <c r="BW126" s="144" t="s">
        <v>324</v>
      </c>
      <c r="BX126" s="144">
        <v>201</v>
      </c>
      <c r="BY126" s="144" t="s">
        <v>324</v>
      </c>
      <c r="BZ126" s="23">
        <v>8.3492939230294771E-2</v>
      </c>
      <c r="CA126" s="144" t="s">
        <v>324</v>
      </c>
      <c r="CB126" s="144">
        <v>299</v>
      </c>
      <c r="CC126" s="144" t="s">
        <v>324</v>
      </c>
      <c r="CD126" s="23">
        <v>7.9438210749018523E-2</v>
      </c>
      <c r="CE126" s="144" t="s">
        <v>324</v>
      </c>
      <c r="CF126" s="144">
        <v>145</v>
      </c>
      <c r="CG126" s="2">
        <f t="shared" si="11"/>
        <v>4.1041590497938301E-3</v>
      </c>
      <c r="CH126">
        <f t="shared" si="12"/>
        <v>1.3834218901484662E-2</v>
      </c>
      <c r="CI126">
        <f t="shared" si="13"/>
        <v>1.7370905306146541E-2</v>
      </c>
      <c r="CJ126">
        <f t="shared" si="14"/>
        <v>0.14075620785564605</v>
      </c>
      <c r="CK126">
        <f t="shared" si="15"/>
        <v>9.8228615481939507E-2</v>
      </c>
      <c r="CL126">
        <f t="shared" si="16"/>
        <v>8.3492939230294771E-2</v>
      </c>
      <c r="CM126">
        <f t="shared" si="17"/>
        <v>7.9438210749018523E-2</v>
      </c>
      <c r="CN126">
        <f t="shared" si="18"/>
        <v>6.1611877948697651E-2</v>
      </c>
      <c r="CO126">
        <f t="shared" si="19"/>
        <v>1.0260397624484575E-3</v>
      </c>
      <c r="CP126" s="144" t="s">
        <v>324</v>
      </c>
      <c r="CQ126">
        <f t="shared" si="20"/>
        <v>280</v>
      </c>
      <c r="CR126">
        <f t="shared" si="21"/>
        <v>116</v>
      </c>
      <c r="CS126" s="144" t="s">
        <v>324</v>
      </c>
    </row>
    <row r="127" spans="1:97" x14ac:dyDescent="0.25">
      <c r="A127" s="144" t="s">
        <v>180</v>
      </c>
      <c r="B127" s="23">
        <v>0.25285923597208071</v>
      </c>
      <c r="C127" s="144" t="s">
        <v>180</v>
      </c>
      <c r="D127" s="144">
        <v>120</v>
      </c>
      <c r="E127" s="144" t="s">
        <v>180</v>
      </c>
      <c r="F127" s="23">
        <v>0.14535049511507889</v>
      </c>
      <c r="G127" s="144" t="s">
        <v>180</v>
      </c>
      <c r="H127" s="144">
        <v>80</v>
      </c>
      <c r="I127" s="144" t="s">
        <v>180</v>
      </c>
      <c r="J127" s="23">
        <v>0.24866827515022638</v>
      </c>
      <c r="K127" s="144" t="s">
        <v>180</v>
      </c>
      <c r="L127" s="144">
        <v>176</v>
      </c>
      <c r="M127" s="144" t="s">
        <v>180</v>
      </c>
      <c r="N127" s="23">
        <v>96</v>
      </c>
      <c r="O127" s="144" t="s">
        <v>180</v>
      </c>
      <c r="P127" s="23">
        <v>257</v>
      </c>
      <c r="Q127" s="144" t="s">
        <v>180</v>
      </c>
      <c r="R127" s="23">
        <v>7.6364688207128416E-4</v>
      </c>
      <c r="S127" s="144" t="s">
        <v>180</v>
      </c>
      <c r="T127" s="144">
        <v>221</v>
      </c>
      <c r="U127" s="144" t="s">
        <v>180</v>
      </c>
      <c r="V127" s="23">
        <v>8.9994623303227467E-2</v>
      </c>
      <c r="W127" s="144" t="s">
        <v>180</v>
      </c>
      <c r="X127" s="144">
        <v>228</v>
      </c>
      <c r="Y127" s="144" t="s">
        <v>180</v>
      </c>
      <c r="Z127" s="23">
        <v>1.5950621006992564E-3</v>
      </c>
      <c r="AA127" s="144" t="s">
        <v>180</v>
      </c>
      <c r="AB127" s="144">
        <v>257</v>
      </c>
      <c r="AC127" s="144" t="s">
        <v>180</v>
      </c>
      <c r="AD127" s="23">
        <v>4.2539886762077678E-2</v>
      </c>
      <c r="AE127" s="144" t="s">
        <v>180</v>
      </c>
      <c r="AF127" s="144">
        <v>41</v>
      </c>
      <c r="AG127" s="144" t="s">
        <v>180</v>
      </c>
      <c r="AH127" s="23">
        <v>0.10031248148195497</v>
      </c>
      <c r="AI127" s="144" t="s">
        <v>180</v>
      </c>
      <c r="AJ127" s="144">
        <v>126</v>
      </c>
      <c r="AK127" s="144" t="s">
        <v>180</v>
      </c>
      <c r="AL127" s="23">
        <v>5.4094011733896927E-2</v>
      </c>
      <c r="AM127" s="144" t="s">
        <v>180</v>
      </c>
      <c r="AN127" s="144">
        <v>51</v>
      </c>
      <c r="AO127" s="144" t="s">
        <v>180</v>
      </c>
      <c r="AP127" s="23">
        <v>0.13593854496241867</v>
      </c>
      <c r="AQ127" s="144" t="s">
        <v>180</v>
      </c>
      <c r="AR127" s="144">
        <v>36</v>
      </c>
      <c r="AS127" s="144" t="s">
        <v>180</v>
      </c>
      <c r="AT127" s="23">
        <v>9.2693582956462808E-2</v>
      </c>
      <c r="AU127" s="144" t="s">
        <v>180</v>
      </c>
      <c r="AV127" s="144">
        <v>161</v>
      </c>
      <c r="AW127" s="144" t="s">
        <v>180</v>
      </c>
      <c r="AX127" s="23">
        <v>0.16508761372956238</v>
      </c>
      <c r="AY127" s="144" t="s">
        <v>180</v>
      </c>
      <c r="AZ127" s="144">
        <v>39</v>
      </c>
      <c r="BA127" s="144" t="s">
        <v>180</v>
      </c>
      <c r="BB127" s="23">
        <v>5.099161210772301E-2</v>
      </c>
      <c r="BC127" s="144" t="s">
        <v>180</v>
      </c>
      <c r="BD127" s="144">
        <v>162</v>
      </c>
      <c r="BE127" s="144" t="s">
        <v>180</v>
      </c>
      <c r="BF127" s="23">
        <v>0.27186049459534939</v>
      </c>
      <c r="BG127" s="144" t="s">
        <v>180</v>
      </c>
      <c r="BH127" s="144">
        <v>111</v>
      </c>
      <c r="BI127" s="144" t="s">
        <v>180</v>
      </c>
      <c r="BJ127" s="23">
        <v>0.10333603274284556</v>
      </c>
      <c r="BK127" s="144" t="s">
        <v>180</v>
      </c>
      <c r="BL127" s="144">
        <v>156</v>
      </c>
      <c r="BM127" s="144" t="s">
        <v>180</v>
      </c>
      <c r="BN127" s="23">
        <v>9.1384462129504254E-2</v>
      </c>
      <c r="BO127" s="144" t="s">
        <v>180</v>
      </c>
      <c r="BP127" s="144">
        <v>106</v>
      </c>
      <c r="BQ127" s="144" t="s">
        <v>180</v>
      </c>
      <c r="BR127" s="23">
        <v>0.1446995430677297</v>
      </c>
      <c r="BS127" s="144" t="s">
        <v>180</v>
      </c>
      <c r="BT127" s="144">
        <v>25</v>
      </c>
      <c r="BU127" s="144" t="s">
        <v>180</v>
      </c>
      <c r="BV127" s="23">
        <v>0.20526045644273302</v>
      </c>
      <c r="BW127" s="144" t="s">
        <v>180</v>
      </c>
      <c r="BX127" s="144">
        <v>60</v>
      </c>
      <c r="BY127" s="144" t="s">
        <v>180</v>
      </c>
      <c r="BZ127" s="23">
        <v>9.8883966884827035E-2</v>
      </c>
      <c r="CA127" s="144" t="s">
        <v>180</v>
      </c>
      <c r="CB127" s="144">
        <v>272</v>
      </c>
      <c r="CC127" s="144" t="s">
        <v>180</v>
      </c>
      <c r="CD127" s="23">
        <v>8.9498187698579201E-2</v>
      </c>
      <c r="CE127" s="144" t="s">
        <v>180</v>
      </c>
      <c r="CF127" s="144">
        <v>133</v>
      </c>
      <c r="CG127" s="2">
        <f t="shared" si="11"/>
        <v>1.5950621006992564E-3</v>
      </c>
      <c r="CH127">
        <f t="shared" si="12"/>
        <v>5.4094011733896927E-2</v>
      </c>
      <c r="CI127">
        <f t="shared" si="13"/>
        <v>0.16508761372956238</v>
      </c>
      <c r="CJ127">
        <f t="shared" si="14"/>
        <v>0.10333603274284556</v>
      </c>
      <c r="CK127">
        <f t="shared" si="15"/>
        <v>0.20526045644273302</v>
      </c>
      <c r="CL127">
        <f t="shared" si="16"/>
        <v>9.8883966884827035E-2</v>
      </c>
      <c r="CM127">
        <f t="shared" si="17"/>
        <v>8.9498187698579201E-2</v>
      </c>
      <c r="CN127">
        <f t="shared" si="18"/>
        <v>0.10318839031504254</v>
      </c>
      <c r="CO127">
        <f t="shared" si="19"/>
        <v>3.987655251748141E-4</v>
      </c>
      <c r="CP127" s="144" t="s">
        <v>180</v>
      </c>
      <c r="CQ127">
        <f t="shared" si="20"/>
        <v>120</v>
      </c>
      <c r="CR127">
        <f t="shared" si="21"/>
        <v>257</v>
      </c>
      <c r="CS127" s="144" t="s">
        <v>180</v>
      </c>
    </row>
    <row r="128" spans="1:97" x14ac:dyDescent="0.25">
      <c r="A128" s="144" t="s">
        <v>31</v>
      </c>
      <c r="B128" s="23">
        <v>0.83520334412048691</v>
      </c>
      <c r="C128" s="144" t="s">
        <v>31</v>
      </c>
      <c r="D128" s="144">
        <v>5</v>
      </c>
      <c r="E128" s="144" t="s">
        <v>31</v>
      </c>
      <c r="F128" s="23">
        <v>0.72676525644281453</v>
      </c>
      <c r="G128" s="144" t="s">
        <v>31</v>
      </c>
      <c r="H128" s="144">
        <v>3</v>
      </c>
      <c r="I128" s="144" t="s">
        <v>31</v>
      </c>
      <c r="J128" s="23">
        <v>0.45617201592703394</v>
      </c>
      <c r="K128" s="144" t="s">
        <v>31</v>
      </c>
      <c r="L128" s="144">
        <v>38</v>
      </c>
      <c r="M128" s="144" t="s">
        <v>31</v>
      </c>
      <c r="N128" s="23">
        <v>35</v>
      </c>
      <c r="O128" s="144" t="s">
        <v>31</v>
      </c>
      <c r="P128" s="23">
        <v>213</v>
      </c>
      <c r="Q128" s="144" t="s">
        <v>31</v>
      </c>
      <c r="R128" s="23">
        <v>6.7309805836345956E-3</v>
      </c>
      <c r="S128" s="144" t="s">
        <v>31</v>
      </c>
      <c r="T128" s="144">
        <v>36</v>
      </c>
      <c r="U128" s="144" t="s">
        <v>31</v>
      </c>
      <c r="V128" s="23">
        <v>0.25664818528520444</v>
      </c>
      <c r="W128" s="144" t="s">
        <v>31</v>
      </c>
      <c r="X128" s="144">
        <v>77</v>
      </c>
      <c r="Y128" s="144" t="s">
        <v>31</v>
      </c>
      <c r="Z128" s="23">
        <v>9.1006576702351606E-3</v>
      </c>
      <c r="AA128" s="144" t="s">
        <v>31</v>
      </c>
      <c r="AB128" s="144">
        <v>38</v>
      </c>
      <c r="AC128" s="144" t="s">
        <v>31</v>
      </c>
      <c r="AD128" s="23">
        <v>8.4167847343258731E-2</v>
      </c>
      <c r="AE128" s="144" t="s">
        <v>31</v>
      </c>
      <c r="AF128" s="144">
        <v>26</v>
      </c>
      <c r="AG128" s="144" t="s">
        <v>31</v>
      </c>
      <c r="AH128" s="23">
        <v>7.9340094315308127E-2</v>
      </c>
      <c r="AI128" s="144" t="s">
        <v>31</v>
      </c>
      <c r="AJ128" s="144">
        <v>174</v>
      </c>
      <c r="AK128" s="144" t="s">
        <v>31</v>
      </c>
      <c r="AL128" s="23">
        <v>9.2013699916818917E-2</v>
      </c>
      <c r="AM128" s="144" t="s">
        <v>31</v>
      </c>
      <c r="AN128" s="144">
        <v>30</v>
      </c>
      <c r="AO128" s="144" t="s">
        <v>31</v>
      </c>
      <c r="AP128" s="23">
        <v>0.65747351905135887</v>
      </c>
      <c r="AQ128" s="144" t="s">
        <v>31</v>
      </c>
      <c r="AR128" s="144">
        <v>2</v>
      </c>
      <c r="AS128" s="144" t="s">
        <v>31</v>
      </c>
      <c r="AT128" s="23">
        <v>0.11423808427434644</v>
      </c>
      <c r="AU128" s="144" t="s">
        <v>31</v>
      </c>
      <c r="AV128" s="144">
        <v>103</v>
      </c>
      <c r="AW128" s="144" t="s">
        <v>31</v>
      </c>
      <c r="AX128" s="23">
        <v>0.68067273758589275</v>
      </c>
      <c r="AY128" s="144" t="s">
        <v>31</v>
      </c>
      <c r="AZ128" s="144">
        <v>3</v>
      </c>
      <c r="BA128" s="144" t="s">
        <v>31</v>
      </c>
      <c r="BB128" s="23">
        <v>0.54990545405245039</v>
      </c>
      <c r="BC128" s="144" t="s">
        <v>31</v>
      </c>
      <c r="BD128" s="144">
        <v>4</v>
      </c>
      <c r="BE128" s="144" t="s">
        <v>31</v>
      </c>
      <c r="BF128" s="23">
        <v>0.4949443209541538</v>
      </c>
      <c r="BG128" s="144" t="s">
        <v>31</v>
      </c>
      <c r="BH128" s="144">
        <v>20</v>
      </c>
      <c r="BI128" s="144" t="s">
        <v>31</v>
      </c>
      <c r="BJ128" s="23">
        <v>0.60508395164232853</v>
      </c>
      <c r="BK128" s="144" t="s">
        <v>31</v>
      </c>
      <c r="BL128" s="144">
        <v>2</v>
      </c>
      <c r="BM128" s="144" t="s">
        <v>31</v>
      </c>
      <c r="BN128" s="23">
        <v>0.30984124351141867</v>
      </c>
      <c r="BO128" s="144" t="s">
        <v>31</v>
      </c>
      <c r="BP128" s="144">
        <v>16</v>
      </c>
      <c r="BQ128" s="144" t="s">
        <v>31</v>
      </c>
      <c r="BR128" s="23">
        <v>0.10787862155226409</v>
      </c>
      <c r="BS128" s="144" t="s">
        <v>31</v>
      </c>
      <c r="BT128" s="144">
        <v>58</v>
      </c>
      <c r="BU128" s="144" t="s">
        <v>31</v>
      </c>
      <c r="BV128" s="23">
        <v>0.36262872678412933</v>
      </c>
      <c r="BW128" s="144" t="s">
        <v>31</v>
      </c>
      <c r="BX128" s="144">
        <v>16</v>
      </c>
      <c r="BY128" s="144" t="s">
        <v>31</v>
      </c>
      <c r="BZ128" s="23">
        <v>0.41650868368237337</v>
      </c>
      <c r="CA128" s="144" t="s">
        <v>31</v>
      </c>
      <c r="CB128" s="144">
        <v>16</v>
      </c>
      <c r="CC128" s="144" t="s">
        <v>31</v>
      </c>
      <c r="CD128" s="23">
        <v>0.15933774803377612</v>
      </c>
      <c r="CE128" s="144" t="s">
        <v>31</v>
      </c>
      <c r="CF128" s="144">
        <v>72</v>
      </c>
      <c r="CG128" s="2">
        <f t="shared" si="11"/>
        <v>9.1006576702351606E-3</v>
      </c>
      <c r="CH128">
        <f t="shared" si="12"/>
        <v>9.2013699916818917E-2</v>
      </c>
      <c r="CI128">
        <f t="shared" si="13"/>
        <v>0.68067273758589275</v>
      </c>
      <c r="CJ128">
        <f t="shared" si="14"/>
        <v>0.60508395164232853</v>
      </c>
      <c r="CK128">
        <f t="shared" si="15"/>
        <v>0.36262872678412933</v>
      </c>
      <c r="CL128">
        <f t="shared" si="16"/>
        <v>0.41650868368237337</v>
      </c>
      <c r="CM128">
        <f t="shared" si="17"/>
        <v>0.15933774803377612</v>
      </c>
      <c r="CN128">
        <f t="shared" si="18"/>
        <v>0.34083504339564424</v>
      </c>
      <c r="CO128">
        <f t="shared" si="19"/>
        <v>2.2751644175587902E-3</v>
      </c>
      <c r="CP128" s="144" t="s">
        <v>31</v>
      </c>
      <c r="CQ128">
        <f t="shared" si="20"/>
        <v>5</v>
      </c>
      <c r="CR128">
        <f t="shared" si="21"/>
        <v>38</v>
      </c>
      <c r="CS128" s="144" t="s">
        <v>31</v>
      </c>
    </row>
    <row r="129" spans="1:97" x14ac:dyDescent="0.25">
      <c r="A129" s="144" t="s">
        <v>36</v>
      </c>
      <c r="B129" s="23">
        <v>0.50992743020531339</v>
      </c>
      <c r="C129" s="144" t="s">
        <v>36</v>
      </c>
      <c r="D129" s="144">
        <v>21</v>
      </c>
      <c r="E129" s="144" t="s">
        <v>36</v>
      </c>
      <c r="F129" s="23">
        <v>0.37427810410075624</v>
      </c>
      <c r="G129" s="144" t="s">
        <v>36</v>
      </c>
      <c r="H129" s="144">
        <v>11</v>
      </c>
      <c r="I129" s="144" t="s">
        <v>36</v>
      </c>
      <c r="J129" s="23">
        <v>0.28785067266269854</v>
      </c>
      <c r="K129" s="144" t="s">
        <v>36</v>
      </c>
      <c r="L129" s="144">
        <v>128</v>
      </c>
      <c r="M129" s="144" t="s">
        <v>36</v>
      </c>
      <c r="N129" s="23">
        <v>117</v>
      </c>
      <c r="O129" s="144" t="s">
        <v>36</v>
      </c>
      <c r="P129" s="23">
        <v>275</v>
      </c>
      <c r="Q129" s="144" t="s">
        <v>36</v>
      </c>
      <c r="R129" s="23">
        <v>2.4865443919223356E-3</v>
      </c>
      <c r="S129" s="144" t="s">
        <v>36</v>
      </c>
      <c r="T129" s="144">
        <v>93</v>
      </c>
      <c r="U129" s="144" t="s">
        <v>36</v>
      </c>
      <c r="V129" s="23">
        <v>4.433785209943996E-2</v>
      </c>
      <c r="W129" s="144" t="s">
        <v>36</v>
      </c>
      <c r="X129" s="144">
        <v>305</v>
      </c>
      <c r="Y129" s="144" t="s">
        <v>36</v>
      </c>
      <c r="Z129" s="23">
        <v>2.8955260713400353E-3</v>
      </c>
      <c r="AA129" s="144" t="s">
        <v>36</v>
      </c>
      <c r="AB129" s="144">
        <v>169</v>
      </c>
      <c r="AC129" s="144" t="s">
        <v>36</v>
      </c>
      <c r="AD129" s="23">
        <v>1.4176944920705811E-2</v>
      </c>
      <c r="AE129" s="144" t="s">
        <v>36</v>
      </c>
      <c r="AF129" s="144">
        <v>127</v>
      </c>
      <c r="AG129" s="144" t="s">
        <v>36</v>
      </c>
      <c r="AH129" s="23">
        <v>5.0474103598452856E-2</v>
      </c>
      <c r="AI129" s="144" t="s">
        <v>36</v>
      </c>
      <c r="AJ129" s="144">
        <v>301</v>
      </c>
      <c r="AK129" s="144" t="s">
        <v>36</v>
      </c>
      <c r="AL129" s="23">
        <v>2.0175548828291718E-2</v>
      </c>
      <c r="AM129" s="144" t="s">
        <v>36</v>
      </c>
      <c r="AN129" s="144">
        <v>185</v>
      </c>
      <c r="AO129" s="144" t="s">
        <v>36</v>
      </c>
      <c r="AP129" s="23">
        <v>8.78332661071866E-2</v>
      </c>
      <c r="AQ129" s="144" t="s">
        <v>36</v>
      </c>
      <c r="AR129" s="144">
        <v>75</v>
      </c>
      <c r="AS129" s="144" t="s">
        <v>36</v>
      </c>
      <c r="AT129" s="23">
        <v>6.7124102718836967E-2</v>
      </c>
      <c r="AU129" s="144" t="s">
        <v>36</v>
      </c>
      <c r="AV129" s="144">
        <v>246</v>
      </c>
      <c r="AW129" s="144" t="s">
        <v>36</v>
      </c>
      <c r="AX129" s="23">
        <v>0.10921705939154459</v>
      </c>
      <c r="AY129" s="144" t="s">
        <v>36</v>
      </c>
      <c r="AZ129" s="144">
        <v>96</v>
      </c>
      <c r="BA129" s="144" t="s">
        <v>36</v>
      </c>
      <c r="BB129" s="23">
        <v>0.16130534504038649</v>
      </c>
      <c r="BC129" s="144" t="s">
        <v>36</v>
      </c>
      <c r="BD129" s="144">
        <v>48</v>
      </c>
      <c r="BE129" s="144" t="s">
        <v>36</v>
      </c>
      <c r="BF129" s="23">
        <v>0.20021690324940983</v>
      </c>
      <c r="BG129" s="144" t="s">
        <v>36</v>
      </c>
      <c r="BH129" s="144">
        <v>191</v>
      </c>
      <c r="BI129" s="144" t="s">
        <v>36</v>
      </c>
      <c r="BJ129" s="23">
        <v>0.18899326931120852</v>
      </c>
      <c r="BK129" s="144" t="s">
        <v>36</v>
      </c>
      <c r="BL129" s="144">
        <v>55</v>
      </c>
      <c r="BM129" s="144" t="s">
        <v>36</v>
      </c>
      <c r="BN129" s="23">
        <v>0.56236592466732338</v>
      </c>
      <c r="BO129" s="144" t="s">
        <v>36</v>
      </c>
      <c r="BP129" s="144">
        <v>5</v>
      </c>
      <c r="BQ129" s="144" t="s">
        <v>36</v>
      </c>
      <c r="BR129" s="23">
        <v>0.54428429593097705</v>
      </c>
      <c r="BS129" s="144" t="s">
        <v>36</v>
      </c>
      <c r="BT129" s="144">
        <v>2</v>
      </c>
      <c r="BU129" s="144" t="s">
        <v>36</v>
      </c>
      <c r="BV129" s="23">
        <v>0.96166391253636474</v>
      </c>
      <c r="BW129" s="144" t="s">
        <v>36</v>
      </c>
      <c r="BX129" s="144">
        <v>2</v>
      </c>
      <c r="BY129" s="144" t="s">
        <v>36</v>
      </c>
      <c r="BZ129" s="23">
        <v>7.0216339773686062E-2</v>
      </c>
      <c r="CA129" s="144" t="s">
        <v>36</v>
      </c>
      <c r="CB129" s="144">
        <v>319</v>
      </c>
      <c r="CC129" s="144" t="s">
        <v>36</v>
      </c>
      <c r="CD129" s="23">
        <v>5.1201504516344844E-2</v>
      </c>
      <c r="CE129" s="144" t="s">
        <v>36</v>
      </c>
      <c r="CF129" s="144">
        <v>215</v>
      </c>
      <c r="CG129" s="2">
        <f t="shared" si="11"/>
        <v>2.8955260713400353E-3</v>
      </c>
      <c r="CH129">
        <f t="shared" si="12"/>
        <v>2.0175548828291718E-2</v>
      </c>
      <c r="CI129">
        <f t="shared" si="13"/>
        <v>0.10921705939154459</v>
      </c>
      <c r="CJ129">
        <f t="shared" si="14"/>
        <v>0.18899326931120852</v>
      </c>
      <c r="CK129">
        <f t="shared" si="15"/>
        <v>0.96166391253636474</v>
      </c>
      <c r="CL129">
        <f t="shared" si="16"/>
        <v>7.0216339773686062E-2</v>
      </c>
      <c r="CM129">
        <f t="shared" si="17"/>
        <v>5.1201504516344844E-2</v>
      </c>
      <c r="CN129">
        <f t="shared" si="18"/>
        <v>0.20809439883849981</v>
      </c>
      <c r="CO129">
        <f t="shared" si="19"/>
        <v>7.2388151783500882E-4</v>
      </c>
      <c r="CP129" s="144" t="s">
        <v>36</v>
      </c>
      <c r="CQ129">
        <f t="shared" si="20"/>
        <v>21</v>
      </c>
      <c r="CR129">
        <f t="shared" si="21"/>
        <v>169</v>
      </c>
      <c r="CS129" s="144" t="s">
        <v>36</v>
      </c>
    </row>
    <row r="130" spans="1:97" x14ac:dyDescent="0.25">
      <c r="A130" s="144" t="s">
        <v>131</v>
      </c>
      <c r="B130" s="23">
        <v>0.18149165317586441</v>
      </c>
      <c r="C130" s="144" t="s">
        <v>131</v>
      </c>
      <c r="D130" s="144">
        <v>221</v>
      </c>
      <c r="E130" s="144" t="s">
        <v>131</v>
      </c>
      <c r="F130" s="23">
        <v>8.7223274707140558E-2</v>
      </c>
      <c r="G130" s="144" t="s">
        <v>131</v>
      </c>
      <c r="H130" s="144">
        <v>181</v>
      </c>
      <c r="I130" s="144" t="s">
        <v>131</v>
      </c>
      <c r="J130" s="23">
        <v>0.24565705752308878</v>
      </c>
      <c r="K130" s="144" t="s">
        <v>131</v>
      </c>
      <c r="L130" s="144">
        <v>181</v>
      </c>
      <c r="M130" s="144" t="s">
        <v>131</v>
      </c>
      <c r="N130" s="23">
        <v>0</v>
      </c>
      <c r="O130" s="144" t="s">
        <v>131</v>
      </c>
      <c r="P130" s="23">
        <v>165</v>
      </c>
      <c r="Q130" s="144" t="s">
        <v>131</v>
      </c>
      <c r="R130" s="23">
        <v>1.7293252944442202E-4</v>
      </c>
      <c r="S130" s="144" t="s">
        <v>131</v>
      </c>
      <c r="T130" s="144">
        <v>302</v>
      </c>
      <c r="U130" s="144" t="s">
        <v>131</v>
      </c>
      <c r="V130" s="23">
        <v>5.1181650969806425E-2</v>
      </c>
      <c r="W130" s="144" t="s">
        <v>131</v>
      </c>
      <c r="X130" s="144">
        <v>288</v>
      </c>
      <c r="Y130" s="144" t="s">
        <v>131</v>
      </c>
      <c r="Z130" s="23">
        <v>6.458526123042747E-4</v>
      </c>
      <c r="AA130" s="144" t="s">
        <v>131</v>
      </c>
      <c r="AB130" s="144">
        <v>321</v>
      </c>
      <c r="AC130" s="144" t="s">
        <v>131</v>
      </c>
      <c r="AD130" s="23">
        <v>1.0211649318450413E-2</v>
      </c>
      <c r="AE130" s="144" t="s">
        <v>131</v>
      </c>
      <c r="AF130" s="144">
        <v>168</v>
      </c>
      <c r="AG130" s="144" t="s">
        <v>131</v>
      </c>
      <c r="AH130" s="23">
        <v>4.6624463535536773E-2</v>
      </c>
      <c r="AI130" s="144" t="s">
        <v>131</v>
      </c>
      <c r="AJ130" s="144">
        <v>310</v>
      </c>
      <c r="AK130" s="144" t="s">
        <v>131</v>
      </c>
      <c r="AL130" s="23">
        <v>1.5826532409954457E-2</v>
      </c>
      <c r="AM130" s="144" t="s">
        <v>131</v>
      </c>
      <c r="AN130" s="144">
        <v>258</v>
      </c>
      <c r="AO130" s="144" t="s">
        <v>131</v>
      </c>
      <c r="AP130" s="23">
        <v>2.7537953587597502E-2</v>
      </c>
      <c r="AQ130" s="144" t="s">
        <v>131</v>
      </c>
      <c r="AR130" s="144">
        <v>183</v>
      </c>
      <c r="AS130" s="144" t="s">
        <v>131</v>
      </c>
      <c r="AT130" s="23">
        <v>7.3192969680041936E-2</v>
      </c>
      <c r="AU130" s="144" t="s">
        <v>131</v>
      </c>
      <c r="AV130" s="144">
        <v>226</v>
      </c>
      <c r="AW130" s="144" t="s">
        <v>131</v>
      </c>
      <c r="AX130" s="23">
        <v>5.262737721919062E-2</v>
      </c>
      <c r="AY130" s="144" t="s">
        <v>131</v>
      </c>
      <c r="AZ130" s="144">
        <v>219</v>
      </c>
      <c r="BA130" s="144" t="s">
        <v>131</v>
      </c>
      <c r="BB130" s="23">
        <v>0.10497972318679197</v>
      </c>
      <c r="BC130" s="144" t="s">
        <v>131</v>
      </c>
      <c r="BD130" s="144">
        <v>90</v>
      </c>
      <c r="BE130" s="144" t="s">
        <v>131</v>
      </c>
      <c r="BF130" s="23">
        <v>0.50879264375909661</v>
      </c>
      <c r="BG130" s="144" t="s">
        <v>131</v>
      </c>
      <c r="BH130" s="144">
        <v>17</v>
      </c>
      <c r="BI130" s="144" t="s">
        <v>131</v>
      </c>
      <c r="BJ130" s="23">
        <v>0.20210535956846959</v>
      </c>
      <c r="BK130" s="144" t="s">
        <v>131</v>
      </c>
      <c r="BL130" s="144">
        <v>50</v>
      </c>
      <c r="BM130" s="144" t="s">
        <v>131</v>
      </c>
      <c r="BN130" s="23">
        <v>5.009734880311361E-2</v>
      </c>
      <c r="BO130" s="144" t="s">
        <v>131</v>
      </c>
      <c r="BP130" s="144">
        <v>191</v>
      </c>
      <c r="BQ130" s="144" t="s">
        <v>131</v>
      </c>
      <c r="BR130" s="23">
        <v>7.8963545135624244E-2</v>
      </c>
      <c r="BS130" s="144" t="s">
        <v>131</v>
      </c>
      <c r="BT130" s="144">
        <v>103</v>
      </c>
      <c r="BU130" s="144" t="s">
        <v>131</v>
      </c>
      <c r="BV130" s="23">
        <v>0.11220995144311173</v>
      </c>
      <c r="BW130" s="144" t="s">
        <v>131</v>
      </c>
      <c r="BX130" s="144">
        <v>172</v>
      </c>
      <c r="BY130" s="144" t="s">
        <v>131</v>
      </c>
      <c r="BZ130" s="23">
        <v>9.4169583331015341E-2</v>
      </c>
      <c r="CA130" s="144" t="s">
        <v>131</v>
      </c>
      <c r="CB130" s="144">
        <v>281</v>
      </c>
      <c r="CC130" s="144" t="s">
        <v>131</v>
      </c>
      <c r="CD130" s="23">
        <v>2.4265589433585564E-2</v>
      </c>
      <c r="CE130" s="144" t="s">
        <v>131</v>
      </c>
      <c r="CF130" s="144">
        <v>295</v>
      </c>
      <c r="CG130" s="2">
        <f t="shared" si="11"/>
        <v>6.458526123042747E-4</v>
      </c>
      <c r="CH130">
        <f t="shared" si="12"/>
        <v>1.5826532409954457E-2</v>
      </c>
      <c r="CI130">
        <f t="shared" si="13"/>
        <v>5.262737721919062E-2</v>
      </c>
      <c r="CJ130">
        <f t="shared" si="14"/>
        <v>0.20210535956846959</v>
      </c>
      <c r="CK130">
        <f t="shared" si="15"/>
        <v>0.11220995144311173</v>
      </c>
      <c r="CL130">
        <f t="shared" si="16"/>
        <v>9.4169583331015341E-2</v>
      </c>
      <c r="CM130">
        <f t="shared" si="17"/>
        <v>2.4265589433585564E-2</v>
      </c>
      <c r="CN130">
        <f t="shared" si="18"/>
        <v>7.4064257430965452E-2</v>
      </c>
      <c r="CO130">
        <f t="shared" si="19"/>
        <v>1.6146315307606868E-4</v>
      </c>
      <c r="CP130" s="144" t="s">
        <v>131</v>
      </c>
      <c r="CQ130">
        <f t="shared" si="20"/>
        <v>221</v>
      </c>
      <c r="CR130">
        <f t="shared" si="21"/>
        <v>321</v>
      </c>
      <c r="CS130" s="144" t="s">
        <v>131</v>
      </c>
    </row>
    <row r="131" spans="1:97" x14ac:dyDescent="0.25">
      <c r="A131" s="144" t="s">
        <v>63</v>
      </c>
      <c r="B131" s="23">
        <v>0.3142258216525185</v>
      </c>
      <c r="C131" s="144" t="s">
        <v>63</v>
      </c>
      <c r="D131" s="144">
        <v>81</v>
      </c>
      <c r="E131" s="144" t="s">
        <v>63</v>
      </c>
      <c r="F131" s="23">
        <v>0.10919265358707027</v>
      </c>
      <c r="G131" s="144" t="s">
        <v>63</v>
      </c>
      <c r="H131" s="144">
        <v>141</v>
      </c>
      <c r="I131" s="144" t="s">
        <v>63</v>
      </c>
      <c r="J131" s="23">
        <v>0.52912495161570194</v>
      </c>
      <c r="K131" s="144" t="s">
        <v>63</v>
      </c>
      <c r="L131" s="144">
        <v>23</v>
      </c>
      <c r="M131" s="144" t="s">
        <v>63</v>
      </c>
      <c r="N131" s="23">
        <v>-118</v>
      </c>
      <c r="O131" s="144" t="s">
        <v>63</v>
      </c>
      <c r="P131" s="23">
        <v>51</v>
      </c>
      <c r="Q131" s="144" t="s">
        <v>63</v>
      </c>
      <c r="R131" s="23">
        <v>6.0822497768822051E-4</v>
      </c>
      <c r="S131" s="144" t="s">
        <v>63</v>
      </c>
      <c r="T131" s="144">
        <v>240</v>
      </c>
      <c r="U131" s="144" t="s">
        <v>63</v>
      </c>
      <c r="V131" s="23">
        <v>0.77636215166570688</v>
      </c>
      <c r="W131" s="144" t="s">
        <v>63</v>
      </c>
      <c r="X131" s="144">
        <v>6</v>
      </c>
      <c r="Y131" s="144" t="s">
        <v>63</v>
      </c>
      <c r="Z131" s="23">
        <v>7.7824408360445043E-3</v>
      </c>
      <c r="AA131" s="144" t="s">
        <v>63</v>
      </c>
      <c r="AB131" s="144">
        <v>48</v>
      </c>
      <c r="AC131" s="144" t="s">
        <v>63</v>
      </c>
      <c r="AD131" s="23">
        <v>2.0832088841041319E-3</v>
      </c>
      <c r="AE131" s="144" t="s">
        <v>63</v>
      </c>
      <c r="AF131" s="144">
        <v>308</v>
      </c>
      <c r="AG131" s="144" t="s">
        <v>63</v>
      </c>
      <c r="AH131" s="23">
        <v>0.13965073568688008</v>
      </c>
      <c r="AI131" s="144" t="s">
        <v>63</v>
      </c>
      <c r="AJ131" s="144">
        <v>60</v>
      </c>
      <c r="AK131" s="144" t="s">
        <v>63</v>
      </c>
      <c r="AL131" s="23">
        <v>1.9630318126112652E-2</v>
      </c>
      <c r="AM131" s="144" t="s">
        <v>63</v>
      </c>
      <c r="AN131" s="144">
        <v>192</v>
      </c>
      <c r="AO131" s="144" t="s">
        <v>63</v>
      </c>
      <c r="AP131" s="23">
        <v>4.3725935146670192E-3</v>
      </c>
      <c r="AQ131" s="144" t="s">
        <v>63</v>
      </c>
      <c r="AR131" s="144">
        <v>247</v>
      </c>
      <c r="AS131" s="144" t="s">
        <v>63</v>
      </c>
      <c r="AT131" s="23">
        <v>7.6315568390924529E-2</v>
      </c>
      <c r="AU131" s="144" t="s">
        <v>63</v>
      </c>
      <c r="AV131" s="144">
        <v>208</v>
      </c>
      <c r="AW131" s="144" t="s">
        <v>63</v>
      </c>
      <c r="AX131" s="23">
        <v>3.1164568719900036E-2</v>
      </c>
      <c r="AY131" s="144" t="s">
        <v>63</v>
      </c>
      <c r="AZ131" s="144">
        <v>285</v>
      </c>
      <c r="BA131" s="144" t="s">
        <v>63</v>
      </c>
      <c r="BB131" s="23">
        <v>0.17646165267059333</v>
      </c>
      <c r="BC131" s="144" t="s">
        <v>63</v>
      </c>
      <c r="BD131" s="144">
        <v>40</v>
      </c>
      <c r="BE131" s="144" t="s">
        <v>63</v>
      </c>
      <c r="BF131" s="23">
        <v>0.27505661535369003</v>
      </c>
      <c r="BG131" s="144" t="s">
        <v>63</v>
      </c>
      <c r="BH131" s="144">
        <v>106</v>
      </c>
      <c r="BI131" s="144" t="s">
        <v>63</v>
      </c>
      <c r="BJ131" s="23">
        <v>0.21846110938200042</v>
      </c>
      <c r="BK131" s="144" t="s">
        <v>63</v>
      </c>
      <c r="BL131" s="144">
        <v>43</v>
      </c>
      <c r="BM131" s="144" t="s">
        <v>63</v>
      </c>
      <c r="BN131" s="23">
        <v>5.8085740147846135E-2</v>
      </c>
      <c r="BO131" s="144" t="s">
        <v>63</v>
      </c>
      <c r="BP131" s="144">
        <v>172</v>
      </c>
      <c r="BQ131" s="144" t="s">
        <v>63</v>
      </c>
      <c r="BR131" s="23">
        <v>7.8676981984330749E-2</v>
      </c>
      <c r="BS131" s="144" t="s">
        <v>63</v>
      </c>
      <c r="BT131" s="144">
        <v>105</v>
      </c>
      <c r="BU131" s="144" t="s">
        <v>63</v>
      </c>
      <c r="BV131" s="23">
        <v>0.11888752865701632</v>
      </c>
      <c r="BW131" s="144" t="s">
        <v>63</v>
      </c>
      <c r="BX131" s="144">
        <v>160</v>
      </c>
      <c r="BY131" s="144" t="s">
        <v>63</v>
      </c>
      <c r="BZ131" s="23">
        <v>0.29018016720097323</v>
      </c>
      <c r="CA131" s="144" t="s">
        <v>63</v>
      </c>
      <c r="CB131" s="144">
        <v>43</v>
      </c>
      <c r="CC131" s="144" t="s">
        <v>63</v>
      </c>
      <c r="CD131" s="23">
        <v>0.25315333340197432</v>
      </c>
      <c r="CE131" s="144" t="s">
        <v>63</v>
      </c>
      <c r="CF131" s="144">
        <v>37</v>
      </c>
      <c r="CG131" s="2">
        <f t="shared" si="11"/>
        <v>7.7824408360445043E-3</v>
      </c>
      <c r="CH131">
        <f t="shared" si="12"/>
        <v>1.9630318126112652E-2</v>
      </c>
      <c r="CI131">
        <f t="shared" si="13"/>
        <v>3.1164568719900036E-2</v>
      </c>
      <c r="CJ131">
        <f t="shared" si="14"/>
        <v>0.21846110938200042</v>
      </c>
      <c r="CK131">
        <f t="shared" si="15"/>
        <v>0.11888752865701632</v>
      </c>
      <c r="CL131">
        <f t="shared" si="16"/>
        <v>0.29018016720097323</v>
      </c>
      <c r="CM131">
        <f t="shared" si="17"/>
        <v>0.25315333340197432</v>
      </c>
      <c r="CN131">
        <f t="shared" si="18"/>
        <v>0.12823125327850451</v>
      </c>
      <c r="CO131">
        <f t="shared" si="19"/>
        <v>1.9456102090111261E-3</v>
      </c>
      <c r="CP131" s="144" t="s">
        <v>63</v>
      </c>
      <c r="CQ131">
        <f t="shared" si="20"/>
        <v>81</v>
      </c>
      <c r="CR131">
        <f t="shared" si="21"/>
        <v>48</v>
      </c>
      <c r="CS131" s="144" t="s">
        <v>63</v>
      </c>
    </row>
    <row r="132" spans="1:97" x14ac:dyDescent="0.25">
      <c r="A132" s="144" t="s">
        <v>188</v>
      </c>
      <c r="B132" s="23">
        <v>0.16091405276459722</v>
      </c>
      <c r="C132" s="144" t="s">
        <v>188</v>
      </c>
      <c r="D132" s="144">
        <v>265</v>
      </c>
      <c r="E132" s="144" t="s">
        <v>188</v>
      </c>
      <c r="F132" s="23">
        <v>5.5918389019252376E-2</v>
      </c>
      <c r="G132" s="144" t="s">
        <v>188</v>
      </c>
      <c r="H132" s="144">
        <v>264</v>
      </c>
      <c r="I132" s="144" t="s">
        <v>188</v>
      </c>
      <c r="J132" s="23">
        <v>0.20280450815987783</v>
      </c>
      <c r="K132" s="144" t="s">
        <v>188</v>
      </c>
      <c r="L132" s="144">
        <v>247</v>
      </c>
      <c r="M132" s="144" t="s">
        <v>188</v>
      </c>
      <c r="N132" s="23">
        <v>-17</v>
      </c>
      <c r="O132" s="144" t="s">
        <v>188</v>
      </c>
      <c r="P132" s="23">
        <v>141</v>
      </c>
      <c r="Q132" s="144" t="s">
        <v>188</v>
      </c>
      <c r="R132" s="23">
        <v>4.0111138458987306E-3</v>
      </c>
      <c r="S132" s="144" t="s">
        <v>188</v>
      </c>
      <c r="T132" s="144">
        <v>61</v>
      </c>
      <c r="U132" s="144" t="s">
        <v>188</v>
      </c>
      <c r="V132" s="23">
        <v>4.344091385848594E-2</v>
      </c>
      <c r="W132" s="144" t="s">
        <v>188</v>
      </c>
      <c r="X132" s="144">
        <v>307</v>
      </c>
      <c r="Y132" s="144" t="s">
        <v>188</v>
      </c>
      <c r="Z132" s="23">
        <v>4.4113492044293035E-3</v>
      </c>
      <c r="AA132" s="144" t="s">
        <v>188</v>
      </c>
      <c r="AB132" s="144">
        <v>103</v>
      </c>
      <c r="AC132" s="144" t="s">
        <v>188</v>
      </c>
      <c r="AD132" s="23">
        <v>1.5554024981625555E-2</v>
      </c>
      <c r="AE132" s="144" t="s">
        <v>188</v>
      </c>
      <c r="AF132" s="144">
        <v>114</v>
      </c>
      <c r="AG132" s="144" t="s">
        <v>188</v>
      </c>
      <c r="AH132" s="23">
        <v>7.496555154795935E-2</v>
      </c>
      <c r="AI132" s="144" t="s">
        <v>188</v>
      </c>
      <c r="AJ132" s="144">
        <v>194</v>
      </c>
      <c r="AK132" s="144" t="s">
        <v>188</v>
      </c>
      <c r="AL132" s="23">
        <v>2.4604092206431078E-2</v>
      </c>
      <c r="AM132" s="144" t="s">
        <v>188</v>
      </c>
      <c r="AN132" s="144">
        <v>143</v>
      </c>
      <c r="AO132" s="144" t="s">
        <v>188</v>
      </c>
      <c r="AP132" s="23">
        <v>0</v>
      </c>
      <c r="AQ132" s="144" t="s">
        <v>188</v>
      </c>
      <c r="AR132" s="144">
        <v>253</v>
      </c>
      <c r="AS132" s="144" t="s">
        <v>188</v>
      </c>
      <c r="AT132" s="23">
        <v>0.17737876130107813</v>
      </c>
      <c r="AU132" s="144" t="s">
        <v>188</v>
      </c>
      <c r="AV132" s="144">
        <v>27</v>
      </c>
      <c r="AW132" s="144" t="s">
        <v>188</v>
      </c>
      <c r="AX132" s="23">
        <v>6.253601702915064E-2</v>
      </c>
      <c r="AY132" s="144" t="s">
        <v>188</v>
      </c>
      <c r="AZ132" s="144">
        <v>186</v>
      </c>
      <c r="BA132" s="144" t="s">
        <v>188</v>
      </c>
      <c r="BB132" s="23">
        <v>7.9735079858448105E-2</v>
      </c>
      <c r="BC132" s="144" t="s">
        <v>188</v>
      </c>
      <c r="BD132" s="144">
        <v>113</v>
      </c>
      <c r="BE132" s="144" t="s">
        <v>188</v>
      </c>
      <c r="BF132" s="23">
        <v>0.18937166127340455</v>
      </c>
      <c r="BG132" s="144" t="s">
        <v>188</v>
      </c>
      <c r="BH132" s="144">
        <v>203</v>
      </c>
      <c r="BI132" s="144" t="s">
        <v>188</v>
      </c>
      <c r="BJ132" s="23">
        <v>0.11231601989105156</v>
      </c>
      <c r="BK132" s="144" t="s">
        <v>188</v>
      </c>
      <c r="BL132" s="144">
        <v>143</v>
      </c>
      <c r="BM132" s="144" t="s">
        <v>188</v>
      </c>
      <c r="BN132" s="23">
        <v>2.4430828615475485E-2</v>
      </c>
      <c r="BO132" s="144" t="s">
        <v>188</v>
      </c>
      <c r="BP132" s="144">
        <v>274</v>
      </c>
      <c r="BQ132" s="144" t="s">
        <v>188</v>
      </c>
      <c r="BR132" s="23">
        <v>9.467869690313073E-2</v>
      </c>
      <c r="BS132" s="144" t="s">
        <v>188</v>
      </c>
      <c r="BT132" s="144">
        <v>73</v>
      </c>
      <c r="BU132" s="144" t="s">
        <v>188</v>
      </c>
      <c r="BV132" s="23">
        <v>0.103639262860363</v>
      </c>
      <c r="BW132" s="144" t="s">
        <v>188</v>
      </c>
      <c r="BX132" s="144">
        <v>187</v>
      </c>
      <c r="BY132" s="144" t="s">
        <v>188</v>
      </c>
      <c r="BZ132" s="23">
        <v>0.10214161357640862</v>
      </c>
      <c r="CA132" s="144" t="s">
        <v>188</v>
      </c>
      <c r="CB132" s="144">
        <v>259</v>
      </c>
      <c r="CC132" s="144" t="s">
        <v>188</v>
      </c>
      <c r="CD132" s="23">
        <v>4.2195673777731903E-2</v>
      </c>
      <c r="CE132" s="144" t="s">
        <v>188</v>
      </c>
      <c r="CF132" s="144">
        <v>243</v>
      </c>
      <c r="CG132" s="2">
        <f t="shared" si="11"/>
        <v>4.4113492044293035E-3</v>
      </c>
      <c r="CH132">
        <f t="shared" si="12"/>
        <v>2.4604092206431078E-2</v>
      </c>
      <c r="CI132">
        <f t="shared" si="13"/>
        <v>6.253601702915064E-2</v>
      </c>
      <c r="CJ132">
        <f t="shared" si="14"/>
        <v>0.11231601989105156</v>
      </c>
      <c r="CK132">
        <f t="shared" si="15"/>
        <v>0.103639262860363</v>
      </c>
      <c r="CL132">
        <f t="shared" si="16"/>
        <v>0.10214161357640862</v>
      </c>
      <c r="CM132">
        <f t="shared" si="17"/>
        <v>4.2195673777731903E-2</v>
      </c>
      <c r="CN132">
        <f t="shared" si="18"/>
        <v>6.5666820592948316E-2</v>
      </c>
      <c r="CO132">
        <f t="shared" si="19"/>
        <v>1.1028373011073259E-3</v>
      </c>
      <c r="CP132" s="144" t="s">
        <v>188</v>
      </c>
      <c r="CQ132">
        <f t="shared" si="20"/>
        <v>265</v>
      </c>
      <c r="CR132">
        <f t="shared" si="21"/>
        <v>103</v>
      </c>
      <c r="CS132" s="144" t="s">
        <v>188</v>
      </c>
    </row>
    <row r="133" spans="1:97" x14ac:dyDescent="0.25">
      <c r="A133" s="144" t="s">
        <v>166</v>
      </c>
      <c r="B133" s="23">
        <v>0.33888789417952331</v>
      </c>
      <c r="C133" s="144" t="s">
        <v>166</v>
      </c>
      <c r="D133" s="144">
        <v>65</v>
      </c>
      <c r="E133" s="144" t="s">
        <v>166</v>
      </c>
      <c r="F133" s="23">
        <v>0.17180208944515307</v>
      </c>
      <c r="G133" s="144" t="s">
        <v>166</v>
      </c>
      <c r="H133" s="144">
        <v>62</v>
      </c>
      <c r="I133" s="144" t="s">
        <v>166</v>
      </c>
      <c r="J133" s="23">
        <v>0.35461610457810422</v>
      </c>
      <c r="K133" s="144" t="s">
        <v>166</v>
      </c>
      <c r="L133" s="144">
        <v>73</v>
      </c>
      <c r="M133" s="144" t="s">
        <v>166</v>
      </c>
      <c r="N133" s="23">
        <v>11</v>
      </c>
      <c r="O133" s="144" t="s">
        <v>166</v>
      </c>
      <c r="P133" s="23">
        <v>187</v>
      </c>
      <c r="Q133" s="144" t="s">
        <v>166</v>
      </c>
      <c r="R133" s="23">
        <v>5.1497399027565862E-4</v>
      </c>
      <c r="S133" s="144" t="s">
        <v>166</v>
      </c>
      <c r="T133" s="144">
        <v>252</v>
      </c>
      <c r="U133" s="144" t="s">
        <v>166</v>
      </c>
      <c r="V133" s="23">
        <v>0.26054898687540834</v>
      </c>
      <c r="W133" s="144" t="s">
        <v>166</v>
      </c>
      <c r="X133" s="144">
        <v>70</v>
      </c>
      <c r="Y133" s="144" t="s">
        <v>166</v>
      </c>
      <c r="Z133" s="23">
        <v>2.9225645992029059E-3</v>
      </c>
      <c r="AA133" s="144" t="s">
        <v>166</v>
      </c>
      <c r="AB133" s="144">
        <v>168</v>
      </c>
      <c r="AC133" s="144" t="s">
        <v>166</v>
      </c>
      <c r="AD133" s="23">
        <v>5.7279114392585189E-3</v>
      </c>
      <c r="AE133" s="144" t="s">
        <v>166</v>
      </c>
      <c r="AF133" s="144">
        <v>237</v>
      </c>
      <c r="AG133" s="144" t="s">
        <v>166</v>
      </c>
      <c r="AH133" s="23">
        <v>0.12978527212641425</v>
      </c>
      <c r="AI133" s="144" t="s">
        <v>166</v>
      </c>
      <c r="AJ133" s="144">
        <v>71</v>
      </c>
      <c r="AK133" s="144" t="s">
        <v>166</v>
      </c>
      <c r="AL133" s="23">
        <v>2.193840727566183E-2</v>
      </c>
      <c r="AM133" s="144" t="s">
        <v>166</v>
      </c>
      <c r="AN133" s="144">
        <v>165</v>
      </c>
      <c r="AO133" s="144" t="s">
        <v>166</v>
      </c>
      <c r="AP133" s="23">
        <v>2.0086866870341218E-2</v>
      </c>
      <c r="AQ133" s="144" t="s">
        <v>166</v>
      </c>
      <c r="AR133" s="144">
        <v>211</v>
      </c>
      <c r="AS133" s="144" t="s">
        <v>166</v>
      </c>
      <c r="AT133" s="23">
        <v>7.5009255022566154E-2</v>
      </c>
      <c r="AU133" s="144" t="s">
        <v>166</v>
      </c>
      <c r="AV133" s="144">
        <v>216</v>
      </c>
      <c r="AW133" s="144" t="s">
        <v>166</v>
      </c>
      <c r="AX133" s="23">
        <v>4.6010155938078424E-2</v>
      </c>
      <c r="AY133" s="144" t="s">
        <v>166</v>
      </c>
      <c r="AZ133" s="144">
        <v>239</v>
      </c>
      <c r="BA133" s="144" t="s">
        <v>166</v>
      </c>
      <c r="BB133" s="23">
        <v>0.10242787266783052</v>
      </c>
      <c r="BC133" s="144" t="s">
        <v>166</v>
      </c>
      <c r="BD133" s="144">
        <v>92</v>
      </c>
      <c r="BE133" s="144" t="s">
        <v>166</v>
      </c>
      <c r="BF133" s="23">
        <v>0.18504249702694942</v>
      </c>
      <c r="BG133" s="144" t="s">
        <v>166</v>
      </c>
      <c r="BH133" s="144">
        <v>206</v>
      </c>
      <c r="BI133" s="144" t="s">
        <v>166</v>
      </c>
      <c r="BJ133" s="23">
        <v>0.13211216652415625</v>
      </c>
      <c r="BK133" s="144" t="s">
        <v>166</v>
      </c>
      <c r="BL133" s="144">
        <v>120</v>
      </c>
      <c r="BM133" s="144" t="s">
        <v>166</v>
      </c>
      <c r="BN133" s="23">
        <v>0.25139017307252487</v>
      </c>
      <c r="BO133" s="144" t="s">
        <v>166</v>
      </c>
      <c r="BP133" s="144">
        <v>23</v>
      </c>
      <c r="BQ133" s="144" t="s">
        <v>166</v>
      </c>
      <c r="BR133" s="23">
        <v>7.8487090723961594E-2</v>
      </c>
      <c r="BS133" s="144" t="s">
        <v>166</v>
      </c>
      <c r="BT133" s="144">
        <v>109</v>
      </c>
      <c r="BU133" s="144" t="s">
        <v>166</v>
      </c>
      <c r="BV133" s="23">
        <v>0.28634625390622587</v>
      </c>
      <c r="BW133" s="144" t="s">
        <v>166</v>
      </c>
      <c r="BX133" s="144">
        <v>31</v>
      </c>
      <c r="BY133" s="144" t="s">
        <v>166</v>
      </c>
      <c r="BZ133" s="23">
        <v>0.22314645608172903</v>
      </c>
      <c r="CA133" s="144" t="s">
        <v>166</v>
      </c>
      <c r="CB133" s="144">
        <v>72</v>
      </c>
      <c r="CC133" s="144" t="s">
        <v>166</v>
      </c>
      <c r="CD133" s="23">
        <v>0.31424106585553835</v>
      </c>
      <c r="CE133" s="144" t="s">
        <v>166</v>
      </c>
      <c r="CF133" s="144">
        <v>27</v>
      </c>
      <c r="CG133" s="2">
        <f t="shared" ref="CG133:CG196" si="22">Z133</f>
        <v>2.9225645992029059E-3</v>
      </c>
      <c r="CH133">
        <f t="shared" ref="CH133:CH196" si="23">AL133</f>
        <v>2.193840727566183E-2</v>
      </c>
      <c r="CI133">
        <f t="shared" ref="CI133:CI196" si="24">AX133</f>
        <v>4.6010155938078424E-2</v>
      </c>
      <c r="CJ133">
        <f t="shared" ref="CJ133:CJ196" si="25">BJ133</f>
        <v>0.13211216652415625</v>
      </c>
      <c r="CK133">
        <f t="shared" ref="CK133:CK196" si="26">BV133</f>
        <v>0.28634625390622587</v>
      </c>
      <c r="CL133">
        <f t="shared" ref="CL133:CL196" si="27">BZ133</f>
        <v>0.22314645608172903</v>
      </c>
      <c r="CM133">
        <f t="shared" si="17"/>
        <v>0.31424106585553835</v>
      </c>
      <c r="CN133">
        <f t="shared" si="18"/>
        <v>0.138295507234312</v>
      </c>
      <c r="CO133">
        <f t="shared" si="19"/>
        <v>7.3064114980072648E-4</v>
      </c>
      <c r="CP133" s="144" t="s">
        <v>166</v>
      </c>
      <c r="CQ133">
        <f t="shared" si="20"/>
        <v>65</v>
      </c>
      <c r="CR133">
        <f t="shared" si="21"/>
        <v>168</v>
      </c>
      <c r="CS133" s="144" t="s">
        <v>166</v>
      </c>
    </row>
    <row r="134" spans="1:97" x14ac:dyDescent="0.25">
      <c r="A134" s="144" t="s">
        <v>148</v>
      </c>
      <c r="B134" s="23">
        <v>0.18504681166148024</v>
      </c>
      <c r="C134" s="144" t="s">
        <v>148</v>
      </c>
      <c r="D134" s="144">
        <v>212</v>
      </c>
      <c r="E134" s="144" t="s">
        <v>148</v>
      </c>
      <c r="F134" s="23">
        <v>0.13249807600050639</v>
      </c>
      <c r="G134" s="144" t="s">
        <v>148</v>
      </c>
      <c r="H134" s="144">
        <v>95</v>
      </c>
      <c r="I134" s="144" t="s">
        <v>148</v>
      </c>
      <c r="J134" s="23">
        <v>0.1812655672768558</v>
      </c>
      <c r="K134" s="144" t="s">
        <v>148</v>
      </c>
      <c r="L134" s="144">
        <v>277</v>
      </c>
      <c r="M134" s="144" t="s">
        <v>148</v>
      </c>
      <c r="N134" s="23">
        <v>182</v>
      </c>
      <c r="O134" s="144" t="s">
        <v>148</v>
      </c>
      <c r="P134" s="23">
        <v>305</v>
      </c>
      <c r="Q134" s="144" t="s">
        <v>148</v>
      </c>
      <c r="R134" s="23">
        <v>1.2258959707762477E-4</v>
      </c>
      <c r="S134" s="144" t="s">
        <v>148</v>
      </c>
      <c r="T134" s="144">
        <v>310</v>
      </c>
      <c r="U134" s="144" t="s">
        <v>148</v>
      </c>
      <c r="V134" s="23">
        <v>2.6082785919508113E-2</v>
      </c>
      <c r="W134" s="144" t="s">
        <v>148</v>
      </c>
      <c r="X134" s="144">
        <v>325</v>
      </c>
      <c r="Y134" s="144" t="s">
        <v>148</v>
      </c>
      <c r="Z134" s="23">
        <v>3.6358502340625494E-4</v>
      </c>
      <c r="AA134" s="144" t="s">
        <v>148</v>
      </c>
      <c r="AB134" s="144">
        <v>325</v>
      </c>
      <c r="AC134" s="144" t="s">
        <v>148</v>
      </c>
      <c r="AD134" s="23">
        <v>1.0456400956111228E-2</v>
      </c>
      <c r="AE134" s="144" t="s">
        <v>148</v>
      </c>
      <c r="AF134" s="144">
        <v>164</v>
      </c>
      <c r="AG134" s="144" t="s">
        <v>148</v>
      </c>
      <c r="AH134" s="23">
        <v>7.1612178988603975E-2</v>
      </c>
      <c r="AI134" s="144" t="s">
        <v>148</v>
      </c>
      <c r="AJ134" s="144">
        <v>205</v>
      </c>
      <c r="AK134" s="144" t="s">
        <v>148</v>
      </c>
      <c r="AL134" s="23">
        <v>1.9214264393234894E-2</v>
      </c>
      <c r="AM134" s="144" t="s">
        <v>148</v>
      </c>
      <c r="AN134" s="144">
        <v>203</v>
      </c>
      <c r="AO134" s="144" t="s">
        <v>148</v>
      </c>
      <c r="AP134" s="23">
        <v>3.6620016353375674E-2</v>
      </c>
      <c r="AQ134" s="144" t="s">
        <v>148</v>
      </c>
      <c r="AR134" s="144">
        <v>155</v>
      </c>
      <c r="AS134" s="144" t="s">
        <v>148</v>
      </c>
      <c r="AT134" s="23">
        <v>8.9082354793181634E-2</v>
      </c>
      <c r="AU134" s="144" t="s">
        <v>148</v>
      </c>
      <c r="AV134" s="144">
        <v>171</v>
      </c>
      <c r="AW134" s="144" t="s">
        <v>148</v>
      </c>
      <c r="AX134" s="23">
        <v>6.707546161340576E-2</v>
      </c>
      <c r="AY134" s="144" t="s">
        <v>148</v>
      </c>
      <c r="AZ134" s="144">
        <v>170</v>
      </c>
      <c r="BA134" s="144" t="s">
        <v>148</v>
      </c>
      <c r="BB134" s="23">
        <v>4.1675205774662792E-2</v>
      </c>
      <c r="BC134" s="144" t="s">
        <v>148</v>
      </c>
      <c r="BD134" s="144">
        <v>186</v>
      </c>
      <c r="BE134" s="144" t="s">
        <v>148</v>
      </c>
      <c r="BF134" s="23">
        <v>0.29421071354901329</v>
      </c>
      <c r="BG134" s="144" t="s">
        <v>148</v>
      </c>
      <c r="BH134" s="144">
        <v>90</v>
      </c>
      <c r="BI134" s="144" t="s">
        <v>148</v>
      </c>
      <c r="BJ134" s="23">
        <v>9.9508664343065073E-2</v>
      </c>
      <c r="BK134" s="144" t="s">
        <v>148</v>
      </c>
      <c r="BL134" s="144">
        <v>162</v>
      </c>
      <c r="BM134" s="144" t="s">
        <v>148</v>
      </c>
      <c r="BN134" s="23">
        <v>0.20430529403390871</v>
      </c>
      <c r="BO134" s="144" t="s">
        <v>148</v>
      </c>
      <c r="BP134" s="144">
        <v>27</v>
      </c>
      <c r="BQ134" s="144" t="s">
        <v>148</v>
      </c>
      <c r="BR134" s="23">
        <v>3.2755294510544528E-2</v>
      </c>
      <c r="BS134" s="144" t="s">
        <v>148</v>
      </c>
      <c r="BT134" s="144">
        <v>280</v>
      </c>
      <c r="BU134" s="144" t="s">
        <v>148</v>
      </c>
      <c r="BV134" s="23">
        <v>0.2056895270158865</v>
      </c>
      <c r="BW134" s="144" t="s">
        <v>148</v>
      </c>
      <c r="BX134" s="144">
        <v>58</v>
      </c>
      <c r="BY134" s="144" t="s">
        <v>148</v>
      </c>
      <c r="BZ134" s="23">
        <v>6.7709970946570469E-2</v>
      </c>
      <c r="CA134" s="144" t="s">
        <v>148</v>
      </c>
      <c r="CB134" s="144">
        <v>321</v>
      </c>
      <c r="CC134" s="144" t="s">
        <v>148</v>
      </c>
      <c r="CD134" s="23">
        <v>6.5808479069649803E-2</v>
      </c>
      <c r="CE134" s="144" t="s">
        <v>148</v>
      </c>
      <c r="CF134" s="144">
        <v>174</v>
      </c>
      <c r="CG134" s="2">
        <f t="shared" si="22"/>
        <v>3.6358502340625494E-4</v>
      </c>
      <c r="CH134">
        <f t="shared" si="23"/>
        <v>1.9214264393234894E-2</v>
      </c>
      <c r="CI134">
        <f t="shared" si="24"/>
        <v>6.707546161340576E-2</v>
      </c>
      <c r="CJ134">
        <f t="shared" si="25"/>
        <v>9.9508664343065073E-2</v>
      </c>
      <c r="CK134">
        <f t="shared" si="26"/>
        <v>0.2056895270158865</v>
      </c>
      <c r="CL134">
        <f t="shared" si="27"/>
        <v>6.7709970946570469E-2</v>
      </c>
      <c r="CM134">
        <f t="shared" ref="CM134:CM197" si="28">CD134</f>
        <v>6.5808479069649803E-2</v>
      </c>
      <c r="CN134">
        <f t="shared" ref="CN134:CN197" si="29">SUMPRODUCT(CG134:CM134,CG$4:CM$4)</f>
        <v>7.5515068907300309E-2</v>
      </c>
      <c r="CO134">
        <f t="shared" ref="CO134:CO197" si="30">SUMPRODUCT(CG134:CM134,CG$3:CM$3)</f>
        <v>9.0896255851563736E-5</v>
      </c>
      <c r="CP134" s="144" t="s">
        <v>148</v>
      </c>
      <c r="CQ134">
        <f t="shared" ref="CQ134:CQ197" si="31">RANK(CN134,CN$5:CN$330)</f>
        <v>212</v>
      </c>
      <c r="CR134">
        <f t="shared" ref="CR134:CR197" si="32">RANK(CO134,CO$5:CO$330)</f>
        <v>325</v>
      </c>
      <c r="CS134" s="144" t="s">
        <v>148</v>
      </c>
    </row>
    <row r="135" spans="1:97" x14ac:dyDescent="0.25">
      <c r="A135" s="144" t="s">
        <v>198</v>
      </c>
      <c r="B135" s="23">
        <v>0.17718958397021214</v>
      </c>
      <c r="C135" s="144" t="s">
        <v>198</v>
      </c>
      <c r="D135" s="144">
        <v>229</v>
      </c>
      <c r="E135" s="144" t="s">
        <v>198</v>
      </c>
      <c r="F135" s="23">
        <v>8.6714785597137092E-2</v>
      </c>
      <c r="G135" s="144" t="s">
        <v>198</v>
      </c>
      <c r="H135" s="144">
        <v>184</v>
      </c>
      <c r="I135" s="144" t="s">
        <v>198</v>
      </c>
      <c r="J135" s="23">
        <v>0.20691786516350311</v>
      </c>
      <c r="K135" s="144" t="s">
        <v>198</v>
      </c>
      <c r="L135" s="144">
        <v>238</v>
      </c>
      <c r="M135" s="144" t="s">
        <v>198</v>
      </c>
      <c r="N135" s="23">
        <v>54</v>
      </c>
      <c r="O135" s="144" t="s">
        <v>198</v>
      </c>
      <c r="P135" s="23">
        <v>224</v>
      </c>
      <c r="Q135" s="144" t="s">
        <v>198</v>
      </c>
      <c r="R135" s="23">
        <v>7.1665608537671056E-4</v>
      </c>
      <c r="S135" s="144" t="s">
        <v>198</v>
      </c>
      <c r="T135" s="144">
        <v>227</v>
      </c>
      <c r="U135" s="144" t="s">
        <v>198</v>
      </c>
      <c r="V135" s="23">
        <v>0.2078127374037205</v>
      </c>
      <c r="W135" s="144" t="s">
        <v>198</v>
      </c>
      <c r="X135" s="144">
        <v>105</v>
      </c>
      <c r="Y135" s="144" t="s">
        <v>198</v>
      </c>
      <c r="Z135" s="23">
        <v>2.6368480363026191E-3</v>
      </c>
      <c r="AA135" s="144" t="s">
        <v>198</v>
      </c>
      <c r="AB135" s="144">
        <v>181</v>
      </c>
      <c r="AC135" s="144" t="s">
        <v>198</v>
      </c>
      <c r="AD135" s="23">
        <v>7.1207579411955791E-3</v>
      </c>
      <c r="AE135" s="144" t="s">
        <v>198</v>
      </c>
      <c r="AF135" s="144">
        <v>220</v>
      </c>
      <c r="AG135" s="144" t="s">
        <v>198</v>
      </c>
      <c r="AH135" s="23">
        <v>5.7862145359777448E-2</v>
      </c>
      <c r="AI135" s="144" t="s">
        <v>198</v>
      </c>
      <c r="AJ135" s="144">
        <v>268</v>
      </c>
      <c r="AK135" s="144" t="s">
        <v>198</v>
      </c>
      <c r="AL135" s="23">
        <v>1.4231027594695866E-2</v>
      </c>
      <c r="AM135" s="144" t="s">
        <v>198</v>
      </c>
      <c r="AN135" s="144">
        <v>272</v>
      </c>
      <c r="AO135" s="144" t="s">
        <v>198</v>
      </c>
      <c r="AP135" s="23">
        <v>0.14543270391524984</v>
      </c>
      <c r="AQ135" s="144" t="s">
        <v>198</v>
      </c>
      <c r="AR135" s="144">
        <v>30</v>
      </c>
      <c r="AS135" s="144" t="s">
        <v>198</v>
      </c>
      <c r="AT135" s="23">
        <v>8.8394006690319576E-2</v>
      </c>
      <c r="AU135" s="144" t="s">
        <v>198</v>
      </c>
      <c r="AV135" s="144">
        <v>174</v>
      </c>
      <c r="AW135" s="144" t="s">
        <v>198</v>
      </c>
      <c r="AX135" s="23">
        <v>0.17281934370640131</v>
      </c>
      <c r="AY135" s="144" t="s">
        <v>198</v>
      </c>
      <c r="AZ135" s="144">
        <v>33</v>
      </c>
      <c r="BA135" s="144" t="s">
        <v>198</v>
      </c>
      <c r="BB135" s="23">
        <v>2.8715185996767343E-2</v>
      </c>
      <c r="BC135" s="144" t="s">
        <v>198</v>
      </c>
      <c r="BD135" s="144">
        <v>228</v>
      </c>
      <c r="BE135" s="144" t="s">
        <v>198</v>
      </c>
      <c r="BF135" s="23">
        <v>0.12916189779405302</v>
      </c>
      <c r="BG135" s="144" t="s">
        <v>198</v>
      </c>
      <c r="BH135" s="144">
        <v>298</v>
      </c>
      <c r="BI135" s="144" t="s">
        <v>198</v>
      </c>
      <c r="BJ135" s="23">
        <v>5.3190202065395292E-2</v>
      </c>
      <c r="BK135" s="144" t="s">
        <v>198</v>
      </c>
      <c r="BL135" s="144">
        <v>283</v>
      </c>
      <c r="BM135" s="144" t="s">
        <v>198</v>
      </c>
      <c r="BN135" s="23">
        <v>9.8891657418628941E-3</v>
      </c>
      <c r="BO135" s="144" t="s">
        <v>198</v>
      </c>
      <c r="BP135" s="144">
        <v>310</v>
      </c>
      <c r="BQ135" s="144" t="s">
        <v>198</v>
      </c>
      <c r="BR135" s="23">
        <v>3.2280181412819187E-2</v>
      </c>
      <c r="BS135" s="144" t="s">
        <v>198</v>
      </c>
      <c r="BT135" s="144">
        <v>282</v>
      </c>
      <c r="BU135" s="144" t="s">
        <v>198</v>
      </c>
      <c r="BV135" s="23">
        <v>3.6687653348207755E-2</v>
      </c>
      <c r="BW135" s="144" t="s">
        <v>198</v>
      </c>
      <c r="BX135" s="144">
        <v>320</v>
      </c>
      <c r="BY135" s="144" t="s">
        <v>198</v>
      </c>
      <c r="BZ135" s="23">
        <v>0.16077791609477898</v>
      </c>
      <c r="CA135" s="144" t="s">
        <v>198</v>
      </c>
      <c r="CB135" s="144">
        <v>151</v>
      </c>
      <c r="CC135" s="144" t="s">
        <v>198</v>
      </c>
      <c r="CD135" s="23">
        <v>6.257193294747404E-2</v>
      </c>
      <c r="CE135" s="144" t="s">
        <v>198</v>
      </c>
      <c r="CF135" s="144">
        <v>182</v>
      </c>
      <c r="CG135" s="2">
        <f t="shared" si="22"/>
        <v>2.6368480363026191E-3</v>
      </c>
      <c r="CH135">
        <f t="shared" si="23"/>
        <v>1.4231027594695866E-2</v>
      </c>
      <c r="CI135">
        <f t="shared" si="24"/>
        <v>0.17281934370640131</v>
      </c>
      <c r="CJ135">
        <f t="shared" si="25"/>
        <v>5.3190202065395292E-2</v>
      </c>
      <c r="CK135">
        <f t="shared" si="26"/>
        <v>3.6687653348207755E-2</v>
      </c>
      <c r="CL135">
        <f t="shared" si="27"/>
        <v>0.16077791609477898</v>
      </c>
      <c r="CM135">
        <f t="shared" si="28"/>
        <v>6.257193294747404E-2</v>
      </c>
      <c r="CN135">
        <f t="shared" si="29"/>
        <v>7.230864192161468E-2</v>
      </c>
      <c r="CO135">
        <f t="shared" si="30"/>
        <v>6.5921200907565478E-4</v>
      </c>
      <c r="CP135" s="144" t="s">
        <v>198</v>
      </c>
      <c r="CQ135">
        <f t="shared" si="31"/>
        <v>229</v>
      </c>
      <c r="CR135">
        <f t="shared" si="32"/>
        <v>181</v>
      </c>
      <c r="CS135" s="144" t="s">
        <v>198</v>
      </c>
    </row>
    <row r="136" spans="1:97" x14ac:dyDescent="0.25">
      <c r="A136" s="144" t="s">
        <v>232</v>
      </c>
      <c r="B136" s="23">
        <v>0.16371546016145905</v>
      </c>
      <c r="C136" s="144" t="s">
        <v>232</v>
      </c>
      <c r="D136" s="144">
        <v>258</v>
      </c>
      <c r="E136" s="144" t="s">
        <v>232</v>
      </c>
      <c r="F136" s="23">
        <v>4.6915004623084809E-2</v>
      </c>
      <c r="G136" s="144" t="s">
        <v>232</v>
      </c>
      <c r="H136" s="144">
        <v>287</v>
      </c>
      <c r="I136" s="144" t="s">
        <v>232</v>
      </c>
      <c r="J136" s="23">
        <v>0.26414815467914105</v>
      </c>
      <c r="K136" s="144" t="s">
        <v>232</v>
      </c>
      <c r="L136" s="144">
        <v>155</v>
      </c>
      <c r="M136" s="144" t="s">
        <v>232</v>
      </c>
      <c r="N136" s="23">
        <v>-132</v>
      </c>
      <c r="O136" s="144" t="s">
        <v>232</v>
      </c>
      <c r="P136" s="23">
        <v>48</v>
      </c>
      <c r="Q136" s="144" t="s">
        <v>232</v>
      </c>
      <c r="R136" s="23">
        <v>2.4737119996195611E-3</v>
      </c>
      <c r="S136" s="144" t="s">
        <v>232</v>
      </c>
      <c r="T136" s="144">
        <v>95</v>
      </c>
      <c r="U136" s="144" t="s">
        <v>232</v>
      </c>
      <c r="V136" s="23">
        <v>0.32396110110683857</v>
      </c>
      <c r="W136" s="144" t="s">
        <v>232</v>
      </c>
      <c r="X136" s="144">
        <v>51</v>
      </c>
      <c r="Y136" s="144" t="s">
        <v>232</v>
      </c>
      <c r="Z136" s="23">
        <v>5.4667088705673385E-3</v>
      </c>
      <c r="AA136" s="144" t="s">
        <v>232</v>
      </c>
      <c r="AB136" s="144">
        <v>84</v>
      </c>
      <c r="AC136" s="144" t="s">
        <v>232</v>
      </c>
      <c r="AD136" s="23">
        <v>6.7311063351500567E-3</v>
      </c>
      <c r="AE136" s="144" t="s">
        <v>232</v>
      </c>
      <c r="AF136" s="144">
        <v>223</v>
      </c>
      <c r="AG136" s="144" t="s">
        <v>232</v>
      </c>
      <c r="AH136" s="23">
        <v>6.8853128616442938E-2</v>
      </c>
      <c r="AI136" s="144" t="s">
        <v>232</v>
      </c>
      <c r="AJ136" s="144">
        <v>221</v>
      </c>
      <c r="AK136" s="144" t="s">
        <v>232</v>
      </c>
      <c r="AL136" s="23">
        <v>1.5236557115991752E-2</v>
      </c>
      <c r="AM136" s="144" t="s">
        <v>232</v>
      </c>
      <c r="AN136" s="144">
        <v>263</v>
      </c>
      <c r="AO136" s="144" t="s">
        <v>232</v>
      </c>
      <c r="AP136" s="23">
        <v>0</v>
      </c>
      <c r="AQ136" s="144" t="s">
        <v>232</v>
      </c>
      <c r="AR136" s="144">
        <v>253</v>
      </c>
      <c r="AS136" s="144" t="s">
        <v>232</v>
      </c>
      <c r="AT136" s="23">
        <v>9.70913300923536E-2</v>
      </c>
      <c r="AU136" s="144" t="s">
        <v>232</v>
      </c>
      <c r="AV136" s="144">
        <v>145</v>
      </c>
      <c r="AW136" s="144" t="s">
        <v>232</v>
      </c>
      <c r="AX136" s="23">
        <v>3.4230169539476912E-2</v>
      </c>
      <c r="AY136" s="144" t="s">
        <v>232</v>
      </c>
      <c r="AZ136" s="144">
        <v>277</v>
      </c>
      <c r="BA136" s="144" t="s">
        <v>232</v>
      </c>
      <c r="BB136" s="23">
        <v>5.6784119634383547E-2</v>
      </c>
      <c r="BC136" s="144" t="s">
        <v>232</v>
      </c>
      <c r="BD136" s="144">
        <v>152</v>
      </c>
      <c r="BE136" s="144" t="s">
        <v>232</v>
      </c>
      <c r="BF136" s="23">
        <v>0.14220517456960136</v>
      </c>
      <c r="BG136" s="144" t="s">
        <v>232</v>
      </c>
      <c r="BH136" s="144">
        <v>279</v>
      </c>
      <c r="BI136" s="144" t="s">
        <v>232</v>
      </c>
      <c r="BJ136" s="23">
        <v>8.1521529004730656E-2</v>
      </c>
      <c r="BK136" s="144" t="s">
        <v>232</v>
      </c>
      <c r="BL136" s="144">
        <v>214</v>
      </c>
      <c r="BM136" s="144" t="s">
        <v>232</v>
      </c>
      <c r="BN136" s="23">
        <v>3.7820251780000334E-2</v>
      </c>
      <c r="BO136" s="144" t="s">
        <v>232</v>
      </c>
      <c r="BP136" s="144">
        <v>234</v>
      </c>
      <c r="BQ136" s="144" t="s">
        <v>232</v>
      </c>
      <c r="BR136" s="23">
        <v>0.13081545869560679</v>
      </c>
      <c r="BS136" s="144" t="s">
        <v>232</v>
      </c>
      <c r="BT136" s="144">
        <v>37</v>
      </c>
      <c r="BU136" s="144" t="s">
        <v>232</v>
      </c>
      <c r="BV136" s="23">
        <v>0.14672079687838332</v>
      </c>
      <c r="BW136" s="144" t="s">
        <v>232</v>
      </c>
      <c r="BX136" s="144">
        <v>112</v>
      </c>
      <c r="BY136" s="144" t="s">
        <v>232</v>
      </c>
      <c r="BZ136" s="23">
        <v>0.12608918954462381</v>
      </c>
      <c r="CA136" s="144" t="s">
        <v>232</v>
      </c>
      <c r="CB136" s="144">
        <v>209</v>
      </c>
      <c r="CC136" s="144" t="s">
        <v>232</v>
      </c>
      <c r="CD136" s="23">
        <v>5.420293932432884E-2</v>
      </c>
      <c r="CE136" s="144" t="s">
        <v>232</v>
      </c>
      <c r="CF136" s="144">
        <v>204</v>
      </c>
      <c r="CG136" s="2">
        <f t="shared" si="22"/>
        <v>5.4667088705673385E-3</v>
      </c>
      <c r="CH136">
        <f t="shared" si="23"/>
        <v>1.5236557115991752E-2</v>
      </c>
      <c r="CI136">
        <f t="shared" si="24"/>
        <v>3.4230169539476912E-2</v>
      </c>
      <c r="CJ136">
        <f t="shared" si="25"/>
        <v>8.1521529004730656E-2</v>
      </c>
      <c r="CK136">
        <f t="shared" si="26"/>
        <v>0.14672079687838332</v>
      </c>
      <c r="CL136">
        <f t="shared" si="27"/>
        <v>0.12608918954462381</v>
      </c>
      <c r="CM136">
        <f t="shared" si="28"/>
        <v>5.420293932432884E-2</v>
      </c>
      <c r="CN136">
        <f t="shared" si="29"/>
        <v>6.6810036575498957E-2</v>
      </c>
      <c r="CO136">
        <f t="shared" si="30"/>
        <v>1.3666772176418346E-3</v>
      </c>
      <c r="CP136" s="144" t="s">
        <v>232</v>
      </c>
      <c r="CQ136">
        <f t="shared" si="31"/>
        <v>258</v>
      </c>
      <c r="CR136">
        <f t="shared" si="32"/>
        <v>84</v>
      </c>
      <c r="CS136" s="144" t="s">
        <v>232</v>
      </c>
    </row>
    <row r="137" spans="1:97" x14ac:dyDescent="0.25">
      <c r="A137" s="144" t="s">
        <v>247</v>
      </c>
      <c r="B137" s="23">
        <v>0.21035296605028811</v>
      </c>
      <c r="C137" s="144" t="s">
        <v>247</v>
      </c>
      <c r="D137" s="144">
        <v>169</v>
      </c>
      <c r="E137" s="144" t="s">
        <v>247</v>
      </c>
      <c r="F137" s="23">
        <v>0.13513578347810717</v>
      </c>
      <c r="G137" s="144" t="s">
        <v>247</v>
      </c>
      <c r="H137" s="144">
        <v>90</v>
      </c>
      <c r="I137" s="144" t="s">
        <v>247</v>
      </c>
      <c r="J137" s="23">
        <v>0.23819848294075416</v>
      </c>
      <c r="K137" s="144" t="s">
        <v>247</v>
      </c>
      <c r="L137" s="144">
        <v>197</v>
      </c>
      <c r="M137" s="144" t="s">
        <v>247</v>
      </c>
      <c r="N137" s="23">
        <v>107</v>
      </c>
      <c r="O137" s="144" t="s">
        <v>247</v>
      </c>
      <c r="P137" s="23">
        <v>268</v>
      </c>
      <c r="Q137" s="144" t="s">
        <v>247</v>
      </c>
      <c r="R137" s="23">
        <v>2.0289211362558993E-3</v>
      </c>
      <c r="S137" s="144" t="s">
        <v>247</v>
      </c>
      <c r="T137" s="144">
        <v>111</v>
      </c>
      <c r="U137" s="144" t="s">
        <v>247</v>
      </c>
      <c r="V137" s="23">
        <v>5.3077935393073719E-2</v>
      </c>
      <c r="W137" s="144" t="s">
        <v>247</v>
      </c>
      <c r="X137" s="144">
        <v>281</v>
      </c>
      <c r="Y137" s="144" t="s">
        <v>247</v>
      </c>
      <c r="Z137" s="23">
        <v>2.5188077061979821E-3</v>
      </c>
      <c r="AA137" s="144" t="s">
        <v>247</v>
      </c>
      <c r="AB137" s="144">
        <v>189</v>
      </c>
      <c r="AC137" s="144" t="s">
        <v>247</v>
      </c>
      <c r="AD137" s="23">
        <v>3.4349202727815602E-2</v>
      </c>
      <c r="AE137" s="144" t="s">
        <v>247</v>
      </c>
      <c r="AF137" s="144">
        <v>55</v>
      </c>
      <c r="AG137" s="144" t="s">
        <v>247</v>
      </c>
      <c r="AH137" s="23">
        <v>0.17017800075939563</v>
      </c>
      <c r="AI137" s="144" t="s">
        <v>247</v>
      </c>
      <c r="AJ137" s="144">
        <v>42</v>
      </c>
      <c r="AK137" s="144" t="s">
        <v>247</v>
      </c>
      <c r="AL137" s="23">
        <v>5.4918158948333358E-2</v>
      </c>
      <c r="AM137" s="144" t="s">
        <v>247</v>
      </c>
      <c r="AN137" s="144">
        <v>49</v>
      </c>
      <c r="AO137" s="144" t="s">
        <v>247</v>
      </c>
      <c r="AP137" s="23">
        <v>1.5949483187772E-2</v>
      </c>
      <c r="AQ137" s="144" t="s">
        <v>247</v>
      </c>
      <c r="AR137" s="144">
        <v>222</v>
      </c>
      <c r="AS137" s="144" t="s">
        <v>247</v>
      </c>
      <c r="AT137" s="23">
        <v>4.2871267844942218E-2</v>
      </c>
      <c r="AU137" s="144" t="s">
        <v>247</v>
      </c>
      <c r="AV137" s="144">
        <v>312</v>
      </c>
      <c r="AW137" s="144" t="s">
        <v>247</v>
      </c>
      <c r="AX137" s="23">
        <v>3.0649776963107431E-2</v>
      </c>
      <c r="AY137" s="144" t="s">
        <v>247</v>
      </c>
      <c r="AZ137" s="144">
        <v>288</v>
      </c>
      <c r="BA137" s="144" t="s">
        <v>247</v>
      </c>
      <c r="BB137" s="23">
        <v>0.13495578658751572</v>
      </c>
      <c r="BC137" s="144" t="s">
        <v>247</v>
      </c>
      <c r="BD137" s="144">
        <v>64</v>
      </c>
      <c r="BE137" s="144" t="s">
        <v>247</v>
      </c>
      <c r="BF137" s="23">
        <v>0.37446390499902293</v>
      </c>
      <c r="BG137" s="144" t="s">
        <v>247</v>
      </c>
      <c r="BH137" s="144">
        <v>52</v>
      </c>
      <c r="BI137" s="144" t="s">
        <v>247</v>
      </c>
      <c r="BJ137" s="23">
        <v>0.20137496491998627</v>
      </c>
      <c r="BK137" s="144" t="s">
        <v>247</v>
      </c>
      <c r="BL137" s="144">
        <v>52</v>
      </c>
      <c r="BM137" s="144" t="s">
        <v>247</v>
      </c>
      <c r="BN137" s="23">
        <v>0.11173258859666566</v>
      </c>
      <c r="BO137" s="144" t="s">
        <v>247</v>
      </c>
      <c r="BP137" s="144">
        <v>83</v>
      </c>
      <c r="BQ137" s="144" t="s">
        <v>247</v>
      </c>
      <c r="BR137" s="23">
        <v>4.2067527087345409E-2</v>
      </c>
      <c r="BS137" s="144" t="s">
        <v>247</v>
      </c>
      <c r="BT137" s="144">
        <v>239</v>
      </c>
      <c r="BU137" s="144" t="s">
        <v>247</v>
      </c>
      <c r="BV137" s="23">
        <v>0.1335248925034665</v>
      </c>
      <c r="BW137" s="144" t="s">
        <v>247</v>
      </c>
      <c r="BX137" s="144">
        <v>128</v>
      </c>
      <c r="BY137" s="144" t="s">
        <v>247</v>
      </c>
      <c r="BZ137" s="23">
        <v>0.11208590275262269</v>
      </c>
      <c r="CA137" s="144" t="s">
        <v>247</v>
      </c>
      <c r="CB137" s="144">
        <v>241</v>
      </c>
      <c r="CC137" s="144" t="s">
        <v>247</v>
      </c>
      <c r="CD137" s="23">
        <v>5.5812882786603846E-2</v>
      </c>
      <c r="CE137" s="144" t="s">
        <v>247</v>
      </c>
      <c r="CF137" s="144">
        <v>196</v>
      </c>
      <c r="CG137" s="2">
        <f t="shared" si="22"/>
        <v>2.5188077061979821E-3</v>
      </c>
      <c r="CH137">
        <f t="shared" si="23"/>
        <v>5.4918158948333358E-2</v>
      </c>
      <c r="CI137">
        <f t="shared" si="24"/>
        <v>3.0649776963107431E-2</v>
      </c>
      <c r="CJ137">
        <f t="shared" si="25"/>
        <v>0.20137496491998627</v>
      </c>
      <c r="CK137">
        <f t="shared" si="26"/>
        <v>0.1335248925034665</v>
      </c>
      <c r="CL137">
        <f t="shared" si="27"/>
        <v>0.11208590275262269</v>
      </c>
      <c r="CM137">
        <f t="shared" si="28"/>
        <v>5.5812882786603846E-2</v>
      </c>
      <c r="CN137">
        <f t="shared" si="29"/>
        <v>8.584216384771752E-2</v>
      </c>
      <c r="CO137">
        <f t="shared" si="30"/>
        <v>6.2970192654949553E-4</v>
      </c>
      <c r="CP137" s="144" t="s">
        <v>247</v>
      </c>
      <c r="CQ137">
        <f t="shared" si="31"/>
        <v>169</v>
      </c>
      <c r="CR137">
        <f t="shared" si="32"/>
        <v>189</v>
      </c>
      <c r="CS137" s="144" t="s">
        <v>247</v>
      </c>
    </row>
    <row r="138" spans="1:97" x14ac:dyDescent="0.25">
      <c r="A138" s="144" t="s">
        <v>167</v>
      </c>
      <c r="B138" s="23">
        <v>0.20355985599777338</v>
      </c>
      <c r="C138" s="144" t="s">
        <v>167</v>
      </c>
      <c r="D138" s="144">
        <v>178</v>
      </c>
      <c r="E138" s="144" t="s">
        <v>167</v>
      </c>
      <c r="F138" s="23">
        <v>4.4178735016211453E-2</v>
      </c>
      <c r="G138" s="144" t="s">
        <v>167</v>
      </c>
      <c r="H138" s="144">
        <v>294</v>
      </c>
      <c r="I138" s="144" t="s">
        <v>167</v>
      </c>
      <c r="J138" s="23">
        <v>0.30811705130865086</v>
      </c>
      <c r="K138" s="144" t="s">
        <v>167</v>
      </c>
      <c r="L138" s="144">
        <v>109</v>
      </c>
      <c r="M138" s="144" t="s">
        <v>167</v>
      </c>
      <c r="N138" s="23">
        <v>-185</v>
      </c>
      <c r="O138" s="144" t="s">
        <v>167</v>
      </c>
      <c r="P138" s="23">
        <v>18</v>
      </c>
      <c r="Q138" s="144" t="s">
        <v>167</v>
      </c>
      <c r="R138" s="23">
        <v>8.9428503505362892E-4</v>
      </c>
      <c r="S138" s="144" t="s">
        <v>167</v>
      </c>
      <c r="T138" s="144">
        <v>209</v>
      </c>
      <c r="U138" s="144" t="s">
        <v>167</v>
      </c>
      <c r="V138" s="23">
        <v>0.23233799903866481</v>
      </c>
      <c r="W138" s="144" t="s">
        <v>167</v>
      </c>
      <c r="X138" s="144">
        <v>90</v>
      </c>
      <c r="Y138" s="144" t="s">
        <v>167</v>
      </c>
      <c r="Z138" s="23">
        <v>3.0410627358442598E-3</v>
      </c>
      <c r="AA138" s="144" t="s">
        <v>167</v>
      </c>
      <c r="AB138" s="144">
        <v>163</v>
      </c>
      <c r="AC138" s="144" t="s">
        <v>167</v>
      </c>
      <c r="AD138" s="23">
        <v>3.7235518064666858E-3</v>
      </c>
      <c r="AE138" s="144" t="s">
        <v>167</v>
      </c>
      <c r="AF138" s="144">
        <v>279</v>
      </c>
      <c r="AG138" s="144" t="s">
        <v>167</v>
      </c>
      <c r="AH138" s="23">
        <v>0.11368420325226573</v>
      </c>
      <c r="AI138" s="144" t="s">
        <v>167</v>
      </c>
      <c r="AJ138" s="144">
        <v>103</v>
      </c>
      <c r="AK138" s="144" t="s">
        <v>167</v>
      </c>
      <c r="AL138" s="23">
        <v>1.7956086988441061E-2</v>
      </c>
      <c r="AM138" s="144" t="s">
        <v>167</v>
      </c>
      <c r="AN138" s="144">
        <v>217</v>
      </c>
      <c r="AO138" s="144" t="s">
        <v>167</v>
      </c>
      <c r="AP138" s="23">
        <v>2.2594203311440599E-2</v>
      </c>
      <c r="AQ138" s="144" t="s">
        <v>167</v>
      </c>
      <c r="AR138" s="144">
        <v>198</v>
      </c>
      <c r="AS138" s="144" t="s">
        <v>167</v>
      </c>
      <c r="AT138" s="23">
        <v>5.5083100801916744E-2</v>
      </c>
      <c r="AU138" s="144" t="s">
        <v>167</v>
      </c>
      <c r="AV138" s="144">
        <v>287</v>
      </c>
      <c r="AW138" s="144" t="s">
        <v>167</v>
      </c>
      <c r="AX138" s="23">
        <v>4.1427277753869077E-2</v>
      </c>
      <c r="AY138" s="144" t="s">
        <v>167</v>
      </c>
      <c r="AZ138" s="144">
        <v>253</v>
      </c>
      <c r="BA138" s="144" t="s">
        <v>167</v>
      </c>
      <c r="BB138" s="23">
        <v>3.1993388221703591E-2</v>
      </c>
      <c r="BC138" s="144" t="s">
        <v>167</v>
      </c>
      <c r="BD138" s="144">
        <v>217</v>
      </c>
      <c r="BE138" s="144" t="s">
        <v>167</v>
      </c>
      <c r="BF138" s="23">
        <v>0.28136134326482787</v>
      </c>
      <c r="BG138" s="144" t="s">
        <v>167</v>
      </c>
      <c r="BH138" s="144">
        <v>98</v>
      </c>
      <c r="BI138" s="144" t="s">
        <v>167</v>
      </c>
      <c r="BJ138" s="23">
        <v>8.7991075845757466E-2</v>
      </c>
      <c r="BK138" s="144" t="s">
        <v>167</v>
      </c>
      <c r="BL138" s="144">
        <v>192</v>
      </c>
      <c r="BM138" s="144" t="s">
        <v>167</v>
      </c>
      <c r="BN138" s="23">
        <v>3.8549196675906637E-2</v>
      </c>
      <c r="BO138" s="144" t="s">
        <v>167</v>
      </c>
      <c r="BP138" s="144">
        <v>231</v>
      </c>
      <c r="BQ138" s="144" t="s">
        <v>167</v>
      </c>
      <c r="BR138" s="23">
        <v>0.14764475615041389</v>
      </c>
      <c r="BS138" s="144" t="s">
        <v>167</v>
      </c>
      <c r="BT138" s="144">
        <v>23</v>
      </c>
      <c r="BU138" s="144" t="s">
        <v>167</v>
      </c>
      <c r="BV138" s="23">
        <v>0.16200924791934385</v>
      </c>
      <c r="BW138" s="144" t="s">
        <v>167</v>
      </c>
      <c r="BX138" s="144">
        <v>95</v>
      </c>
      <c r="BY138" s="144" t="s">
        <v>167</v>
      </c>
      <c r="BZ138" s="23">
        <v>0.18390404453463832</v>
      </c>
      <c r="CA138" s="144" t="s">
        <v>167</v>
      </c>
      <c r="CB138" s="144">
        <v>116</v>
      </c>
      <c r="CC138" s="144" t="s">
        <v>167</v>
      </c>
      <c r="CD138" s="23">
        <v>8.6206693265165196E-2</v>
      </c>
      <c r="CE138" s="144" t="s">
        <v>167</v>
      </c>
      <c r="CF138" s="144">
        <v>140</v>
      </c>
      <c r="CG138" s="2">
        <f t="shared" si="22"/>
        <v>3.0410627358442598E-3</v>
      </c>
      <c r="CH138">
        <f t="shared" si="23"/>
        <v>1.7956086988441061E-2</v>
      </c>
      <c r="CI138">
        <f t="shared" si="24"/>
        <v>4.1427277753869077E-2</v>
      </c>
      <c r="CJ138">
        <f t="shared" si="25"/>
        <v>8.7991075845757466E-2</v>
      </c>
      <c r="CK138">
        <f t="shared" si="26"/>
        <v>0.16200924791934385</v>
      </c>
      <c r="CL138">
        <f t="shared" si="27"/>
        <v>0.18390404453463832</v>
      </c>
      <c r="CM138">
        <f t="shared" si="28"/>
        <v>8.6206693265165196E-2</v>
      </c>
      <c r="CN138">
        <f t="shared" si="29"/>
        <v>8.3069988693200619E-2</v>
      </c>
      <c r="CO138">
        <f t="shared" si="30"/>
        <v>7.6026568396106496E-4</v>
      </c>
      <c r="CP138" s="144" t="s">
        <v>167</v>
      </c>
      <c r="CQ138">
        <f t="shared" si="31"/>
        <v>178</v>
      </c>
      <c r="CR138">
        <f t="shared" si="32"/>
        <v>163</v>
      </c>
      <c r="CS138" s="144" t="s">
        <v>167</v>
      </c>
    </row>
    <row r="139" spans="1:97" x14ac:dyDescent="0.25">
      <c r="A139" s="144" t="s">
        <v>184</v>
      </c>
      <c r="B139" s="23">
        <v>0.24901069945543719</v>
      </c>
      <c r="C139" s="144" t="s">
        <v>184</v>
      </c>
      <c r="D139" s="144">
        <v>123</v>
      </c>
      <c r="E139" s="144" t="s">
        <v>184</v>
      </c>
      <c r="F139" s="23">
        <v>9.4953509890133236E-2</v>
      </c>
      <c r="G139" s="144" t="s">
        <v>184</v>
      </c>
      <c r="H139" s="144">
        <v>167</v>
      </c>
      <c r="I139" s="144" t="s">
        <v>184</v>
      </c>
      <c r="J139" s="23">
        <v>0.29660732973378934</v>
      </c>
      <c r="K139" s="144" t="s">
        <v>184</v>
      </c>
      <c r="L139" s="144">
        <v>120</v>
      </c>
      <c r="M139" s="144" t="s">
        <v>184</v>
      </c>
      <c r="N139" s="23">
        <v>-47</v>
      </c>
      <c r="O139" s="144" t="s">
        <v>184</v>
      </c>
      <c r="P139" s="23">
        <v>107</v>
      </c>
      <c r="Q139" s="144" t="s">
        <v>184</v>
      </c>
      <c r="R139" s="23">
        <v>6.5242269791377511E-4</v>
      </c>
      <c r="S139" s="144" t="s">
        <v>184</v>
      </c>
      <c r="T139" s="144">
        <v>233</v>
      </c>
      <c r="U139" s="144" t="s">
        <v>184</v>
      </c>
      <c r="V139" s="23">
        <v>7.2835978048745795E-2</v>
      </c>
      <c r="W139" s="144" t="s">
        <v>184</v>
      </c>
      <c r="X139" s="144">
        <v>257</v>
      </c>
      <c r="Y139" s="144" t="s">
        <v>184</v>
      </c>
      <c r="Z139" s="23">
        <v>1.3253074737687369E-3</v>
      </c>
      <c r="AA139" s="144" t="s">
        <v>184</v>
      </c>
      <c r="AB139" s="144">
        <v>273</v>
      </c>
      <c r="AC139" s="144" t="s">
        <v>184</v>
      </c>
      <c r="AD139" s="23">
        <v>1.9337826437404393E-2</v>
      </c>
      <c r="AE139" s="144" t="s">
        <v>184</v>
      </c>
      <c r="AF139" s="144">
        <v>94</v>
      </c>
      <c r="AG139" s="144" t="s">
        <v>184</v>
      </c>
      <c r="AH139" s="23">
        <v>5.7028060172767514E-2</v>
      </c>
      <c r="AI139" s="144" t="s">
        <v>184</v>
      </c>
      <c r="AJ139" s="144">
        <v>273</v>
      </c>
      <c r="AK139" s="144" t="s">
        <v>184</v>
      </c>
      <c r="AL139" s="23">
        <v>2.6030390457233418E-2</v>
      </c>
      <c r="AM139" s="144" t="s">
        <v>184</v>
      </c>
      <c r="AN139" s="144">
        <v>136</v>
      </c>
      <c r="AO139" s="144" t="s">
        <v>184</v>
      </c>
      <c r="AP139" s="23">
        <v>0.17228584451876397</v>
      </c>
      <c r="AQ139" s="144" t="s">
        <v>184</v>
      </c>
      <c r="AR139" s="144">
        <v>27</v>
      </c>
      <c r="AS139" s="144" t="s">
        <v>184</v>
      </c>
      <c r="AT139" s="23">
        <v>0.13776239781351474</v>
      </c>
      <c r="AU139" s="144" t="s">
        <v>184</v>
      </c>
      <c r="AV139" s="144">
        <v>59</v>
      </c>
      <c r="AW139" s="144" t="s">
        <v>184</v>
      </c>
      <c r="AX139" s="23">
        <v>0.21638018657974636</v>
      </c>
      <c r="AY139" s="144" t="s">
        <v>184</v>
      </c>
      <c r="AZ139" s="144">
        <v>26</v>
      </c>
      <c r="BA139" s="144" t="s">
        <v>184</v>
      </c>
      <c r="BB139" s="23">
        <v>3.2069814366482343E-4</v>
      </c>
      <c r="BC139" s="144" t="s">
        <v>184</v>
      </c>
      <c r="BD139" s="144">
        <v>324</v>
      </c>
      <c r="BE139" s="144" t="s">
        <v>184</v>
      </c>
      <c r="BF139" s="23">
        <v>0.43034410490270081</v>
      </c>
      <c r="BG139" s="144" t="s">
        <v>184</v>
      </c>
      <c r="BH139" s="144">
        <v>37</v>
      </c>
      <c r="BI139" s="144" t="s">
        <v>184</v>
      </c>
      <c r="BJ139" s="23">
        <v>9.0236523813534558E-2</v>
      </c>
      <c r="BK139" s="144" t="s">
        <v>184</v>
      </c>
      <c r="BL139" s="144">
        <v>186</v>
      </c>
      <c r="BM139" s="144" t="s">
        <v>184</v>
      </c>
      <c r="BN139" s="23">
        <v>1.7507566173108859E-2</v>
      </c>
      <c r="BO139" s="144" t="s">
        <v>184</v>
      </c>
      <c r="BP139" s="144">
        <v>293</v>
      </c>
      <c r="BQ139" s="144" t="s">
        <v>184</v>
      </c>
      <c r="BR139" s="23">
        <v>0.13051068050556719</v>
      </c>
      <c r="BS139" s="144" t="s">
        <v>184</v>
      </c>
      <c r="BT139" s="144">
        <v>38</v>
      </c>
      <c r="BU139" s="144" t="s">
        <v>184</v>
      </c>
      <c r="BV139" s="23">
        <v>0.12884120873087099</v>
      </c>
      <c r="BW139" s="144" t="s">
        <v>184</v>
      </c>
      <c r="BX139" s="144">
        <v>138</v>
      </c>
      <c r="BY139" s="144" t="s">
        <v>184</v>
      </c>
      <c r="BZ139" s="23">
        <v>0.18263207802589279</v>
      </c>
      <c r="CA139" s="144" t="s">
        <v>184</v>
      </c>
      <c r="CB139" s="144">
        <v>121</v>
      </c>
      <c r="CC139" s="144" t="s">
        <v>184</v>
      </c>
      <c r="CD139" s="23">
        <v>4.8010010210350056E-2</v>
      </c>
      <c r="CE139" s="144" t="s">
        <v>184</v>
      </c>
      <c r="CF139" s="144">
        <v>223</v>
      </c>
      <c r="CG139" s="2">
        <f t="shared" si="22"/>
        <v>1.3253074737687369E-3</v>
      </c>
      <c r="CH139">
        <f t="shared" si="23"/>
        <v>2.6030390457233418E-2</v>
      </c>
      <c r="CI139">
        <f t="shared" si="24"/>
        <v>0.21638018657974636</v>
      </c>
      <c r="CJ139">
        <f t="shared" si="25"/>
        <v>9.0236523813534558E-2</v>
      </c>
      <c r="CK139">
        <f t="shared" si="26"/>
        <v>0.12884120873087099</v>
      </c>
      <c r="CL139">
        <f t="shared" si="27"/>
        <v>0.18263207802589279</v>
      </c>
      <c r="CM139">
        <f t="shared" si="28"/>
        <v>4.8010010210350056E-2</v>
      </c>
      <c r="CN139">
        <f t="shared" si="29"/>
        <v>0.10161785528319203</v>
      </c>
      <c r="CO139">
        <f t="shared" si="30"/>
        <v>3.3132686844218422E-4</v>
      </c>
      <c r="CP139" s="144" t="s">
        <v>184</v>
      </c>
      <c r="CQ139">
        <f t="shared" si="31"/>
        <v>123</v>
      </c>
      <c r="CR139">
        <f t="shared" si="32"/>
        <v>273</v>
      </c>
      <c r="CS139" s="144" t="s">
        <v>184</v>
      </c>
    </row>
    <row r="140" spans="1:97" x14ac:dyDescent="0.25">
      <c r="A140" s="144" t="s">
        <v>136</v>
      </c>
      <c r="B140" s="23">
        <v>0.23087738390117515</v>
      </c>
      <c r="C140" s="144" t="s">
        <v>136</v>
      </c>
      <c r="D140" s="144">
        <v>140</v>
      </c>
      <c r="E140" s="144" t="s">
        <v>136</v>
      </c>
      <c r="F140" s="23">
        <v>0.11234059699520567</v>
      </c>
      <c r="G140" s="144" t="s">
        <v>136</v>
      </c>
      <c r="H140" s="144">
        <v>134</v>
      </c>
      <c r="I140" s="144" t="s">
        <v>136</v>
      </c>
      <c r="J140" s="23">
        <v>0.34278019480861049</v>
      </c>
      <c r="K140" s="144" t="s">
        <v>136</v>
      </c>
      <c r="L140" s="144">
        <v>80</v>
      </c>
      <c r="M140" s="144" t="s">
        <v>136</v>
      </c>
      <c r="N140" s="23">
        <v>-54</v>
      </c>
      <c r="O140" s="144" t="s">
        <v>136</v>
      </c>
      <c r="P140" s="23">
        <v>99</v>
      </c>
      <c r="Q140" s="144" t="s">
        <v>136</v>
      </c>
      <c r="R140" s="23">
        <v>6.0877028094127759E-3</v>
      </c>
      <c r="S140" s="144" t="s">
        <v>136</v>
      </c>
      <c r="T140" s="144">
        <v>44</v>
      </c>
      <c r="U140" s="144" t="s">
        <v>136</v>
      </c>
      <c r="V140" s="23">
        <v>0.26047389415400729</v>
      </c>
      <c r="W140" s="144" t="s">
        <v>136</v>
      </c>
      <c r="X140" s="144">
        <v>71</v>
      </c>
      <c r="Y140" s="144" t="s">
        <v>136</v>
      </c>
      <c r="Z140" s="23">
        <v>8.4929265590257784E-3</v>
      </c>
      <c r="AA140" s="144" t="s">
        <v>136</v>
      </c>
      <c r="AB140" s="144">
        <v>41</v>
      </c>
      <c r="AC140" s="144" t="s">
        <v>136</v>
      </c>
      <c r="AD140" s="23">
        <v>0.1089923960246128</v>
      </c>
      <c r="AE140" s="144" t="s">
        <v>136</v>
      </c>
      <c r="AF140" s="144">
        <v>21</v>
      </c>
      <c r="AG140" s="144" t="s">
        <v>136</v>
      </c>
      <c r="AH140" s="23">
        <v>0.10954522008983356</v>
      </c>
      <c r="AI140" s="144" t="s">
        <v>136</v>
      </c>
      <c r="AJ140" s="144">
        <v>108</v>
      </c>
      <c r="AK140" s="144" t="s">
        <v>136</v>
      </c>
      <c r="AL140" s="23">
        <v>0.1200098918003374</v>
      </c>
      <c r="AM140" s="144" t="s">
        <v>136</v>
      </c>
      <c r="AN140" s="144">
        <v>23</v>
      </c>
      <c r="AO140" s="144" t="s">
        <v>136</v>
      </c>
      <c r="AP140" s="23">
        <v>0</v>
      </c>
      <c r="AQ140" s="144" t="s">
        <v>136</v>
      </c>
      <c r="AR140" s="144">
        <v>253</v>
      </c>
      <c r="AS140" s="144" t="s">
        <v>136</v>
      </c>
      <c r="AT140" s="23">
        <v>8.3534419923085287E-2</v>
      </c>
      <c r="AU140" s="144" t="s">
        <v>136</v>
      </c>
      <c r="AV140" s="144">
        <v>186</v>
      </c>
      <c r="AW140" s="144" t="s">
        <v>136</v>
      </c>
      <c r="AX140" s="23">
        <v>2.9450594132650144E-2</v>
      </c>
      <c r="AY140" s="144" t="s">
        <v>136</v>
      </c>
      <c r="AZ140" s="144">
        <v>292</v>
      </c>
      <c r="BA140" s="144" t="s">
        <v>136</v>
      </c>
      <c r="BB140" s="23">
        <v>0.10838089122607089</v>
      </c>
      <c r="BC140" s="144" t="s">
        <v>136</v>
      </c>
      <c r="BD140" s="144">
        <v>88</v>
      </c>
      <c r="BE140" s="144" t="s">
        <v>136</v>
      </c>
      <c r="BF140" s="23">
        <v>0.50731113153354479</v>
      </c>
      <c r="BG140" s="144" t="s">
        <v>136</v>
      </c>
      <c r="BH140" s="144">
        <v>18</v>
      </c>
      <c r="BI140" s="144" t="s">
        <v>136</v>
      </c>
      <c r="BJ140" s="23">
        <v>0.20489835140360135</v>
      </c>
      <c r="BK140" s="144" t="s">
        <v>136</v>
      </c>
      <c r="BL140" s="144">
        <v>48</v>
      </c>
      <c r="BM140" s="144" t="s">
        <v>136</v>
      </c>
      <c r="BN140" s="23">
        <v>2.5115908603793695E-2</v>
      </c>
      <c r="BO140" s="144" t="s">
        <v>136</v>
      </c>
      <c r="BP140" s="144">
        <v>269</v>
      </c>
      <c r="BQ140" s="144" t="s">
        <v>136</v>
      </c>
      <c r="BR140" s="23">
        <v>4.19575043952247E-2</v>
      </c>
      <c r="BS140" s="144" t="s">
        <v>136</v>
      </c>
      <c r="BT140" s="144">
        <v>241</v>
      </c>
      <c r="BU140" s="144" t="s">
        <v>136</v>
      </c>
      <c r="BV140" s="23">
        <v>5.83193502084541E-2</v>
      </c>
      <c r="BW140" s="144" t="s">
        <v>136</v>
      </c>
      <c r="BX140" s="144">
        <v>292</v>
      </c>
      <c r="BY140" s="144" t="s">
        <v>136</v>
      </c>
      <c r="BZ140" s="23">
        <v>0.1784948648350507</v>
      </c>
      <c r="CA140" s="144" t="s">
        <v>136</v>
      </c>
      <c r="CB140" s="144">
        <v>129</v>
      </c>
      <c r="CC140" s="144" t="s">
        <v>136</v>
      </c>
      <c r="CD140" s="23">
        <v>4.2680007705164495E-2</v>
      </c>
      <c r="CE140" s="144" t="s">
        <v>136</v>
      </c>
      <c r="CF140" s="144">
        <v>240</v>
      </c>
      <c r="CG140" s="2">
        <f t="shared" si="22"/>
        <v>8.4929265590257784E-3</v>
      </c>
      <c r="CH140">
        <f t="shared" si="23"/>
        <v>0.1200098918003374</v>
      </c>
      <c r="CI140">
        <f t="shared" si="24"/>
        <v>2.9450594132650144E-2</v>
      </c>
      <c r="CJ140">
        <f t="shared" si="25"/>
        <v>0.20489835140360135</v>
      </c>
      <c r="CK140">
        <f t="shared" si="26"/>
        <v>5.83193502084541E-2</v>
      </c>
      <c r="CL140">
        <f t="shared" si="27"/>
        <v>0.1784948648350507</v>
      </c>
      <c r="CM140">
        <f t="shared" si="28"/>
        <v>4.2680007705164495E-2</v>
      </c>
      <c r="CN140">
        <f t="shared" si="29"/>
        <v>9.4217897611384369E-2</v>
      </c>
      <c r="CO140">
        <f t="shared" si="30"/>
        <v>2.1232316397564446E-3</v>
      </c>
      <c r="CP140" s="144" t="s">
        <v>136</v>
      </c>
      <c r="CQ140">
        <f t="shared" si="31"/>
        <v>140</v>
      </c>
      <c r="CR140">
        <f t="shared" si="32"/>
        <v>41</v>
      </c>
      <c r="CS140" s="144" t="s">
        <v>136</v>
      </c>
    </row>
    <row r="141" spans="1:97" x14ac:dyDescent="0.25">
      <c r="A141" s="144" t="s">
        <v>126</v>
      </c>
      <c r="B141" s="23">
        <v>0.30410566994395877</v>
      </c>
      <c r="C141" s="144" t="s">
        <v>126</v>
      </c>
      <c r="D141" s="144">
        <v>84</v>
      </c>
      <c r="E141" s="144" t="s">
        <v>126</v>
      </c>
      <c r="F141" s="23">
        <v>0.13772393469928851</v>
      </c>
      <c r="G141" s="144" t="s">
        <v>126</v>
      </c>
      <c r="H141" s="144">
        <v>85</v>
      </c>
      <c r="I141" s="144" t="s">
        <v>126</v>
      </c>
      <c r="J141" s="23">
        <v>0.402121676633939</v>
      </c>
      <c r="K141" s="144" t="s">
        <v>126</v>
      </c>
      <c r="L141" s="144">
        <v>57</v>
      </c>
      <c r="M141" s="144" t="s">
        <v>126</v>
      </c>
      <c r="N141" s="23">
        <v>-28</v>
      </c>
      <c r="O141" s="144" t="s">
        <v>126</v>
      </c>
      <c r="P141" s="23">
        <v>130</v>
      </c>
      <c r="Q141" s="144" t="s">
        <v>126</v>
      </c>
      <c r="R141" s="23">
        <v>9.5550770230314833E-4</v>
      </c>
      <c r="S141" s="144" t="s">
        <v>126</v>
      </c>
      <c r="T141" s="144">
        <v>203</v>
      </c>
      <c r="U141" s="144" t="s">
        <v>126</v>
      </c>
      <c r="V141" s="23">
        <v>0.20335872497496849</v>
      </c>
      <c r="W141" s="144" t="s">
        <v>126</v>
      </c>
      <c r="X141" s="144">
        <v>110</v>
      </c>
      <c r="Y141" s="144" t="s">
        <v>126</v>
      </c>
      <c r="Z141" s="23">
        <v>2.8344682161103923E-3</v>
      </c>
      <c r="AA141" s="144" t="s">
        <v>126</v>
      </c>
      <c r="AB141" s="144">
        <v>175</v>
      </c>
      <c r="AC141" s="144" t="s">
        <v>126</v>
      </c>
      <c r="AD141" s="23">
        <v>2.7629375547934439E-2</v>
      </c>
      <c r="AE141" s="144" t="s">
        <v>126</v>
      </c>
      <c r="AF141" s="144">
        <v>69</v>
      </c>
      <c r="AG141" s="144" t="s">
        <v>126</v>
      </c>
      <c r="AH141" s="23">
        <v>0.26023813373693272</v>
      </c>
      <c r="AI141" s="144" t="s">
        <v>126</v>
      </c>
      <c r="AJ141" s="144">
        <v>16</v>
      </c>
      <c r="AK141" s="144" t="s">
        <v>126</v>
      </c>
      <c r="AL141" s="23">
        <v>5.9720689943552875E-2</v>
      </c>
      <c r="AM141" s="144" t="s">
        <v>126</v>
      </c>
      <c r="AN141" s="144">
        <v>44</v>
      </c>
      <c r="AO141" s="144" t="s">
        <v>126</v>
      </c>
      <c r="AP141" s="23">
        <v>0.10113310207696989</v>
      </c>
      <c r="AQ141" s="144" t="s">
        <v>126</v>
      </c>
      <c r="AR141" s="144">
        <v>61</v>
      </c>
      <c r="AS141" s="144" t="s">
        <v>126</v>
      </c>
      <c r="AT141" s="23">
        <v>7.0553555624670763E-2</v>
      </c>
      <c r="AU141" s="144" t="s">
        <v>126</v>
      </c>
      <c r="AV141" s="144">
        <v>236</v>
      </c>
      <c r="AW141" s="144" t="s">
        <v>126</v>
      </c>
      <c r="AX141" s="23">
        <v>0.1233805425931233</v>
      </c>
      <c r="AY141" s="144" t="s">
        <v>126</v>
      </c>
      <c r="AZ141" s="144">
        <v>76</v>
      </c>
      <c r="BA141" s="144" t="s">
        <v>126</v>
      </c>
      <c r="BB141" s="23">
        <v>3.6519350682863043E-2</v>
      </c>
      <c r="BC141" s="144" t="s">
        <v>126</v>
      </c>
      <c r="BD141" s="144">
        <v>202</v>
      </c>
      <c r="BE141" s="144" t="s">
        <v>126</v>
      </c>
      <c r="BF141" s="23">
        <v>0.4079425359430805</v>
      </c>
      <c r="BG141" s="144" t="s">
        <v>126</v>
      </c>
      <c r="BH141" s="144">
        <v>43</v>
      </c>
      <c r="BI141" s="144" t="s">
        <v>126</v>
      </c>
      <c r="BJ141" s="23">
        <v>0.11857585207957534</v>
      </c>
      <c r="BK141" s="144" t="s">
        <v>126</v>
      </c>
      <c r="BL141" s="144">
        <v>134</v>
      </c>
      <c r="BM141" s="144" t="s">
        <v>126</v>
      </c>
      <c r="BN141" s="23">
        <v>0.1385054682390319</v>
      </c>
      <c r="BO141" s="144" t="s">
        <v>126</v>
      </c>
      <c r="BP141" s="144">
        <v>59</v>
      </c>
      <c r="BQ141" s="144" t="s">
        <v>126</v>
      </c>
      <c r="BR141" s="23">
        <v>0.13877349062202077</v>
      </c>
      <c r="BS141" s="144" t="s">
        <v>126</v>
      </c>
      <c r="BT141" s="144">
        <v>29</v>
      </c>
      <c r="BU141" s="144" t="s">
        <v>126</v>
      </c>
      <c r="BV141" s="23">
        <v>0.24096057850416805</v>
      </c>
      <c r="BW141" s="144" t="s">
        <v>126</v>
      </c>
      <c r="BX141" s="144">
        <v>41</v>
      </c>
      <c r="BY141" s="144" t="s">
        <v>126</v>
      </c>
      <c r="BZ141" s="23">
        <v>0.13555729355816337</v>
      </c>
      <c r="CA141" s="144" t="s">
        <v>126</v>
      </c>
      <c r="CB141" s="144">
        <v>195</v>
      </c>
      <c r="CC141" s="144" t="s">
        <v>126</v>
      </c>
      <c r="CD141" s="23">
        <v>0.21946944266654383</v>
      </c>
      <c r="CE141" s="144" t="s">
        <v>126</v>
      </c>
      <c r="CF141" s="144">
        <v>43</v>
      </c>
      <c r="CG141" s="2">
        <f t="shared" si="22"/>
        <v>2.8344682161103923E-3</v>
      </c>
      <c r="CH141">
        <f t="shared" si="23"/>
        <v>5.9720689943552875E-2</v>
      </c>
      <c r="CI141">
        <f t="shared" si="24"/>
        <v>0.1233805425931233</v>
      </c>
      <c r="CJ141">
        <f t="shared" si="25"/>
        <v>0.11857585207957534</v>
      </c>
      <c r="CK141">
        <f t="shared" si="26"/>
        <v>0.24096057850416805</v>
      </c>
      <c r="CL141">
        <f t="shared" si="27"/>
        <v>0.13555729355816337</v>
      </c>
      <c r="CM141">
        <f t="shared" si="28"/>
        <v>0.21946944266654383</v>
      </c>
      <c r="CN141">
        <f t="shared" si="29"/>
        <v>0.12410135800085839</v>
      </c>
      <c r="CO141">
        <f t="shared" si="30"/>
        <v>7.0861705402759808E-4</v>
      </c>
      <c r="CP141" s="144" t="s">
        <v>126</v>
      </c>
      <c r="CQ141">
        <f t="shared" si="31"/>
        <v>84</v>
      </c>
      <c r="CR141">
        <f t="shared" si="32"/>
        <v>175</v>
      </c>
      <c r="CS141" s="144" t="s">
        <v>126</v>
      </c>
    </row>
    <row r="142" spans="1:97" x14ac:dyDescent="0.25">
      <c r="A142" s="144" t="s">
        <v>342</v>
      </c>
      <c r="B142" s="23">
        <v>0</v>
      </c>
      <c r="C142" s="144" t="s">
        <v>342</v>
      </c>
      <c r="D142" s="144">
        <v>326</v>
      </c>
      <c r="E142" s="144" t="s">
        <v>342</v>
      </c>
      <c r="F142" s="23">
        <v>0</v>
      </c>
      <c r="G142" s="144" t="s">
        <v>342</v>
      </c>
      <c r="H142" s="144">
        <v>326</v>
      </c>
      <c r="I142" s="144" t="s">
        <v>342</v>
      </c>
      <c r="J142" s="23">
        <v>0</v>
      </c>
      <c r="K142" s="144" t="s">
        <v>342</v>
      </c>
      <c r="L142" s="144">
        <v>326</v>
      </c>
      <c r="M142" s="144" t="s">
        <v>342</v>
      </c>
      <c r="N142" s="23"/>
      <c r="O142" s="144" t="s">
        <v>342</v>
      </c>
      <c r="P142" s="23"/>
      <c r="Q142" s="144" t="s">
        <v>342</v>
      </c>
      <c r="R142" s="23">
        <v>0</v>
      </c>
      <c r="S142" s="144" t="s">
        <v>342</v>
      </c>
      <c r="T142" s="144">
        <v>326</v>
      </c>
      <c r="U142" s="144" t="s">
        <v>342</v>
      </c>
      <c r="V142" s="23">
        <v>0</v>
      </c>
      <c r="W142" s="144" t="s">
        <v>342</v>
      </c>
      <c r="X142" s="144">
        <v>326</v>
      </c>
      <c r="Y142" s="144" t="s">
        <v>342</v>
      </c>
      <c r="Z142" s="23">
        <v>0</v>
      </c>
      <c r="AA142" s="144" t="s">
        <v>342</v>
      </c>
      <c r="AB142" s="144">
        <v>326</v>
      </c>
      <c r="AC142" s="144" t="s">
        <v>342</v>
      </c>
      <c r="AD142" s="23">
        <v>0</v>
      </c>
      <c r="AE142" s="144" t="s">
        <v>342</v>
      </c>
      <c r="AF142" s="144">
        <v>326</v>
      </c>
      <c r="AG142" s="144" t="s">
        <v>342</v>
      </c>
      <c r="AH142" s="23">
        <v>0</v>
      </c>
      <c r="AI142" s="144" t="s">
        <v>342</v>
      </c>
      <c r="AJ142" s="144">
        <v>326</v>
      </c>
      <c r="AK142" s="144" t="s">
        <v>342</v>
      </c>
      <c r="AL142" s="23">
        <v>0</v>
      </c>
      <c r="AM142" s="144" t="s">
        <v>342</v>
      </c>
      <c r="AN142" s="144">
        <v>326</v>
      </c>
      <c r="AO142" s="144" t="s">
        <v>342</v>
      </c>
      <c r="AP142" s="23">
        <v>0</v>
      </c>
      <c r="AQ142" s="144" t="s">
        <v>342</v>
      </c>
      <c r="AR142" s="144">
        <v>253</v>
      </c>
      <c r="AS142" s="144" t="s">
        <v>342</v>
      </c>
      <c r="AT142" s="23">
        <v>0</v>
      </c>
      <c r="AU142" s="144" t="s">
        <v>342</v>
      </c>
      <c r="AV142" s="144">
        <v>326</v>
      </c>
      <c r="AW142" s="144" t="s">
        <v>342</v>
      </c>
      <c r="AX142" s="23">
        <v>0</v>
      </c>
      <c r="AY142" s="144" t="s">
        <v>342</v>
      </c>
      <c r="AZ142" s="144">
        <v>326</v>
      </c>
      <c r="BA142" s="144" t="s">
        <v>342</v>
      </c>
      <c r="BB142" s="23">
        <v>0</v>
      </c>
      <c r="BC142" s="144" t="s">
        <v>342</v>
      </c>
      <c r="BD142" s="144">
        <v>325</v>
      </c>
      <c r="BE142" s="144" t="s">
        <v>342</v>
      </c>
      <c r="BF142" s="23">
        <v>0</v>
      </c>
      <c r="BG142" s="144" t="s">
        <v>342</v>
      </c>
      <c r="BH142" s="144">
        <v>326</v>
      </c>
      <c r="BI142" s="144" t="s">
        <v>342</v>
      </c>
      <c r="BJ142" s="23">
        <v>0</v>
      </c>
      <c r="BK142" s="144" t="s">
        <v>342</v>
      </c>
      <c r="BL142" s="144">
        <v>326</v>
      </c>
      <c r="BM142" s="144" t="s">
        <v>342</v>
      </c>
      <c r="BN142" s="23">
        <v>0</v>
      </c>
      <c r="BO142" s="144" t="s">
        <v>342</v>
      </c>
      <c r="BP142" s="144">
        <v>324</v>
      </c>
      <c r="BQ142" s="144" t="s">
        <v>342</v>
      </c>
      <c r="BR142" s="23">
        <v>0</v>
      </c>
      <c r="BS142" s="144" t="s">
        <v>342</v>
      </c>
      <c r="BT142" s="144">
        <v>326</v>
      </c>
      <c r="BU142" s="144" t="s">
        <v>342</v>
      </c>
      <c r="BV142" s="23">
        <v>0</v>
      </c>
      <c r="BW142" s="144" t="s">
        <v>342</v>
      </c>
      <c r="BX142" s="144">
        <v>326</v>
      </c>
      <c r="BY142" s="144" t="s">
        <v>342</v>
      </c>
      <c r="BZ142" s="23">
        <v>0</v>
      </c>
      <c r="CA142" s="144" t="s">
        <v>342</v>
      </c>
      <c r="CB142" s="144">
        <v>326</v>
      </c>
      <c r="CC142" s="144" t="s">
        <v>342</v>
      </c>
      <c r="CD142" s="23">
        <v>0</v>
      </c>
      <c r="CE142" s="144" t="s">
        <v>342</v>
      </c>
      <c r="CF142" s="144">
        <v>326</v>
      </c>
      <c r="CG142" s="2">
        <f t="shared" si="22"/>
        <v>0</v>
      </c>
      <c r="CH142">
        <f t="shared" si="23"/>
        <v>0</v>
      </c>
      <c r="CI142">
        <f t="shared" si="24"/>
        <v>0</v>
      </c>
      <c r="CJ142">
        <f t="shared" si="25"/>
        <v>0</v>
      </c>
      <c r="CK142">
        <f t="shared" si="26"/>
        <v>0</v>
      </c>
      <c r="CL142">
        <f t="shared" si="27"/>
        <v>0</v>
      </c>
      <c r="CM142">
        <f t="shared" si="28"/>
        <v>0</v>
      </c>
      <c r="CN142">
        <f t="shared" si="29"/>
        <v>0</v>
      </c>
      <c r="CO142">
        <f t="shared" si="30"/>
        <v>0</v>
      </c>
      <c r="CP142" s="144" t="s">
        <v>342</v>
      </c>
      <c r="CQ142">
        <f t="shared" si="31"/>
        <v>326</v>
      </c>
      <c r="CR142">
        <f t="shared" si="32"/>
        <v>326</v>
      </c>
      <c r="CS142" s="144" t="s">
        <v>342</v>
      </c>
    </row>
    <row r="143" spans="1:97" x14ac:dyDescent="0.25">
      <c r="A143" s="144" t="s">
        <v>55</v>
      </c>
      <c r="B143" s="23">
        <v>0.3915030628366708</v>
      </c>
      <c r="C143" s="144" t="s">
        <v>55</v>
      </c>
      <c r="D143" s="144">
        <v>41</v>
      </c>
      <c r="E143" s="144" t="s">
        <v>55</v>
      </c>
      <c r="F143" s="23">
        <v>0.28416873401663534</v>
      </c>
      <c r="G143" s="144" t="s">
        <v>55</v>
      </c>
      <c r="H143" s="144">
        <v>30</v>
      </c>
      <c r="I143" s="144" t="s">
        <v>55</v>
      </c>
      <c r="J143" s="23">
        <v>0.23624952670772448</v>
      </c>
      <c r="K143" s="144" t="s">
        <v>55</v>
      </c>
      <c r="L143" s="144">
        <v>200</v>
      </c>
      <c r="M143" s="144" t="s">
        <v>55</v>
      </c>
      <c r="N143" s="23">
        <v>170</v>
      </c>
      <c r="O143" s="144" t="s">
        <v>55</v>
      </c>
      <c r="P143" s="23">
        <v>301</v>
      </c>
      <c r="Q143" s="144" t="s">
        <v>55</v>
      </c>
      <c r="R143" s="23">
        <v>2.5398800050781978E-2</v>
      </c>
      <c r="S143" s="144" t="s">
        <v>55</v>
      </c>
      <c r="T143" s="144">
        <v>5</v>
      </c>
      <c r="U143" s="144" t="s">
        <v>55</v>
      </c>
      <c r="V143" s="23">
        <v>4.8472479320554457E-2</v>
      </c>
      <c r="W143" s="144" t="s">
        <v>55</v>
      </c>
      <c r="X143" s="144">
        <v>293</v>
      </c>
      <c r="Y143" s="144" t="s">
        <v>55</v>
      </c>
      <c r="Z143" s="23">
        <v>2.583911178961322E-2</v>
      </c>
      <c r="AA143" s="144" t="s">
        <v>55</v>
      </c>
      <c r="AB143" s="144">
        <v>7</v>
      </c>
      <c r="AC143" s="144" t="s">
        <v>55</v>
      </c>
      <c r="AD143" s="23">
        <v>0.36136777926944147</v>
      </c>
      <c r="AE143" s="144" t="s">
        <v>55</v>
      </c>
      <c r="AF143" s="144">
        <v>6</v>
      </c>
      <c r="AG143" s="144" t="s">
        <v>55</v>
      </c>
      <c r="AH143" s="23">
        <v>0.11535003682594526</v>
      </c>
      <c r="AI143" s="144" t="s">
        <v>55</v>
      </c>
      <c r="AJ143" s="144">
        <v>101</v>
      </c>
      <c r="AK143" s="144" t="s">
        <v>55</v>
      </c>
      <c r="AL143" s="23">
        <v>0.36665961787654155</v>
      </c>
      <c r="AM143" s="144" t="s">
        <v>55</v>
      </c>
      <c r="AN143" s="144">
        <v>6</v>
      </c>
      <c r="AO143" s="144" t="s">
        <v>55</v>
      </c>
      <c r="AP143" s="23">
        <v>2.8693729902218797E-2</v>
      </c>
      <c r="AQ143" s="144" t="s">
        <v>55</v>
      </c>
      <c r="AR143" s="144">
        <v>176</v>
      </c>
      <c r="AS143" s="144" t="s">
        <v>55</v>
      </c>
      <c r="AT143" s="23">
        <v>0.11052158345917959</v>
      </c>
      <c r="AU143" s="144" t="s">
        <v>55</v>
      </c>
      <c r="AV143" s="144">
        <v>107</v>
      </c>
      <c r="AW143" s="144" t="s">
        <v>55</v>
      </c>
      <c r="AX143" s="23">
        <v>6.6913576865291452E-2</v>
      </c>
      <c r="AY143" s="144" t="s">
        <v>55</v>
      </c>
      <c r="AZ143" s="144">
        <v>172</v>
      </c>
      <c r="BA143" s="144" t="s">
        <v>55</v>
      </c>
      <c r="BB143" s="23">
        <v>0.13996524121660481</v>
      </c>
      <c r="BC143" s="144" t="s">
        <v>55</v>
      </c>
      <c r="BD143" s="144">
        <v>57</v>
      </c>
      <c r="BE143" s="144" t="s">
        <v>55</v>
      </c>
      <c r="BF143" s="23">
        <v>0.15490970797631839</v>
      </c>
      <c r="BG143" s="144" t="s">
        <v>55</v>
      </c>
      <c r="BH143" s="144">
        <v>253</v>
      </c>
      <c r="BI143" s="144" t="s">
        <v>55</v>
      </c>
      <c r="BJ143" s="23">
        <v>0.1600568448094935</v>
      </c>
      <c r="BK143" s="144" t="s">
        <v>55</v>
      </c>
      <c r="BL143" s="144">
        <v>89</v>
      </c>
      <c r="BM143" s="144" t="s">
        <v>55</v>
      </c>
      <c r="BN143" s="23">
        <v>7.3356781936431636E-2</v>
      </c>
      <c r="BO143" s="144" t="s">
        <v>55</v>
      </c>
      <c r="BP143" s="144">
        <v>141</v>
      </c>
      <c r="BQ143" s="144" t="s">
        <v>55</v>
      </c>
      <c r="BR143" s="23">
        <v>3.9638975243320301E-2</v>
      </c>
      <c r="BS143" s="144" t="s">
        <v>55</v>
      </c>
      <c r="BT143" s="144">
        <v>247</v>
      </c>
      <c r="BU143" s="144" t="s">
        <v>55</v>
      </c>
      <c r="BV143" s="23">
        <v>9.8132296081822473E-2</v>
      </c>
      <c r="BW143" s="144" t="s">
        <v>55</v>
      </c>
      <c r="BX143" s="144">
        <v>202</v>
      </c>
      <c r="BY143" s="144" t="s">
        <v>55</v>
      </c>
      <c r="BZ143" s="23">
        <v>0.2931257537046022</v>
      </c>
      <c r="CA143" s="144" t="s">
        <v>55</v>
      </c>
      <c r="CB143" s="144">
        <v>41</v>
      </c>
      <c r="CC143" s="144" t="s">
        <v>55</v>
      </c>
      <c r="CD143" s="23">
        <v>8.1579566259665517E-2</v>
      </c>
      <c r="CE143" s="144" t="s">
        <v>55</v>
      </c>
      <c r="CF143" s="144">
        <v>144</v>
      </c>
      <c r="CG143" s="2">
        <f t="shared" si="22"/>
        <v>2.583911178961322E-2</v>
      </c>
      <c r="CH143">
        <f t="shared" si="23"/>
        <v>0.36665961787654155</v>
      </c>
      <c r="CI143">
        <f t="shared" si="24"/>
        <v>6.6913576865291452E-2</v>
      </c>
      <c r="CJ143">
        <f t="shared" si="25"/>
        <v>0.1600568448094935</v>
      </c>
      <c r="CK143">
        <f t="shared" si="26"/>
        <v>9.8132296081822473E-2</v>
      </c>
      <c r="CL143">
        <f t="shared" si="27"/>
        <v>0.2931257537046022</v>
      </c>
      <c r="CM143">
        <f t="shared" si="28"/>
        <v>8.1579566259665517E-2</v>
      </c>
      <c r="CN143">
        <f t="shared" si="29"/>
        <v>0.1597670367950712</v>
      </c>
      <c r="CO143">
        <f t="shared" si="30"/>
        <v>6.459777947403305E-3</v>
      </c>
      <c r="CP143" s="144" t="s">
        <v>55</v>
      </c>
      <c r="CQ143">
        <f t="shared" si="31"/>
        <v>41</v>
      </c>
      <c r="CR143">
        <f t="shared" si="32"/>
        <v>7</v>
      </c>
      <c r="CS143" s="144" t="s">
        <v>55</v>
      </c>
    </row>
    <row r="144" spans="1:97" x14ac:dyDescent="0.25">
      <c r="A144" s="144" t="s">
        <v>21</v>
      </c>
      <c r="B144" s="23">
        <v>0.96319736055527361</v>
      </c>
      <c r="C144" s="144" t="s">
        <v>21</v>
      </c>
      <c r="D144" s="144">
        <v>2</v>
      </c>
      <c r="E144" s="144" t="s">
        <v>21</v>
      </c>
      <c r="F144" s="23">
        <v>0.77496644166720996</v>
      </c>
      <c r="G144" s="144" t="s">
        <v>21</v>
      </c>
      <c r="H144" s="144">
        <v>2</v>
      </c>
      <c r="I144" s="144" t="s">
        <v>21</v>
      </c>
      <c r="J144" s="23">
        <v>0.71084484862001807</v>
      </c>
      <c r="K144" s="144" t="s">
        <v>21</v>
      </c>
      <c r="L144" s="144">
        <v>9</v>
      </c>
      <c r="M144" s="144" t="s">
        <v>21</v>
      </c>
      <c r="N144" s="23">
        <v>7</v>
      </c>
      <c r="O144" s="144" t="s">
        <v>21</v>
      </c>
      <c r="P144" s="23">
        <v>180</v>
      </c>
      <c r="Q144" s="144" t="s">
        <v>21</v>
      </c>
      <c r="R144" s="23">
        <v>5.5473259729757619E-2</v>
      </c>
      <c r="S144" s="144" t="s">
        <v>21</v>
      </c>
      <c r="T144" s="144">
        <v>2</v>
      </c>
      <c r="U144" s="144" t="s">
        <v>21</v>
      </c>
      <c r="V144" s="23">
        <v>9.0648887384706292E-2</v>
      </c>
      <c r="W144" s="144" t="s">
        <v>21</v>
      </c>
      <c r="X144" s="144">
        <v>226</v>
      </c>
      <c r="Y144" s="144" t="s">
        <v>21</v>
      </c>
      <c r="Z144" s="23">
        <v>5.6294297297268973E-2</v>
      </c>
      <c r="AA144" s="144" t="s">
        <v>21</v>
      </c>
      <c r="AB144" s="144">
        <v>2</v>
      </c>
      <c r="AC144" s="144" t="s">
        <v>21</v>
      </c>
      <c r="AD144" s="23">
        <v>0.60927366136494565</v>
      </c>
      <c r="AE144" s="144" t="s">
        <v>21</v>
      </c>
      <c r="AF144" s="144">
        <v>4</v>
      </c>
      <c r="AG144" s="144" t="s">
        <v>21</v>
      </c>
      <c r="AH144" s="23">
        <v>1</v>
      </c>
      <c r="AI144" s="144" t="s">
        <v>21</v>
      </c>
      <c r="AJ144" s="144">
        <v>1</v>
      </c>
      <c r="AK144" s="144" t="s">
        <v>21</v>
      </c>
      <c r="AL144" s="23">
        <v>0.71971648613347738</v>
      </c>
      <c r="AM144" s="144" t="s">
        <v>21</v>
      </c>
      <c r="AN144" s="144">
        <v>4</v>
      </c>
      <c r="AO144" s="144" t="s">
        <v>21</v>
      </c>
      <c r="AP144" s="23">
        <v>5.0027254855659391E-2</v>
      </c>
      <c r="AQ144" s="144" t="s">
        <v>21</v>
      </c>
      <c r="AR144" s="144">
        <v>127</v>
      </c>
      <c r="AS144" s="144" t="s">
        <v>21</v>
      </c>
      <c r="AT144" s="23">
        <v>0.12123295459217268</v>
      </c>
      <c r="AU144" s="144" t="s">
        <v>21</v>
      </c>
      <c r="AV144" s="144">
        <v>82</v>
      </c>
      <c r="AW144" s="144" t="s">
        <v>21</v>
      </c>
      <c r="AX144" s="23">
        <v>9.1469381921539611E-2</v>
      </c>
      <c r="AY144" s="144" t="s">
        <v>21</v>
      </c>
      <c r="AZ144" s="144">
        <v>122</v>
      </c>
      <c r="BA144" s="144" t="s">
        <v>21</v>
      </c>
      <c r="BB144" s="23">
        <v>1</v>
      </c>
      <c r="BC144" s="144" t="s">
        <v>21</v>
      </c>
      <c r="BD144" s="144">
        <v>1</v>
      </c>
      <c r="BE144" s="144" t="s">
        <v>21</v>
      </c>
      <c r="BF144" s="23">
        <v>0.41996020552146252</v>
      </c>
      <c r="BG144" s="144" t="s">
        <v>21</v>
      </c>
      <c r="BH144" s="144">
        <v>40</v>
      </c>
      <c r="BI144" s="144" t="s">
        <v>21</v>
      </c>
      <c r="BJ144" s="23">
        <v>1</v>
      </c>
      <c r="BK144" s="144" t="s">
        <v>21</v>
      </c>
      <c r="BL144" s="144">
        <v>1</v>
      </c>
      <c r="BM144" s="144" t="s">
        <v>21</v>
      </c>
      <c r="BN144" s="23">
        <v>0</v>
      </c>
      <c r="BO144" s="144" t="s">
        <v>21</v>
      </c>
      <c r="BP144" s="144">
        <v>324</v>
      </c>
      <c r="BQ144" s="144" t="s">
        <v>21</v>
      </c>
      <c r="BR144" s="23">
        <v>1.4098128930359758E-2</v>
      </c>
      <c r="BS144" s="144" t="s">
        <v>21</v>
      </c>
      <c r="BT144" s="144">
        <v>323</v>
      </c>
      <c r="BU144" s="144" t="s">
        <v>21</v>
      </c>
      <c r="BV144" s="23">
        <v>1.2277818152095301E-2</v>
      </c>
      <c r="BW144" s="144" t="s">
        <v>21</v>
      </c>
      <c r="BX144" s="144">
        <v>325</v>
      </c>
      <c r="BY144" s="144" t="s">
        <v>21</v>
      </c>
      <c r="BZ144" s="23">
        <v>0.43740006739788817</v>
      </c>
      <c r="CA144" s="144" t="s">
        <v>21</v>
      </c>
      <c r="CB144" s="144">
        <v>13</v>
      </c>
      <c r="CC144" s="144" t="s">
        <v>21</v>
      </c>
      <c r="CD144" s="23">
        <v>0.45493940494271584</v>
      </c>
      <c r="CE144" s="144" t="s">
        <v>21</v>
      </c>
      <c r="CF144" s="144">
        <v>23</v>
      </c>
      <c r="CG144" s="2">
        <f t="shared" si="22"/>
        <v>5.6294297297268973E-2</v>
      </c>
      <c r="CH144">
        <f t="shared" si="23"/>
        <v>0.71971648613347738</v>
      </c>
      <c r="CI144">
        <f t="shared" si="24"/>
        <v>9.1469381921539611E-2</v>
      </c>
      <c r="CJ144">
        <f t="shared" si="25"/>
        <v>1</v>
      </c>
      <c r="CK144">
        <f t="shared" si="26"/>
        <v>1.2277818152095301E-2</v>
      </c>
      <c r="CL144">
        <f t="shared" si="27"/>
        <v>0.43740006739788817</v>
      </c>
      <c r="CM144">
        <f t="shared" si="28"/>
        <v>0.45493940494271584</v>
      </c>
      <c r="CN144">
        <f t="shared" si="29"/>
        <v>0.39306764812961192</v>
      </c>
      <c r="CO144">
        <f t="shared" si="30"/>
        <v>1.4073574324317243E-2</v>
      </c>
      <c r="CP144" s="144" t="s">
        <v>21</v>
      </c>
      <c r="CQ144">
        <f t="shared" si="31"/>
        <v>2</v>
      </c>
      <c r="CR144">
        <f t="shared" si="32"/>
        <v>2</v>
      </c>
      <c r="CS144" s="144" t="s">
        <v>21</v>
      </c>
    </row>
    <row r="145" spans="1:97" x14ac:dyDescent="0.25">
      <c r="A145" s="144" t="s">
        <v>165</v>
      </c>
      <c r="B145" s="23">
        <v>0.17794816676191624</v>
      </c>
      <c r="C145" s="144" t="s">
        <v>165</v>
      </c>
      <c r="D145" s="144">
        <v>227</v>
      </c>
      <c r="E145" s="144" t="s">
        <v>165</v>
      </c>
      <c r="F145" s="23">
        <v>4.2663943456912927E-2</v>
      </c>
      <c r="G145" s="144" t="s">
        <v>165</v>
      </c>
      <c r="H145" s="144">
        <v>298</v>
      </c>
      <c r="I145" s="144" t="s">
        <v>165</v>
      </c>
      <c r="J145" s="23">
        <v>0.29846515994169631</v>
      </c>
      <c r="K145" s="144" t="s">
        <v>165</v>
      </c>
      <c r="L145" s="144">
        <v>117</v>
      </c>
      <c r="M145" s="144" t="s">
        <v>165</v>
      </c>
      <c r="N145" s="23">
        <v>-181</v>
      </c>
      <c r="O145" s="144" t="s">
        <v>165</v>
      </c>
      <c r="P145" s="23">
        <v>22</v>
      </c>
      <c r="Q145" s="144" t="s">
        <v>165</v>
      </c>
      <c r="R145" s="23">
        <v>2.544408621508129E-3</v>
      </c>
      <c r="S145" s="144" t="s">
        <v>165</v>
      </c>
      <c r="T145" s="144">
        <v>90</v>
      </c>
      <c r="U145" s="144" t="s">
        <v>165</v>
      </c>
      <c r="V145" s="23">
        <v>0.11814204160760691</v>
      </c>
      <c r="W145" s="144" t="s">
        <v>165</v>
      </c>
      <c r="X145" s="144">
        <v>185</v>
      </c>
      <c r="Y145" s="144" t="s">
        <v>165</v>
      </c>
      <c r="Z145" s="23">
        <v>3.6354008490005383E-3</v>
      </c>
      <c r="AA145" s="144" t="s">
        <v>165</v>
      </c>
      <c r="AB145" s="144">
        <v>137</v>
      </c>
      <c r="AC145" s="144" t="s">
        <v>165</v>
      </c>
      <c r="AD145" s="23">
        <v>4.8261477634645548E-3</v>
      </c>
      <c r="AE145" s="144" t="s">
        <v>165</v>
      </c>
      <c r="AF145" s="144">
        <v>257</v>
      </c>
      <c r="AG145" s="144" t="s">
        <v>165</v>
      </c>
      <c r="AH145" s="23">
        <v>7.9827513406597508E-2</v>
      </c>
      <c r="AI145" s="144" t="s">
        <v>165</v>
      </c>
      <c r="AJ145" s="144">
        <v>171</v>
      </c>
      <c r="AK145" s="144" t="s">
        <v>165</v>
      </c>
      <c r="AL145" s="23">
        <v>1.4763458210546049E-2</v>
      </c>
      <c r="AM145" s="144" t="s">
        <v>165</v>
      </c>
      <c r="AN145" s="144">
        <v>268</v>
      </c>
      <c r="AO145" s="144" t="s">
        <v>165</v>
      </c>
      <c r="AP145" s="23">
        <v>0</v>
      </c>
      <c r="AQ145" s="144" t="s">
        <v>165</v>
      </c>
      <c r="AR145" s="144">
        <v>253</v>
      </c>
      <c r="AS145" s="144" t="s">
        <v>165</v>
      </c>
      <c r="AT145" s="23">
        <v>0.10160685138663218</v>
      </c>
      <c r="AU145" s="144" t="s">
        <v>165</v>
      </c>
      <c r="AV145" s="144">
        <v>127</v>
      </c>
      <c r="AW145" s="144" t="s">
        <v>165</v>
      </c>
      <c r="AX145" s="23">
        <v>3.582214545859605E-2</v>
      </c>
      <c r="AY145" s="144" t="s">
        <v>165</v>
      </c>
      <c r="AZ145" s="144">
        <v>270</v>
      </c>
      <c r="BA145" s="144" t="s">
        <v>165</v>
      </c>
      <c r="BB145" s="23">
        <v>4.7710741515315139E-2</v>
      </c>
      <c r="BC145" s="144" t="s">
        <v>165</v>
      </c>
      <c r="BD145" s="144">
        <v>172</v>
      </c>
      <c r="BE145" s="144" t="s">
        <v>165</v>
      </c>
      <c r="BF145" s="23">
        <v>0.48304825902334203</v>
      </c>
      <c r="BG145" s="144" t="s">
        <v>165</v>
      </c>
      <c r="BH145" s="144">
        <v>23</v>
      </c>
      <c r="BI145" s="144" t="s">
        <v>165</v>
      </c>
      <c r="BJ145" s="23">
        <v>0.14448238829547397</v>
      </c>
      <c r="BK145" s="144" t="s">
        <v>165</v>
      </c>
      <c r="BL145" s="144">
        <v>105</v>
      </c>
      <c r="BM145" s="144" t="s">
        <v>165</v>
      </c>
      <c r="BN145" s="23">
        <v>3.932153627499773E-2</v>
      </c>
      <c r="BO145" s="144" t="s">
        <v>165</v>
      </c>
      <c r="BP145" s="144">
        <v>223</v>
      </c>
      <c r="BQ145" s="144" t="s">
        <v>165</v>
      </c>
      <c r="BR145" s="23">
        <v>8.6270700156022187E-2</v>
      </c>
      <c r="BS145" s="144" t="s">
        <v>165</v>
      </c>
      <c r="BT145" s="144">
        <v>89</v>
      </c>
      <c r="BU145" s="144" t="s">
        <v>165</v>
      </c>
      <c r="BV145" s="23">
        <v>0.1092293724348829</v>
      </c>
      <c r="BW145" s="144" t="s">
        <v>165</v>
      </c>
      <c r="BX145" s="144">
        <v>176</v>
      </c>
      <c r="BY145" s="144" t="s">
        <v>165</v>
      </c>
      <c r="BZ145" s="23">
        <v>0.13484214603669664</v>
      </c>
      <c r="CA145" s="144" t="s">
        <v>165</v>
      </c>
      <c r="CB145" s="144">
        <v>196</v>
      </c>
      <c r="CC145" s="144" t="s">
        <v>165</v>
      </c>
      <c r="CD145" s="23">
        <v>6.2019724744045719E-2</v>
      </c>
      <c r="CE145" s="144" t="s">
        <v>165</v>
      </c>
      <c r="CF145" s="144">
        <v>184</v>
      </c>
      <c r="CG145" s="2">
        <f t="shared" si="22"/>
        <v>3.6354008490005383E-3</v>
      </c>
      <c r="CH145">
        <f t="shared" si="23"/>
        <v>1.4763458210546049E-2</v>
      </c>
      <c r="CI145">
        <f t="shared" si="24"/>
        <v>3.582214545859605E-2</v>
      </c>
      <c r="CJ145">
        <f t="shared" si="25"/>
        <v>0.14448238829547397</v>
      </c>
      <c r="CK145">
        <f t="shared" si="26"/>
        <v>0.1092293724348829</v>
      </c>
      <c r="CL145">
        <f t="shared" si="27"/>
        <v>0.13484214603669664</v>
      </c>
      <c r="CM145">
        <f t="shared" si="28"/>
        <v>6.2019724744045719E-2</v>
      </c>
      <c r="CN145">
        <f t="shared" si="29"/>
        <v>7.2618209167183992E-2</v>
      </c>
      <c r="CO145">
        <f t="shared" si="30"/>
        <v>9.0885021225013457E-4</v>
      </c>
      <c r="CP145" s="144" t="s">
        <v>165</v>
      </c>
      <c r="CQ145">
        <f t="shared" si="31"/>
        <v>227</v>
      </c>
      <c r="CR145">
        <f t="shared" si="32"/>
        <v>137</v>
      </c>
      <c r="CS145" s="144" t="s">
        <v>165</v>
      </c>
    </row>
    <row r="146" spans="1:97" x14ac:dyDescent="0.25">
      <c r="A146" s="144" t="s">
        <v>127</v>
      </c>
      <c r="B146" s="23">
        <v>0.33312276225159887</v>
      </c>
      <c r="C146" s="144" t="s">
        <v>127</v>
      </c>
      <c r="D146" s="144">
        <v>67</v>
      </c>
      <c r="E146" s="144" t="s">
        <v>127</v>
      </c>
      <c r="F146" s="23">
        <v>0.11545204905414395</v>
      </c>
      <c r="G146" s="144" t="s">
        <v>127</v>
      </c>
      <c r="H146" s="144">
        <v>123</v>
      </c>
      <c r="I146" s="144" t="s">
        <v>127</v>
      </c>
      <c r="J146" s="23">
        <v>0.49224697356907915</v>
      </c>
      <c r="K146" s="144" t="s">
        <v>127</v>
      </c>
      <c r="L146" s="144">
        <v>33</v>
      </c>
      <c r="M146" s="144" t="s">
        <v>127</v>
      </c>
      <c r="N146" s="23">
        <v>-90</v>
      </c>
      <c r="O146" s="144" t="s">
        <v>127</v>
      </c>
      <c r="P146" s="23">
        <v>73</v>
      </c>
      <c r="Q146" s="144" t="s">
        <v>127</v>
      </c>
      <c r="R146" s="23">
        <v>3.4405139895747622E-4</v>
      </c>
      <c r="S146" s="144" t="s">
        <v>127</v>
      </c>
      <c r="T146" s="144">
        <v>270</v>
      </c>
      <c r="U146" s="144" t="s">
        <v>127</v>
      </c>
      <c r="V146" s="23">
        <v>0.41496771500471963</v>
      </c>
      <c r="W146" s="144" t="s">
        <v>127</v>
      </c>
      <c r="X146" s="144">
        <v>31</v>
      </c>
      <c r="Y146" s="144" t="s">
        <v>127</v>
      </c>
      <c r="Z146" s="23">
        <v>4.1786839064284912E-3</v>
      </c>
      <c r="AA146" s="144" t="s">
        <v>127</v>
      </c>
      <c r="AB146" s="144">
        <v>113</v>
      </c>
      <c r="AC146" s="144" t="s">
        <v>127</v>
      </c>
      <c r="AD146" s="23">
        <v>4.2874487715072063E-3</v>
      </c>
      <c r="AE146" s="144" t="s">
        <v>127</v>
      </c>
      <c r="AF146" s="144">
        <v>265</v>
      </c>
      <c r="AG146" s="144" t="s">
        <v>127</v>
      </c>
      <c r="AH146" s="23">
        <v>7.7058017033296219E-2</v>
      </c>
      <c r="AI146" s="144" t="s">
        <v>127</v>
      </c>
      <c r="AJ146" s="144">
        <v>187</v>
      </c>
      <c r="AK146" s="144" t="s">
        <v>127</v>
      </c>
      <c r="AL146" s="23">
        <v>1.3889498164459693E-2</v>
      </c>
      <c r="AM146" s="144" t="s">
        <v>127</v>
      </c>
      <c r="AN146" s="144">
        <v>278</v>
      </c>
      <c r="AO146" s="144" t="s">
        <v>127</v>
      </c>
      <c r="AP146" s="23">
        <v>5.526144225994763E-3</v>
      </c>
      <c r="AQ146" s="144" t="s">
        <v>127</v>
      </c>
      <c r="AR146" s="144">
        <v>243</v>
      </c>
      <c r="AS146" s="144" t="s">
        <v>127</v>
      </c>
      <c r="AT146" s="23">
        <v>0.21601329072044534</v>
      </c>
      <c r="AU146" s="144" t="s">
        <v>127</v>
      </c>
      <c r="AV146" s="144">
        <v>16</v>
      </c>
      <c r="AW146" s="144" t="s">
        <v>127</v>
      </c>
      <c r="AX146" s="23">
        <v>8.1539484664920614E-2</v>
      </c>
      <c r="AY146" s="144" t="s">
        <v>127</v>
      </c>
      <c r="AZ146" s="144">
        <v>143</v>
      </c>
      <c r="BA146" s="144" t="s">
        <v>127</v>
      </c>
      <c r="BB146" s="23">
        <v>4.3157356821210226E-2</v>
      </c>
      <c r="BC146" s="144" t="s">
        <v>127</v>
      </c>
      <c r="BD146" s="144">
        <v>183</v>
      </c>
      <c r="BE146" s="144" t="s">
        <v>127</v>
      </c>
      <c r="BF146" s="23">
        <v>0.47402644748720807</v>
      </c>
      <c r="BG146" s="144" t="s">
        <v>127</v>
      </c>
      <c r="BH146" s="144">
        <v>27</v>
      </c>
      <c r="BI146" s="144" t="s">
        <v>127</v>
      </c>
      <c r="BJ146" s="23">
        <v>0.13844306925157768</v>
      </c>
      <c r="BK146" s="144" t="s">
        <v>127</v>
      </c>
      <c r="BL146" s="144">
        <v>112</v>
      </c>
      <c r="BM146" s="144" t="s">
        <v>127</v>
      </c>
      <c r="BN146" s="23">
        <v>0.20214663122759124</v>
      </c>
      <c r="BO146" s="144" t="s">
        <v>127</v>
      </c>
      <c r="BP146" s="144">
        <v>29</v>
      </c>
      <c r="BQ146" s="144" t="s">
        <v>127</v>
      </c>
      <c r="BR146" s="23">
        <v>6.1414394473723932E-2</v>
      </c>
      <c r="BS146" s="144" t="s">
        <v>127</v>
      </c>
      <c r="BT146" s="144">
        <v>163</v>
      </c>
      <c r="BU146" s="144" t="s">
        <v>127</v>
      </c>
      <c r="BV146" s="23">
        <v>0.22877635832016796</v>
      </c>
      <c r="BW146" s="144" t="s">
        <v>127</v>
      </c>
      <c r="BX146" s="144">
        <v>47</v>
      </c>
      <c r="BY146" s="144" t="s">
        <v>127</v>
      </c>
      <c r="BZ146" s="23">
        <v>0.28991129159820789</v>
      </c>
      <c r="CA146" s="144" t="s">
        <v>127</v>
      </c>
      <c r="CB146" s="144">
        <v>44</v>
      </c>
      <c r="CC146" s="144" t="s">
        <v>127</v>
      </c>
      <c r="CD146" s="23">
        <v>0.22432077984439897</v>
      </c>
      <c r="CE146" s="144" t="s">
        <v>127</v>
      </c>
      <c r="CF146" s="144">
        <v>41</v>
      </c>
      <c r="CG146" s="2">
        <f t="shared" si="22"/>
        <v>4.1786839064284912E-3</v>
      </c>
      <c r="CH146">
        <f t="shared" si="23"/>
        <v>1.3889498164459693E-2</v>
      </c>
      <c r="CI146">
        <f t="shared" si="24"/>
        <v>8.1539484664920614E-2</v>
      </c>
      <c r="CJ146">
        <f t="shared" si="25"/>
        <v>0.13844306925157768</v>
      </c>
      <c r="CK146">
        <f t="shared" si="26"/>
        <v>0.22877635832016796</v>
      </c>
      <c r="CL146">
        <f t="shared" si="27"/>
        <v>0.28991129159820789</v>
      </c>
      <c r="CM146">
        <f t="shared" si="28"/>
        <v>0.22432077984439897</v>
      </c>
      <c r="CN146">
        <f t="shared" si="29"/>
        <v>0.13594283587030426</v>
      </c>
      <c r="CO146">
        <f t="shared" si="30"/>
        <v>1.0446709766071228E-3</v>
      </c>
      <c r="CP146" s="144" t="s">
        <v>127</v>
      </c>
      <c r="CQ146">
        <f t="shared" si="31"/>
        <v>67</v>
      </c>
      <c r="CR146">
        <f t="shared" si="32"/>
        <v>113</v>
      </c>
      <c r="CS146" s="144" t="s">
        <v>127</v>
      </c>
    </row>
    <row r="147" spans="1:97" x14ac:dyDescent="0.25">
      <c r="A147" s="144" t="s">
        <v>241</v>
      </c>
      <c r="B147" s="23">
        <v>0.2222012899217754</v>
      </c>
      <c r="C147" s="144" t="s">
        <v>241</v>
      </c>
      <c r="D147" s="144">
        <v>152</v>
      </c>
      <c r="E147" s="144" t="s">
        <v>241</v>
      </c>
      <c r="F147" s="23">
        <v>9.8388996601428177E-2</v>
      </c>
      <c r="G147" s="144" t="s">
        <v>241</v>
      </c>
      <c r="H147" s="144">
        <v>160</v>
      </c>
      <c r="I147" s="144" t="s">
        <v>241</v>
      </c>
      <c r="J147" s="23">
        <v>0.29843757369664098</v>
      </c>
      <c r="K147" s="144" t="s">
        <v>241</v>
      </c>
      <c r="L147" s="144">
        <v>118</v>
      </c>
      <c r="M147" s="144" t="s">
        <v>241</v>
      </c>
      <c r="N147" s="23">
        <v>-42</v>
      </c>
      <c r="O147" s="144" t="s">
        <v>241</v>
      </c>
      <c r="P147" s="23">
        <v>112</v>
      </c>
      <c r="Q147" s="144" t="s">
        <v>241</v>
      </c>
      <c r="R147" s="23">
        <v>5.426682077430857E-4</v>
      </c>
      <c r="S147" s="144" t="s">
        <v>241</v>
      </c>
      <c r="T147" s="144">
        <v>249</v>
      </c>
      <c r="U147" s="144" t="s">
        <v>241</v>
      </c>
      <c r="V147" s="23">
        <v>0.17467287797300893</v>
      </c>
      <c r="W147" s="144" t="s">
        <v>241</v>
      </c>
      <c r="X147" s="144">
        <v>132</v>
      </c>
      <c r="Y147" s="144" t="s">
        <v>241</v>
      </c>
      <c r="Z147" s="23">
        <v>2.1566654202563786E-3</v>
      </c>
      <c r="AA147" s="144" t="s">
        <v>241</v>
      </c>
      <c r="AB147" s="144">
        <v>215</v>
      </c>
      <c r="AC147" s="144" t="s">
        <v>241</v>
      </c>
      <c r="AD147" s="23">
        <v>4.4247659184005618E-2</v>
      </c>
      <c r="AE147" s="144" t="s">
        <v>241</v>
      </c>
      <c r="AF147" s="144">
        <v>40</v>
      </c>
      <c r="AG147" s="144" t="s">
        <v>241</v>
      </c>
      <c r="AH147" s="23">
        <v>0.13212961133677156</v>
      </c>
      <c r="AI147" s="144" t="s">
        <v>241</v>
      </c>
      <c r="AJ147" s="144">
        <v>68</v>
      </c>
      <c r="AK147" s="144" t="s">
        <v>241</v>
      </c>
      <c r="AL147" s="23">
        <v>5.9768054054690281E-2</v>
      </c>
      <c r="AM147" s="144" t="s">
        <v>241</v>
      </c>
      <c r="AN147" s="144">
        <v>43</v>
      </c>
      <c r="AO147" s="144" t="s">
        <v>241</v>
      </c>
      <c r="AP147" s="23">
        <v>0</v>
      </c>
      <c r="AQ147" s="144" t="s">
        <v>241</v>
      </c>
      <c r="AR147" s="144">
        <v>253</v>
      </c>
      <c r="AS147" s="144" t="s">
        <v>241</v>
      </c>
      <c r="AT147" s="23">
        <v>0.10458266638937441</v>
      </c>
      <c r="AU147" s="144" t="s">
        <v>241</v>
      </c>
      <c r="AV147" s="144">
        <v>122</v>
      </c>
      <c r="AW147" s="144" t="s">
        <v>241</v>
      </c>
      <c r="AX147" s="23">
        <v>3.6871288074781169E-2</v>
      </c>
      <c r="AY147" s="144" t="s">
        <v>241</v>
      </c>
      <c r="AZ147" s="144">
        <v>266</v>
      </c>
      <c r="BA147" s="144" t="s">
        <v>241</v>
      </c>
      <c r="BB147" s="23">
        <v>6.179985750949973E-3</v>
      </c>
      <c r="BC147" s="144" t="s">
        <v>241</v>
      </c>
      <c r="BD147" s="144">
        <v>311</v>
      </c>
      <c r="BE147" s="144" t="s">
        <v>241</v>
      </c>
      <c r="BF147" s="23">
        <v>0.3529823923716342</v>
      </c>
      <c r="BG147" s="144" t="s">
        <v>241</v>
      </c>
      <c r="BH147" s="144">
        <v>59</v>
      </c>
      <c r="BI147" s="144" t="s">
        <v>241</v>
      </c>
      <c r="BJ147" s="23">
        <v>7.9412552498295735E-2</v>
      </c>
      <c r="BK147" s="144" t="s">
        <v>241</v>
      </c>
      <c r="BL147" s="144">
        <v>222</v>
      </c>
      <c r="BM147" s="144" t="s">
        <v>241</v>
      </c>
      <c r="BN147" s="23">
        <v>0.16673577256449051</v>
      </c>
      <c r="BO147" s="144" t="s">
        <v>241</v>
      </c>
      <c r="BP147" s="144">
        <v>43</v>
      </c>
      <c r="BQ147" s="144" t="s">
        <v>241</v>
      </c>
      <c r="BR147" s="23">
        <v>2.9714348018197338E-2</v>
      </c>
      <c r="BS147" s="144" t="s">
        <v>241</v>
      </c>
      <c r="BT147" s="144">
        <v>292</v>
      </c>
      <c r="BU147" s="144" t="s">
        <v>241</v>
      </c>
      <c r="BV147" s="23">
        <v>0.17046277748905178</v>
      </c>
      <c r="BW147" s="144" t="s">
        <v>241</v>
      </c>
      <c r="BX147" s="144">
        <v>89</v>
      </c>
      <c r="BY147" s="144" t="s">
        <v>241</v>
      </c>
      <c r="BZ147" s="23">
        <v>0.22437836659492164</v>
      </c>
      <c r="CA147" s="144" t="s">
        <v>241</v>
      </c>
      <c r="CB147" s="144">
        <v>70</v>
      </c>
      <c r="CC147" s="144" t="s">
        <v>241</v>
      </c>
      <c r="CD147" s="23">
        <v>4.719846891253425E-2</v>
      </c>
      <c r="CE147" s="144" t="s">
        <v>241</v>
      </c>
      <c r="CF147" s="144">
        <v>225</v>
      </c>
      <c r="CG147" s="2">
        <f t="shared" si="22"/>
        <v>2.1566654202563786E-3</v>
      </c>
      <c r="CH147">
        <f t="shared" si="23"/>
        <v>5.9768054054690281E-2</v>
      </c>
      <c r="CI147">
        <f t="shared" si="24"/>
        <v>3.6871288074781169E-2</v>
      </c>
      <c r="CJ147">
        <f t="shared" si="25"/>
        <v>7.9412552498295735E-2</v>
      </c>
      <c r="CK147">
        <f t="shared" si="26"/>
        <v>0.17046277748905178</v>
      </c>
      <c r="CL147">
        <f t="shared" si="27"/>
        <v>0.22437836659492164</v>
      </c>
      <c r="CM147">
        <f t="shared" si="28"/>
        <v>4.719846891253425E-2</v>
      </c>
      <c r="CN147">
        <f t="shared" si="29"/>
        <v>9.0677302511052965E-2</v>
      </c>
      <c r="CO147">
        <f t="shared" si="30"/>
        <v>5.3916635506409466E-4</v>
      </c>
      <c r="CP147" s="144" t="s">
        <v>241</v>
      </c>
      <c r="CQ147">
        <f t="shared" si="31"/>
        <v>152</v>
      </c>
      <c r="CR147">
        <f t="shared" si="32"/>
        <v>215</v>
      </c>
      <c r="CS147" s="144" t="s">
        <v>241</v>
      </c>
    </row>
    <row r="148" spans="1:97" x14ac:dyDescent="0.25">
      <c r="A148" s="144" t="s">
        <v>195</v>
      </c>
      <c r="B148" s="23">
        <v>0.19481411452626515</v>
      </c>
      <c r="C148" s="144" t="s">
        <v>195</v>
      </c>
      <c r="D148" s="144">
        <v>192</v>
      </c>
      <c r="E148" s="144" t="s">
        <v>195</v>
      </c>
      <c r="F148" s="23">
        <v>9.867201472867404E-2</v>
      </c>
      <c r="G148" s="144" t="s">
        <v>195</v>
      </c>
      <c r="H148" s="144">
        <v>156</v>
      </c>
      <c r="I148" s="144" t="s">
        <v>195</v>
      </c>
      <c r="J148" s="23">
        <v>0.18497169966677238</v>
      </c>
      <c r="K148" s="144" t="s">
        <v>195</v>
      </c>
      <c r="L148" s="144">
        <v>272</v>
      </c>
      <c r="M148" s="144" t="s">
        <v>195</v>
      </c>
      <c r="N148" s="23">
        <v>116</v>
      </c>
      <c r="O148" s="144" t="s">
        <v>195</v>
      </c>
      <c r="P148" s="23">
        <v>274</v>
      </c>
      <c r="Q148" s="144" t="s">
        <v>195</v>
      </c>
      <c r="R148" s="23">
        <v>3.1136686293081056E-3</v>
      </c>
      <c r="S148" s="144" t="s">
        <v>195</v>
      </c>
      <c r="T148" s="144">
        <v>80</v>
      </c>
      <c r="U148" s="144" t="s">
        <v>195</v>
      </c>
      <c r="V148" s="23">
        <v>4.5321292035641191E-2</v>
      </c>
      <c r="W148" s="144" t="s">
        <v>195</v>
      </c>
      <c r="X148" s="144">
        <v>301</v>
      </c>
      <c r="Y148" s="144" t="s">
        <v>195</v>
      </c>
      <c r="Z148" s="23">
        <v>3.5315500608657123E-3</v>
      </c>
      <c r="AA148" s="144" t="s">
        <v>195</v>
      </c>
      <c r="AB148" s="144">
        <v>141</v>
      </c>
      <c r="AC148" s="144" t="s">
        <v>195</v>
      </c>
      <c r="AD148" s="23">
        <v>7.0758412547327662E-2</v>
      </c>
      <c r="AE148" s="144" t="s">
        <v>195</v>
      </c>
      <c r="AF148" s="144">
        <v>29</v>
      </c>
      <c r="AG148" s="144" t="s">
        <v>195</v>
      </c>
      <c r="AH148" s="23">
        <v>6.4863328581406601E-2</v>
      </c>
      <c r="AI148" s="144" t="s">
        <v>195</v>
      </c>
      <c r="AJ148" s="144">
        <v>237</v>
      </c>
      <c r="AK148" s="144" t="s">
        <v>195</v>
      </c>
      <c r="AL148" s="23">
        <v>7.7122826989061255E-2</v>
      </c>
      <c r="AM148" s="144" t="s">
        <v>195</v>
      </c>
      <c r="AN148" s="144">
        <v>33</v>
      </c>
      <c r="AO148" s="144" t="s">
        <v>195</v>
      </c>
      <c r="AP148" s="23">
        <v>0</v>
      </c>
      <c r="AQ148" s="144" t="s">
        <v>195</v>
      </c>
      <c r="AR148" s="144">
        <v>253</v>
      </c>
      <c r="AS148" s="144" t="s">
        <v>195</v>
      </c>
      <c r="AT148" s="23">
        <v>0.13577436249873354</v>
      </c>
      <c r="AU148" s="144" t="s">
        <v>195</v>
      </c>
      <c r="AV148" s="144">
        <v>66</v>
      </c>
      <c r="AW148" s="144" t="s">
        <v>195</v>
      </c>
      <c r="AX148" s="23">
        <v>4.7868120078541014E-2</v>
      </c>
      <c r="AY148" s="144" t="s">
        <v>195</v>
      </c>
      <c r="AZ148" s="144">
        <v>234</v>
      </c>
      <c r="BA148" s="144" t="s">
        <v>195</v>
      </c>
      <c r="BB148" s="23">
        <v>9.9219728654695138E-2</v>
      </c>
      <c r="BC148" s="144" t="s">
        <v>195</v>
      </c>
      <c r="BD148" s="144">
        <v>98</v>
      </c>
      <c r="BE148" s="144" t="s">
        <v>195</v>
      </c>
      <c r="BF148" s="23">
        <v>0.14864514276192164</v>
      </c>
      <c r="BG148" s="144" t="s">
        <v>195</v>
      </c>
      <c r="BH148" s="144">
        <v>270</v>
      </c>
      <c r="BI148" s="144" t="s">
        <v>195</v>
      </c>
      <c r="BJ148" s="23">
        <v>0.12157839216538011</v>
      </c>
      <c r="BK148" s="144" t="s">
        <v>195</v>
      </c>
      <c r="BL148" s="144">
        <v>128</v>
      </c>
      <c r="BM148" s="144" t="s">
        <v>195</v>
      </c>
      <c r="BN148" s="23">
        <v>4.5240512251826986E-2</v>
      </c>
      <c r="BO148" s="144" t="s">
        <v>195</v>
      </c>
      <c r="BP148" s="144">
        <v>207</v>
      </c>
      <c r="BQ148" s="144" t="s">
        <v>195</v>
      </c>
      <c r="BR148" s="23">
        <v>7.2112228151164446E-3</v>
      </c>
      <c r="BS148" s="144" t="s">
        <v>195</v>
      </c>
      <c r="BT148" s="144">
        <v>325</v>
      </c>
      <c r="BU148" s="144" t="s">
        <v>195</v>
      </c>
      <c r="BV148" s="23">
        <v>4.5510477470750675E-2</v>
      </c>
      <c r="BW148" s="144" t="s">
        <v>195</v>
      </c>
      <c r="BX148" s="144">
        <v>308</v>
      </c>
      <c r="BY148" s="144" t="s">
        <v>195</v>
      </c>
      <c r="BZ148" s="23">
        <v>0.18582480813275862</v>
      </c>
      <c r="CA148" s="144" t="s">
        <v>195</v>
      </c>
      <c r="CB148" s="144">
        <v>114</v>
      </c>
      <c r="CC148" s="144" t="s">
        <v>195</v>
      </c>
      <c r="CD148" s="23">
        <v>7.2855451708279145E-2</v>
      </c>
      <c r="CE148" s="144" t="s">
        <v>195</v>
      </c>
      <c r="CF148" s="144">
        <v>158</v>
      </c>
      <c r="CG148" s="2">
        <f t="shared" si="22"/>
        <v>3.5315500608657123E-3</v>
      </c>
      <c r="CH148">
        <f t="shared" si="23"/>
        <v>7.7122826989061255E-2</v>
      </c>
      <c r="CI148">
        <f t="shared" si="24"/>
        <v>4.7868120078541014E-2</v>
      </c>
      <c r="CJ148">
        <f t="shared" si="25"/>
        <v>0.12157839216538011</v>
      </c>
      <c r="CK148">
        <f t="shared" si="26"/>
        <v>4.5510477470750675E-2</v>
      </c>
      <c r="CL148">
        <f t="shared" si="27"/>
        <v>0.18582480813275862</v>
      </c>
      <c r="CM148">
        <f t="shared" si="28"/>
        <v>7.2855451708279145E-2</v>
      </c>
      <c r="CN148">
        <f t="shared" si="29"/>
        <v>7.9500971405431511E-2</v>
      </c>
      <c r="CO148">
        <f t="shared" si="30"/>
        <v>8.8288751521642807E-4</v>
      </c>
      <c r="CP148" s="144" t="s">
        <v>195</v>
      </c>
      <c r="CQ148">
        <f t="shared" si="31"/>
        <v>192</v>
      </c>
      <c r="CR148">
        <f t="shared" si="32"/>
        <v>141</v>
      </c>
      <c r="CS148" s="144" t="s">
        <v>195</v>
      </c>
    </row>
    <row r="149" spans="1:97" x14ac:dyDescent="0.25">
      <c r="A149" s="144" t="s">
        <v>222</v>
      </c>
      <c r="B149" s="23">
        <v>0.18627424660054481</v>
      </c>
      <c r="C149" s="144" t="s">
        <v>222</v>
      </c>
      <c r="D149" s="144">
        <v>210</v>
      </c>
      <c r="E149" s="144" t="s">
        <v>222</v>
      </c>
      <c r="F149" s="23">
        <v>5.0427749302087786E-2</v>
      </c>
      <c r="G149" s="144" t="s">
        <v>222</v>
      </c>
      <c r="H149" s="144">
        <v>277</v>
      </c>
      <c r="I149" s="144" t="s">
        <v>222</v>
      </c>
      <c r="J149" s="23">
        <v>0.30296475123653438</v>
      </c>
      <c r="K149" s="144" t="s">
        <v>222</v>
      </c>
      <c r="L149" s="144">
        <v>112</v>
      </c>
      <c r="M149" s="144" t="s">
        <v>222</v>
      </c>
      <c r="N149" s="23">
        <v>-165</v>
      </c>
      <c r="O149" s="144" t="s">
        <v>222</v>
      </c>
      <c r="P149" s="23">
        <v>31</v>
      </c>
      <c r="Q149" s="144" t="s">
        <v>222</v>
      </c>
      <c r="R149" s="23">
        <v>1.1669200624599055E-4</v>
      </c>
      <c r="S149" s="144" t="s">
        <v>222</v>
      </c>
      <c r="T149" s="144">
        <v>312</v>
      </c>
      <c r="U149" s="144" t="s">
        <v>222</v>
      </c>
      <c r="V149" s="23">
        <v>9.8959788729811315E-2</v>
      </c>
      <c r="W149" s="144" t="s">
        <v>222</v>
      </c>
      <c r="X149" s="144">
        <v>209</v>
      </c>
      <c r="Y149" s="144" t="s">
        <v>222</v>
      </c>
      <c r="Z149" s="23">
        <v>1.0311489468094203E-3</v>
      </c>
      <c r="AA149" s="144" t="s">
        <v>222</v>
      </c>
      <c r="AB149" s="144">
        <v>298</v>
      </c>
      <c r="AC149" s="144" t="s">
        <v>222</v>
      </c>
      <c r="AD149" s="23">
        <v>4.6225401033974265E-3</v>
      </c>
      <c r="AE149" s="144" t="s">
        <v>222</v>
      </c>
      <c r="AF149" s="144">
        <v>261</v>
      </c>
      <c r="AG149" s="144" t="s">
        <v>222</v>
      </c>
      <c r="AH149" s="23">
        <v>0.13880833537925952</v>
      </c>
      <c r="AI149" s="144" t="s">
        <v>222</v>
      </c>
      <c r="AJ149" s="144">
        <v>61</v>
      </c>
      <c r="AK149" s="144" t="s">
        <v>222</v>
      </c>
      <c r="AL149" s="23">
        <v>2.199850922256576E-2</v>
      </c>
      <c r="AM149" s="144" t="s">
        <v>222</v>
      </c>
      <c r="AN149" s="144">
        <v>163</v>
      </c>
      <c r="AO149" s="144" t="s">
        <v>222</v>
      </c>
      <c r="AP149" s="23">
        <v>1.987801570397512E-2</v>
      </c>
      <c r="AQ149" s="144" t="s">
        <v>222</v>
      </c>
      <c r="AR149" s="144">
        <v>212</v>
      </c>
      <c r="AS149" s="144" t="s">
        <v>222</v>
      </c>
      <c r="AT149" s="23">
        <v>0.13701455459206394</v>
      </c>
      <c r="AU149" s="144" t="s">
        <v>222</v>
      </c>
      <c r="AV149" s="144">
        <v>62</v>
      </c>
      <c r="AW149" s="144" t="s">
        <v>222</v>
      </c>
      <c r="AX149" s="23">
        <v>6.7667094157846247E-2</v>
      </c>
      <c r="AY149" s="144" t="s">
        <v>222</v>
      </c>
      <c r="AZ149" s="144">
        <v>166</v>
      </c>
      <c r="BA149" s="144" t="s">
        <v>222</v>
      </c>
      <c r="BB149" s="23">
        <v>6.1501651459900421E-3</v>
      </c>
      <c r="BC149" s="144" t="s">
        <v>222</v>
      </c>
      <c r="BD149" s="144">
        <v>312</v>
      </c>
      <c r="BE149" s="144" t="s">
        <v>222</v>
      </c>
      <c r="BF149" s="23">
        <v>0.43453625895427422</v>
      </c>
      <c r="BG149" s="144" t="s">
        <v>222</v>
      </c>
      <c r="BH149" s="144">
        <v>34</v>
      </c>
      <c r="BI149" s="144" t="s">
        <v>222</v>
      </c>
      <c r="BJ149" s="23">
        <v>9.6430497217703179E-2</v>
      </c>
      <c r="BK149" s="144" t="s">
        <v>222</v>
      </c>
      <c r="BL149" s="144">
        <v>170</v>
      </c>
      <c r="BM149" s="144" t="s">
        <v>222</v>
      </c>
      <c r="BN149" s="23">
        <v>8.0814453822246723E-2</v>
      </c>
      <c r="BO149" s="144" t="s">
        <v>222</v>
      </c>
      <c r="BP149" s="144">
        <v>124</v>
      </c>
      <c r="BQ149" s="144" t="s">
        <v>222</v>
      </c>
      <c r="BR149" s="23">
        <v>6.7279256010011099E-2</v>
      </c>
      <c r="BS149" s="144" t="s">
        <v>222</v>
      </c>
      <c r="BT149" s="144">
        <v>145</v>
      </c>
      <c r="BU149" s="144" t="s">
        <v>222</v>
      </c>
      <c r="BV149" s="23">
        <v>0.12867066781207112</v>
      </c>
      <c r="BW149" s="144" t="s">
        <v>222</v>
      </c>
      <c r="BX149" s="144">
        <v>139</v>
      </c>
      <c r="BY149" s="144" t="s">
        <v>222</v>
      </c>
      <c r="BZ149" s="23">
        <v>0.16247331220562097</v>
      </c>
      <c r="CA149" s="144" t="s">
        <v>222</v>
      </c>
      <c r="CB149" s="144">
        <v>149</v>
      </c>
      <c r="CC149" s="144" t="s">
        <v>222</v>
      </c>
      <c r="CD149" s="23">
        <v>4.2752838570714963E-2</v>
      </c>
      <c r="CE149" s="144" t="s">
        <v>222</v>
      </c>
      <c r="CF149" s="144">
        <v>239</v>
      </c>
      <c r="CG149" s="2">
        <f t="shared" si="22"/>
        <v>1.0311489468094203E-3</v>
      </c>
      <c r="CH149">
        <f t="shared" si="23"/>
        <v>2.199850922256576E-2</v>
      </c>
      <c r="CI149">
        <f t="shared" si="24"/>
        <v>6.7667094157846247E-2</v>
      </c>
      <c r="CJ149">
        <f t="shared" si="25"/>
        <v>9.6430497217703179E-2</v>
      </c>
      <c r="CK149">
        <f t="shared" si="26"/>
        <v>0.12867066781207112</v>
      </c>
      <c r="CL149">
        <f t="shared" si="27"/>
        <v>0.16247331220562097</v>
      </c>
      <c r="CM149">
        <f t="shared" si="28"/>
        <v>4.2752838570714963E-2</v>
      </c>
      <c r="CN149">
        <f t="shared" si="29"/>
        <v>7.6015968291464009E-2</v>
      </c>
      <c r="CO149">
        <f t="shared" si="30"/>
        <v>2.5778723670235508E-4</v>
      </c>
      <c r="CP149" s="144" t="s">
        <v>222</v>
      </c>
      <c r="CQ149">
        <f t="shared" si="31"/>
        <v>210</v>
      </c>
      <c r="CR149">
        <f t="shared" si="32"/>
        <v>298</v>
      </c>
      <c r="CS149" s="144" t="s">
        <v>222</v>
      </c>
    </row>
    <row r="150" spans="1:97" x14ac:dyDescent="0.25">
      <c r="A150" s="144" t="s">
        <v>246</v>
      </c>
      <c r="B150" s="23">
        <v>0.10133503056673303</v>
      </c>
      <c r="C150" s="144" t="s">
        <v>246</v>
      </c>
      <c r="D150" s="144">
        <v>323</v>
      </c>
      <c r="E150" s="144" t="s">
        <v>246</v>
      </c>
      <c r="F150" s="23">
        <v>3.3538659211283905E-2</v>
      </c>
      <c r="G150" s="144" t="s">
        <v>246</v>
      </c>
      <c r="H150" s="144">
        <v>309</v>
      </c>
      <c r="I150" s="144" t="s">
        <v>246</v>
      </c>
      <c r="J150" s="23">
        <v>0.1967363718070313</v>
      </c>
      <c r="K150" s="144" t="s">
        <v>246</v>
      </c>
      <c r="L150" s="144">
        <v>254</v>
      </c>
      <c r="M150" s="144" t="s">
        <v>246</v>
      </c>
      <c r="N150" s="23">
        <v>-55</v>
      </c>
      <c r="O150" s="144" t="s">
        <v>246</v>
      </c>
      <c r="P150" s="23">
        <v>97</v>
      </c>
      <c r="Q150" s="144" t="s">
        <v>246</v>
      </c>
      <c r="R150" s="23">
        <v>2.7871489920954889E-4</v>
      </c>
      <c r="S150" s="144" t="s">
        <v>246</v>
      </c>
      <c r="T150" s="144">
        <v>285</v>
      </c>
      <c r="U150" s="144" t="s">
        <v>246</v>
      </c>
      <c r="V150" s="23">
        <v>8.2495613311660027E-2</v>
      </c>
      <c r="W150" s="144" t="s">
        <v>246</v>
      </c>
      <c r="X150" s="144">
        <v>240</v>
      </c>
      <c r="Y150" s="144" t="s">
        <v>246</v>
      </c>
      <c r="Z150" s="23">
        <v>1.0409769964613846E-3</v>
      </c>
      <c r="AA150" s="144" t="s">
        <v>246</v>
      </c>
      <c r="AB150" s="144">
        <v>296</v>
      </c>
      <c r="AC150" s="144" t="s">
        <v>246</v>
      </c>
      <c r="AD150" s="23">
        <v>9.7518627655751346E-3</v>
      </c>
      <c r="AE150" s="144" t="s">
        <v>246</v>
      </c>
      <c r="AF150" s="144">
        <v>172</v>
      </c>
      <c r="AG150" s="144" t="s">
        <v>246</v>
      </c>
      <c r="AH150" s="23">
        <v>4.23120085353898E-2</v>
      </c>
      <c r="AI150" s="144" t="s">
        <v>246</v>
      </c>
      <c r="AJ150" s="144">
        <v>315</v>
      </c>
      <c r="AK150" s="144" t="s">
        <v>246</v>
      </c>
      <c r="AL150" s="23">
        <v>1.4835004166032909E-2</v>
      </c>
      <c r="AM150" s="144" t="s">
        <v>246</v>
      </c>
      <c r="AN150" s="144">
        <v>267</v>
      </c>
      <c r="AO150" s="144" t="s">
        <v>246</v>
      </c>
      <c r="AP150" s="23">
        <v>5.983438530447583E-4</v>
      </c>
      <c r="AQ150" s="144" t="s">
        <v>246</v>
      </c>
      <c r="AR150" s="144">
        <v>252</v>
      </c>
      <c r="AS150" s="144" t="s">
        <v>246</v>
      </c>
      <c r="AT150" s="23">
        <v>6.5702198051405189E-2</v>
      </c>
      <c r="AU150" s="144" t="s">
        <v>246</v>
      </c>
      <c r="AV150" s="144">
        <v>257</v>
      </c>
      <c r="AW150" s="144" t="s">
        <v>246</v>
      </c>
      <c r="AX150" s="23">
        <v>2.3746533677021373E-2</v>
      </c>
      <c r="AY150" s="144" t="s">
        <v>246</v>
      </c>
      <c r="AZ150" s="144">
        <v>304</v>
      </c>
      <c r="BA150" s="144" t="s">
        <v>246</v>
      </c>
      <c r="BB150" s="23">
        <v>4.9953372865193378E-2</v>
      </c>
      <c r="BC150" s="144" t="s">
        <v>246</v>
      </c>
      <c r="BD150" s="144">
        <v>165</v>
      </c>
      <c r="BE150" s="144" t="s">
        <v>246</v>
      </c>
      <c r="BF150" s="23">
        <v>0.41444855058333518</v>
      </c>
      <c r="BG150" s="144" t="s">
        <v>246</v>
      </c>
      <c r="BH150" s="144">
        <v>41</v>
      </c>
      <c r="BI150" s="144" t="s">
        <v>246</v>
      </c>
      <c r="BJ150" s="23">
        <v>0.13219050871621302</v>
      </c>
      <c r="BK150" s="144" t="s">
        <v>246</v>
      </c>
      <c r="BL150" s="144">
        <v>119</v>
      </c>
      <c r="BM150" s="144" t="s">
        <v>246</v>
      </c>
      <c r="BN150" s="23">
        <v>1.3628953510219708E-2</v>
      </c>
      <c r="BO150" s="144" t="s">
        <v>246</v>
      </c>
      <c r="BP150" s="144">
        <v>299</v>
      </c>
      <c r="BQ150" s="144" t="s">
        <v>246</v>
      </c>
      <c r="BR150" s="23">
        <v>3.7498986046813239E-2</v>
      </c>
      <c r="BS150" s="144" t="s">
        <v>246</v>
      </c>
      <c r="BT150" s="144">
        <v>254</v>
      </c>
      <c r="BU150" s="144" t="s">
        <v>246</v>
      </c>
      <c r="BV150" s="23">
        <v>4.4475580642420597E-2</v>
      </c>
      <c r="BW150" s="144" t="s">
        <v>246</v>
      </c>
      <c r="BX150" s="144">
        <v>310</v>
      </c>
      <c r="BY150" s="144" t="s">
        <v>246</v>
      </c>
      <c r="BZ150" s="23">
        <v>5.8108026847712678E-2</v>
      </c>
      <c r="CA150" s="144" t="s">
        <v>246</v>
      </c>
      <c r="CB150" s="144">
        <v>324</v>
      </c>
      <c r="CC150" s="144" t="s">
        <v>246</v>
      </c>
      <c r="CD150" s="23">
        <v>1.9394314225007793E-3</v>
      </c>
      <c r="CE150" s="144" t="s">
        <v>246</v>
      </c>
      <c r="CF150" s="144">
        <v>325</v>
      </c>
      <c r="CG150" s="2">
        <f t="shared" si="22"/>
        <v>1.0409769964613846E-3</v>
      </c>
      <c r="CH150">
        <f t="shared" si="23"/>
        <v>1.4835004166032909E-2</v>
      </c>
      <c r="CI150">
        <f t="shared" si="24"/>
        <v>2.3746533677021373E-2</v>
      </c>
      <c r="CJ150">
        <f t="shared" si="25"/>
        <v>0.13219050871621302</v>
      </c>
      <c r="CK150">
        <f t="shared" si="26"/>
        <v>4.4475580642420597E-2</v>
      </c>
      <c r="CL150">
        <f t="shared" si="27"/>
        <v>5.8108026847712678E-2</v>
      </c>
      <c r="CM150">
        <f t="shared" si="28"/>
        <v>1.9394314225007793E-3</v>
      </c>
      <c r="CN150">
        <f t="shared" si="29"/>
        <v>4.1353437799129367E-2</v>
      </c>
      <c r="CO150">
        <f t="shared" si="30"/>
        <v>2.6024424911534616E-4</v>
      </c>
      <c r="CP150" s="144" t="s">
        <v>246</v>
      </c>
      <c r="CQ150">
        <f t="shared" si="31"/>
        <v>323</v>
      </c>
      <c r="CR150">
        <f t="shared" si="32"/>
        <v>296</v>
      </c>
      <c r="CS150" s="144" t="s">
        <v>246</v>
      </c>
    </row>
    <row r="151" spans="1:97" x14ac:dyDescent="0.25">
      <c r="A151" s="144" t="s">
        <v>114</v>
      </c>
      <c r="B151" s="23">
        <v>0.23569579472977137</v>
      </c>
      <c r="C151" s="144" t="s">
        <v>114</v>
      </c>
      <c r="D151" s="144">
        <v>135</v>
      </c>
      <c r="E151" s="144" t="s">
        <v>114</v>
      </c>
      <c r="F151" s="23">
        <v>0.10497169637783008</v>
      </c>
      <c r="G151" s="144" t="s">
        <v>114</v>
      </c>
      <c r="H151" s="144">
        <v>149</v>
      </c>
      <c r="I151" s="144" t="s">
        <v>114</v>
      </c>
      <c r="J151" s="23">
        <v>0.27089237042373115</v>
      </c>
      <c r="K151" s="144" t="s">
        <v>114</v>
      </c>
      <c r="L151" s="144">
        <v>150</v>
      </c>
      <c r="M151" s="144" t="s">
        <v>114</v>
      </c>
      <c r="N151" s="23">
        <v>1</v>
      </c>
      <c r="O151" s="144" t="s">
        <v>114</v>
      </c>
      <c r="P151" s="23">
        <v>168</v>
      </c>
      <c r="Q151" s="144" t="s">
        <v>114</v>
      </c>
      <c r="R151" s="23">
        <v>9.466331231809991E-3</v>
      </c>
      <c r="S151" s="144" t="s">
        <v>114</v>
      </c>
      <c r="T151" s="144">
        <v>26</v>
      </c>
      <c r="U151" s="144" t="s">
        <v>114</v>
      </c>
      <c r="V151" s="23">
        <v>9.0189999439459032E-2</v>
      </c>
      <c r="W151" s="144" t="s">
        <v>114</v>
      </c>
      <c r="X151" s="144">
        <v>227</v>
      </c>
      <c r="Y151" s="144" t="s">
        <v>114</v>
      </c>
      <c r="Z151" s="23">
        <v>1.0296939398815123E-2</v>
      </c>
      <c r="AA151" s="144" t="s">
        <v>114</v>
      </c>
      <c r="AB151" s="144">
        <v>29</v>
      </c>
      <c r="AC151" s="144" t="s">
        <v>114</v>
      </c>
      <c r="AD151" s="23">
        <v>0.14034643811359238</v>
      </c>
      <c r="AE151" s="144" t="s">
        <v>114</v>
      </c>
      <c r="AF151" s="144">
        <v>14</v>
      </c>
      <c r="AG151" s="144" t="s">
        <v>114</v>
      </c>
      <c r="AH151" s="23">
        <v>0.15406538057026686</v>
      </c>
      <c r="AI151" s="144" t="s">
        <v>114</v>
      </c>
      <c r="AJ151" s="144">
        <v>50</v>
      </c>
      <c r="AK151" s="144" t="s">
        <v>114</v>
      </c>
      <c r="AL151" s="23">
        <v>0.15617266139151456</v>
      </c>
      <c r="AM151" s="144" t="s">
        <v>114</v>
      </c>
      <c r="AN151" s="144">
        <v>15</v>
      </c>
      <c r="AO151" s="144" t="s">
        <v>114</v>
      </c>
      <c r="AP151" s="23">
        <v>0</v>
      </c>
      <c r="AQ151" s="144" t="s">
        <v>114</v>
      </c>
      <c r="AR151" s="144">
        <v>253</v>
      </c>
      <c r="AS151" s="144" t="s">
        <v>114</v>
      </c>
      <c r="AT151" s="23">
        <v>0.10223893354490307</v>
      </c>
      <c r="AU151" s="144" t="s">
        <v>114</v>
      </c>
      <c r="AV151" s="144">
        <v>125</v>
      </c>
      <c r="AW151" s="144" t="s">
        <v>114</v>
      </c>
      <c r="AX151" s="23">
        <v>3.6044990067068405E-2</v>
      </c>
      <c r="AY151" s="144" t="s">
        <v>114</v>
      </c>
      <c r="AZ151" s="144">
        <v>269</v>
      </c>
      <c r="BA151" s="144" t="s">
        <v>114</v>
      </c>
      <c r="BB151" s="23">
        <v>7.6115906138485373E-2</v>
      </c>
      <c r="BC151" s="144" t="s">
        <v>114</v>
      </c>
      <c r="BD151" s="144">
        <v>117</v>
      </c>
      <c r="BE151" s="144" t="s">
        <v>114</v>
      </c>
      <c r="BF151" s="23">
        <v>0.26521417706341899</v>
      </c>
      <c r="BG151" s="144" t="s">
        <v>114</v>
      </c>
      <c r="BH151" s="144">
        <v>118</v>
      </c>
      <c r="BI151" s="144" t="s">
        <v>114</v>
      </c>
      <c r="BJ151" s="23">
        <v>0.12486596265276331</v>
      </c>
      <c r="BK151" s="144" t="s">
        <v>114</v>
      </c>
      <c r="BL151" s="144">
        <v>126</v>
      </c>
      <c r="BM151" s="144" t="s">
        <v>114</v>
      </c>
      <c r="BN151" s="23">
        <v>6.3430003930180778E-3</v>
      </c>
      <c r="BO151" s="144" t="s">
        <v>114</v>
      </c>
      <c r="BP151" s="144">
        <v>319</v>
      </c>
      <c r="BQ151" s="144" t="s">
        <v>114</v>
      </c>
      <c r="BR151" s="23">
        <v>3.9250441509779327E-2</v>
      </c>
      <c r="BS151" s="144" t="s">
        <v>114</v>
      </c>
      <c r="BT151" s="144">
        <v>248</v>
      </c>
      <c r="BU151" s="144" t="s">
        <v>114</v>
      </c>
      <c r="BV151" s="23">
        <v>3.9682872850430984E-2</v>
      </c>
      <c r="BW151" s="144" t="s">
        <v>114</v>
      </c>
      <c r="BX151" s="144">
        <v>314</v>
      </c>
      <c r="BY151" s="144" t="s">
        <v>114</v>
      </c>
      <c r="BZ151" s="23">
        <v>0.1898110488576312</v>
      </c>
      <c r="CA151" s="144" t="s">
        <v>114</v>
      </c>
      <c r="CB151" s="144">
        <v>104</v>
      </c>
      <c r="CC151" s="144" t="s">
        <v>114</v>
      </c>
      <c r="CD151" s="23">
        <v>0.12653053781029566</v>
      </c>
      <c r="CE151" s="144" t="s">
        <v>114</v>
      </c>
      <c r="CF151" s="144">
        <v>96</v>
      </c>
      <c r="CG151" s="2">
        <f t="shared" si="22"/>
        <v>1.0296939398815123E-2</v>
      </c>
      <c r="CH151">
        <f t="shared" si="23"/>
        <v>0.15617266139151456</v>
      </c>
      <c r="CI151">
        <f t="shared" si="24"/>
        <v>3.6044990067068405E-2</v>
      </c>
      <c r="CJ151">
        <f t="shared" si="25"/>
        <v>0.12486596265276331</v>
      </c>
      <c r="CK151">
        <f t="shared" si="26"/>
        <v>3.9682872850430984E-2</v>
      </c>
      <c r="CL151">
        <f t="shared" si="27"/>
        <v>0.1898110488576312</v>
      </c>
      <c r="CM151">
        <f t="shared" si="28"/>
        <v>0.12653053781029566</v>
      </c>
      <c r="CN151">
        <f t="shared" si="29"/>
        <v>9.6184225063763104E-2</v>
      </c>
      <c r="CO151">
        <f t="shared" si="30"/>
        <v>2.5742348497037808E-3</v>
      </c>
      <c r="CP151" s="144" t="s">
        <v>114</v>
      </c>
      <c r="CQ151">
        <f t="shared" si="31"/>
        <v>135</v>
      </c>
      <c r="CR151">
        <f t="shared" si="32"/>
        <v>29</v>
      </c>
      <c r="CS151" s="144" t="s">
        <v>114</v>
      </c>
    </row>
    <row r="152" spans="1:97" x14ac:dyDescent="0.25">
      <c r="A152" s="144" t="s">
        <v>117</v>
      </c>
      <c r="B152" s="23">
        <v>0.34665879432003155</v>
      </c>
      <c r="C152" s="144" t="s">
        <v>117</v>
      </c>
      <c r="D152" s="144">
        <v>56</v>
      </c>
      <c r="E152" s="144" t="s">
        <v>117</v>
      </c>
      <c r="F152" s="23">
        <v>0.17380846461082888</v>
      </c>
      <c r="G152" s="144" t="s">
        <v>117</v>
      </c>
      <c r="H152" s="144">
        <v>61</v>
      </c>
      <c r="I152" s="144" t="s">
        <v>117</v>
      </c>
      <c r="J152" s="23">
        <v>0.32338333625896692</v>
      </c>
      <c r="K152" s="144" t="s">
        <v>117</v>
      </c>
      <c r="L152" s="144">
        <v>96</v>
      </c>
      <c r="M152" s="144" t="s">
        <v>117</v>
      </c>
      <c r="N152" s="23">
        <v>35</v>
      </c>
      <c r="O152" s="144" t="s">
        <v>117</v>
      </c>
      <c r="P152" s="23">
        <v>213</v>
      </c>
      <c r="Q152" s="144" t="s">
        <v>117</v>
      </c>
      <c r="R152" s="23">
        <v>1.0462806751784918E-3</v>
      </c>
      <c r="S152" s="144" t="s">
        <v>117</v>
      </c>
      <c r="T152" s="144">
        <v>188</v>
      </c>
      <c r="U152" s="144" t="s">
        <v>117</v>
      </c>
      <c r="V152" s="23">
        <v>0.11783612038538163</v>
      </c>
      <c r="W152" s="144" t="s">
        <v>117</v>
      </c>
      <c r="X152" s="144">
        <v>186</v>
      </c>
      <c r="Y152" s="144" t="s">
        <v>117</v>
      </c>
      <c r="Z152" s="23">
        <v>2.1348956060903159E-3</v>
      </c>
      <c r="AA152" s="144" t="s">
        <v>117</v>
      </c>
      <c r="AB152" s="144">
        <v>217</v>
      </c>
      <c r="AC152" s="144" t="s">
        <v>117</v>
      </c>
      <c r="AD152" s="23">
        <v>7.880149338860944E-3</v>
      </c>
      <c r="AE152" s="144" t="s">
        <v>117</v>
      </c>
      <c r="AF152" s="144">
        <v>204</v>
      </c>
      <c r="AG152" s="144" t="s">
        <v>117</v>
      </c>
      <c r="AH152" s="23">
        <v>0.10172867420576046</v>
      </c>
      <c r="AI152" s="144" t="s">
        <v>117</v>
      </c>
      <c r="AJ152" s="144">
        <v>122</v>
      </c>
      <c r="AK152" s="144" t="s">
        <v>117</v>
      </c>
      <c r="AL152" s="23">
        <v>2.0499559466830575E-2</v>
      </c>
      <c r="AM152" s="144" t="s">
        <v>117</v>
      </c>
      <c r="AN152" s="144">
        <v>181</v>
      </c>
      <c r="AO152" s="144" t="s">
        <v>117</v>
      </c>
      <c r="AP152" s="23">
        <v>7.4901490983311017E-2</v>
      </c>
      <c r="AQ152" s="144" t="s">
        <v>117</v>
      </c>
      <c r="AR152" s="144">
        <v>87</v>
      </c>
      <c r="AS152" s="144" t="s">
        <v>117</v>
      </c>
      <c r="AT152" s="23">
        <v>6.7114850308443733E-2</v>
      </c>
      <c r="AU152" s="144" t="s">
        <v>117</v>
      </c>
      <c r="AV152" s="144">
        <v>247</v>
      </c>
      <c r="AW152" s="144" t="s">
        <v>117</v>
      </c>
      <c r="AX152" s="23">
        <v>9.6617891185979632E-2</v>
      </c>
      <c r="AY152" s="144" t="s">
        <v>117</v>
      </c>
      <c r="AZ152" s="144">
        <v>113</v>
      </c>
      <c r="BA152" s="144" t="s">
        <v>117</v>
      </c>
      <c r="BB152" s="23">
        <v>9.7396741194299401E-3</v>
      </c>
      <c r="BC152" s="144" t="s">
        <v>117</v>
      </c>
      <c r="BD152" s="144">
        <v>296</v>
      </c>
      <c r="BE152" s="144" t="s">
        <v>117</v>
      </c>
      <c r="BF152" s="23">
        <v>0.27735319852243651</v>
      </c>
      <c r="BG152" s="144" t="s">
        <v>117</v>
      </c>
      <c r="BH152" s="144">
        <v>102</v>
      </c>
      <c r="BI152" s="144" t="s">
        <v>117</v>
      </c>
      <c r="BJ152" s="23">
        <v>6.6852930938989266E-2</v>
      </c>
      <c r="BK152" s="144" t="s">
        <v>117</v>
      </c>
      <c r="BL152" s="144">
        <v>249</v>
      </c>
      <c r="BM152" s="144" t="s">
        <v>117</v>
      </c>
      <c r="BN152" s="23">
        <v>0.29101972460643766</v>
      </c>
      <c r="BO152" s="144" t="s">
        <v>117</v>
      </c>
      <c r="BP152" s="144">
        <v>19</v>
      </c>
      <c r="BQ152" s="144" t="s">
        <v>117</v>
      </c>
      <c r="BR152" s="23">
        <v>0.12774926858148766</v>
      </c>
      <c r="BS152" s="144" t="s">
        <v>117</v>
      </c>
      <c r="BT152" s="144">
        <v>40</v>
      </c>
      <c r="BU152" s="144" t="s">
        <v>117</v>
      </c>
      <c r="BV152" s="23">
        <v>0.36361263609801486</v>
      </c>
      <c r="BW152" s="144" t="s">
        <v>117</v>
      </c>
      <c r="BX152" s="144">
        <v>14</v>
      </c>
      <c r="BY152" s="144" t="s">
        <v>117</v>
      </c>
      <c r="BZ152" s="23">
        <v>0.254274826118213</v>
      </c>
      <c r="CA152" s="144" t="s">
        <v>117</v>
      </c>
      <c r="CB152" s="144">
        <v>55</v>
      </c>
      <c r="CC152" s="144" t="s">
        <v>117</v>
      </c>
      <c r="CD152" s="23">
        <v>0.20867794217004529</v>
      </c>
      <c r="CE152" s="144" t="s">
        <v>117</v>
      </c>
      <c r="CF152" s="144">
        <v>48</v>
      </c>
      <c r="CG152" s="2">
        <f t="shared" si="22"/>
        <v>2.1348956060903159E-3</v>
      </c>
      <c r="CH152">
        <f t="shared" si="23"/>
        <v>2.0499559466830575E-2</v>
      </c>
      <c r="CI152">
        <f t="shared" si="24"/>
        <v>9.6617891185979632E-2</v>
      </c>
      <c r="CJ152">
        <f t="shared" si="25"/>
        <v>6.6852930938989266E-2</v>
      </c>
      <c r="CK152">
        <f t="shared" si="26"/>
        <v>0.36361263609801486</v>
      </c>
      <c r="CL152">
        <f t="shared" si="27"/>
        <v>0.254274826118213</v>
      </c>
      <c r="CM152">
        <f t="shared" si="28"/>
        <v>0.20867794217004529</v>
      </c>
      <c r="CN152">
        <f t="shared" si="29"/>
        <v>0.14146670512912218</v>
      </c>
      <c r="CO152">
        <f t="shared" si="30"/>
        <v>5.3372390152257897E-4</v>
      </c>
      <c r="CP152" s="144" t="s">
        <v>117</v>
      </c>
      <c r="CQ152">
        <f t="shared" si="31"/>
        <v>56</v>
      </c>
      <c r="CR152">
        <f t="shared" si="32"/>
        <v>217</v>
      </c>
      <c r="CS152" s="144" t="s">
        <v>117</v>
      </c>
    </row>
    <row r="153" spans="1:97" x14ac:dyDescent="0.25">
      <c r="A153" s="144" t="s">
        <v>290</v>
      </c>
      <c r="B153" s="23">
        <v>0.16458862015292053</v>
      </c>
      <c r="C153" s="144" t="s">
        <v>290</v>
      </c>
      <c r="D153" s="144">
        <v>254</v>
      </c>
      <c r="E153" s="144" t="s">
        <v>290</v>
      </c>
      <c r="F153" s="23">
        <v>2.715133773775635E-2</v>
      </c>
      <c r="G153" s="144" t="s">
        <v>290</v>
      </c>
      <c r="H153" s="144">
        <v>317</v>
      </c>
      <c r="I153" s="144" t="s">
        <v>290</v>
      </c>
      <c r="J153" s="23">
        <v>0.26951635360130327</v>
      </c>
      <c r="K153" s="144" t="s">
        <v>290</v>
      </c>
      <c r="L153" s="144">
        <v>151</v>
      </c>
      <c r="M153" s="144" t="s">
        <v>290</v>
      </c>
      <c r="N153" s="23">
        <v>-166</v>
      </c>
      <c r="O153" s="144" t="s">
        <v>290</v>
      </c>
      <c r="P153" s="23">
        <v>29</v>
      </c>
      <c r="Q153" s="144" t="s">
        <v>290</v>
      </c>
      <c r="R153" s="23">
        <v>5.7088723534304369E-5</v>
      </c>
      <c r="S153" s="144" t="s">
        <v>290</v>
      </c>
      <c r="T153" s="144">
        <v>321</v>
      </c>
      <c r="U153" s="144" t="s">
        <v>290</v>
      </c>
      <c r="V153" s="23">
        <v>0.21295719932962281</v>
      </c>
      <c r="W153" s="144" t="s">
        <v>290</v>
      </c>
      <c r="X153" s="144">
        <v>103</v>
      </c>
      <c r="Y153" s="144" t="s">
        <v>290</v>
      </c>
      <c r="Z153" s="23">
        <v>2.0250188853966921E-3</v>
      </c>
      <c r="AA153" s="144" t="s">
        <v>290</v>
      </c>
      <c r="AB153" s="144">
        <v>222</v>
      </c>
      <c r="AC153" s="144" t="s">
        <v>290</v>
      </c>
      <c r="AD153" s="23">
        <v>4.1273145531324964E-3</v>
      </c>
      <c r="AE153" s="144" t="s">
        <v>290</v>
      </c>
      <c r="AF153" s="144">
        <v>272</v>
      </c>
      <c r="AG153" s="144" t="s">
        <v>290</v>
      </c>
      <c r="AH153" s="23">
        <v>0.13827190037561421</v>
      </c>
      <c r="AI153" s="144" t="s">
        <v>290</v>
      </c>
      <c r="AJ153" s="144">
        <v>62</v>
      </c>
      <c r="AK153" s="144" t="s">
        <v>290</v>
      </c>
      <c r="AL153" s="23">
        <v>2.1448346678162377E-2</v>
      </c>
      <c r="AM153" s="144" t="s">
        <v>290</v>
      </c>
      <c r="AN153" s="144">
        <v>171</v>
      </c>
      <c r="AO153" s="144" t="s">
        <v>290</v>
      </c>
      <c r="AP153" s="23">
        <v>1.2364423241266962E-2</v>
      </c>
      <c r="AQ153" s="144" t="s">
        <v>290</v>
      </c>
      <c r="AR153" s="144">
        <v>232</v>
      </c>
      <c r="AS153" s="144" t="s">
        <v>290</v>
      </c>
      <c r="AT153" s="23">
        <v>0.1119682330837745</v>
      </c>
      <c r="AU153" s="144" t="s">
        <v>290</v>
      </c>
      <c r="AV153" s="144">
        <v>105</v>
      </c>
      <c r="AW153" s="144" t="s">
        <v>290</v>
      </c>
      <c r="AX153" s="23">
        <v>5.1518406662464926E-2</v>
      </c>
      <c r="AY153" s="144" t="s">
        <v>290</v>
      </c>
      <c r="AZ153" s="144">
        <v>224</v>
      </c>
      <c r="BA153" s="144" t="s">
        <v>290</v>
      </c>
      <c r="BB153" s="23">
        <v>8.1132749185885283E-3</v>
      </c>
      <c r="BC153" s="144" t="s">
        <v>290</v>
      </c>
      <c r="BD153" s="144">
        <v>300</v>
      </c>
      <c r="BE153" s="144" t="s">
        <v>290</v>
      </c>
      <c r="BF153" s="23">
        <v>0.17243936650343553</v>
      </c>
      <c r="BG153" s="144" t="s">
        <v>290</v>
      </c>
      <c r="BH153" s="144">
        <v>221</v>
      </c>
      <c r="BI153" s="144" t="s">
        <v>290</v>
      </c>
      <c r="BJ153" s="23">
        <v>4.3441794524538051E-2</v>
      </c>
      <c r="BK153" s="144" t="s">
        <v>290</v>
      </c>
      <c r="BL153" s="144">
        <v>307</v>
      </c>
      <c r="BM153" s="144" t="s">
        <v>290</v>
      </c>
      <c r="BN153" s="23">
        <v>3.5415871352916871E-2</v>
      </c>
      <c r="BO153" s="144" t="s">
        <v>290</v>
      </c>
      <c r="BP153" s="144">
        <v>242</v>
      </c>
      <c r="BQ153" s="144" t="s">
        <v>290</v>
      </c>
      <c r="BR153" s="23">
        <v>4.1285254772871004E-2</v>
      </c>
      <c r="BS153" s="144" t="s">
        <v>290</v>
      </c>
      <c r="BT153" s="144">
        <v>245</v>
      </c>
      <c r="BU153" s="144" t="s">
        <v>290</v>
      </c>
      <c r="BV153" s="23">
        <v>6.6665520752230548E-2</v>
      </c>
      <c r="BW153" s="144" t="s">
        <v>290</v>
      </c>
      <c r="BX153" s="144">
        <v>281</v>
      </c>
      <c r="BY153" s="144" t="s">
        <v>290</v>
      </c>
      <c r="BZ153" s="23">
        <v>0.21709977401737585</v>
      </c>
      <c r="CA153" s="144" t="s">
        <v>290</v>
      </c>
      <c r="CB153" s="144">
        <v>75</v>
      </c>
      <c r="CC153" s="144" t="s">
        <v>290</v>
      </c>
      <c r="CD153" s="23">
        <v>6.8365319786861098E-2</v>
      </c>
      <c r="CE153" s="144" t="s">
        <v>290</v>
      </c>
      <c r="CF153" s="144">
        <v>168</v>
      </c>
      <c r="CG153" s="2">
        <f t="shared" si="22"/>
        <v>2.0250188853966921E-3</v>
      </c>
      <c r="CH153">
        <f t="shared" si="23"/>
        <v>2.1448346678162377E-2</v>
      </c>
      <c r="CI153">
        <f t="shared" si="24"/>
        <v>5.1518406662464926E-2</v>
      </c>
      <c r="CJ153">
        <f t="shared" si="25"/>
        <v>4.3441794524538051E-2</v>
      </c>
      <c r="CK153">
        <f t="shared" si="26"/>
        <v>6.6665520752230548E-2</v>
      </c>
      <c r="CL153">
        <f t="shared" si="27"/>
        <v>0.21709977401737585</v>
      </c>
      <c r="CM153">
        <f t="shared" si="28"/>
        <v>6.8365319786861098E-2</v>
      </c>
      <c r="CN153">
        <f t="shared" si="29"/>
        <v>6.7166361206711378E-2</v>
      </c>
      <c r="CO153">
        <f t="shared" si="30"/>
        <v>5.0625472134917303E-4</v>
      </c>
      <c r="CP153" s="144" t="s">
        <v>290</v>
      </c>
      <c r="CQ153">
        <f t="shared" si="31"/>
        <v>254</v>
      </c>
      <c r="CR153">
        <f t="shared" si="32"/>
        <v>222</v>
      </c>
      <c r="CS153" s="144" t="s">
        <v>290</v>
      </c>
    </row>
    <row r="154" spans="1:97" x14ac:dyDescent="0.25">
      <c r="A154" s="144" t="s">
        <v>224</v>
      </c>
      <c r="B154" s="23">
        <v>0.20000420120815007</v>
      </c>
      <c r="C154" s="144" t="s">
        <v>224</v>
      </c>
      <c r="D154" s="144">
        <v>181</v>
      </c>
      <c r="E154" s="144" t="s">
        <v>224</v>
      </c>
      <c r="F154" s="23">
        <v>8.433898717188798E-2</v>
      </c>
      <c r="G154" s="144" t="s">
        <v>224</v>
      </c>
      <c r="H154" s="144">
        <v>191</v>
      </c>
      <c r="I154" s="144" t="s">
        <v>224</v>
      </c>
      <c r="J154" s="23">
        <v>0.24399361157794439</v>
      </c>
      <c r="K154" s="144" t="s">
        <v>224</v>
      </c>
      <c r="L154" s="144">
        <v>185</v>
      </c>
      <c r="M154" s="144" t="s">
        <v>224</v>
      </c>
      <c r="N154" s="23">
        <v>-6</v>
      </c>
      <c r="O154" s="144" t="s">
        <v>224</v>
      </c>
      <c r="P154" s="23">
        <v>156</v>
      </c>
      <c r="Q154" s="144" t="s">
        <v>224</v>
      </c>
      <c r="R154" s="23">
        <v>5.6663095751028096E-4</v>
      </c>
      <c r="S154" s="144" t="s">
        <v>224</v>
      </c>
      <c r="T154" s="144">
        <v>246</v>
      </c>
      <c r="U154" s="144" t="s">
        <v>224</v>
      </c>
      <c r="V154" s="23">
        <v>0.13429761138871507</v>
      </c>
      <c r="W154" s="144" t="s">
        <v>224</v>
      </c>
      <c r="X154" s="144">
        <v>168</v>
      </c>
      <c r="Y154" s="144" t="s">
        <v>224</v>
      </c>
      <c r="Z154" s="23">
        <v>1.8075112759821915E-3</v>
      </c>
      <c r="AA154" s="144" t="s">
        <v>224</v>
      </c>
      <c r="AB154" s="144">
        <v>240</v>
      </c>
      <c r="AC154" s="144" t="s">
        <v>224</v>
      </c>
      <c r="AD154" s="23">
        <v>4.7236689589131409E-2</v>
      </c>
      <c r="AE154" s="144" t="s">
        <v>224</v>
      </c>
      <c r="AF154" s="144">
        <v>35</v>
      </c>
      <c r="AG154" s="144" t="s">
        <v>224</v>
      </c>
      <c r="AH154" s="23">
        <v>0.10694368306640144</v>
      </c>
      <c r="AI154" s="144" t="s">
        <v>224</v>
      </c>
      <c r="AJ154" s="144">
        <v>112</v>
      </c>
      <c r="AK154" s="144" t="s">
        <v>224</v>
      </c>
      <c r="AL154" s="23">
        <v>5.950638385207848E-2</v>
      </c>
      <c r="AM154" s="144" t="s">
        <v>224</v>
      </c>
      <c r="AN154" s="144">
        <v>45</v>
      </c>
      <c r="AO154" s="144" t="s">
        <v>224</v>
      </c>
      <c r="AP154" s="23">
        <v>8.0252783026056096E-2</v>
      </c>
      <c r="AQ154" s="144" t="s">
        <v>224</v>
      </c>
      <c r="AR154" s="144">
        <v>83</v>
      </c>
      <c r="AS154" s="144" t="s">
        <v>224</v>
      </c>
      <c r="AT154" s="23">
        <v>8.3260871126892316E-2</v>
      </c>
      <c r="AU154" s="144" t="s">
        <v>224</v>
      </c>
      <c r="AV154" s="144">
        <v>188</v>
      </c>
      <c r="AW154" s="144" t="s">
        <v>224</v>
      </c>
      <c r="AX154" s="23">
        <v>0.10752258039361738</v>
      </c>
      <c r="AY154" s="144" t="s">
        <v>224</v>
      </c>
      <c r="AZ154" s="144">
        <v>98</v>
      </c>
      <c r="BA154" s="144" t="s">
        <v>224</v>
      </c>
      <c r="BB154" s="23">
        <v>1.978908993826109E-2</v>
      </c>
      <c r="BC154" s="144" t="s">
        <v>224</v>
      </c>
      <c r="BD154" s="144">
        <v>261</v>
      </c>
      <c r="BE154" s="144" t="s">
        <v>224</v>
      </c>
      <c r="BF154" s="23">
        <v>0.2575839768727583</v>
      </c>
      <c r="BG154" s="144" t="s">
        <v>224</v>
      </c>
      <c r="BH154" s="144">
        <v>125</v>
      </c>
      <c r="BI154" s="144" t="s">
        <v>224</v>
      </c>
      <c r="BJ154" s="23">
        <v>7.1888410648277876E-2</v>
      </c>
      <c r="BK154" s="144" t="s">
        <v>224</v>
      </c>
      <c r="BL154" s="144">
        <v>239</v>
      </c>
      <c r="BM154" s="144" t="s">
        <v>224</v>
      </c>
      <c r="BN154" s="23">
        <v>3.8772328813016614E-2</v>
      </c>
      <c r="BO154" s="144" t="s">
        <v>224</v>
      </c>
      <c r="BP154" s="144">
        <v>229</v>
      </c>
      <c r="BQ154" s="144" t="s">
        <v>224</v>
      </c>
      <c r="BR154" s="23">
        <v>2.3530110195626185E-2</v>
      </c>
      <c r="BS154" s="144" t="s">
        <v>224</v>
      </c>
      <c r="BT154" s="144">
        <v>313</v>
      </c>
      <c r="BU154" s="144" t="s">
        <v>224</v>
      </c>
      <c r="BV154" s="23">
        <v>5.4113425385943506E-2</v>
      </c>
      <c r="BW154" s="144" t="s">
        <v>224</v>
      </c>
      <c r="BX154" s="144">
        <v>297</v>
      </c>
      <c r="BY154" s="144" t="s">
        <v>224</v>
      </c>
      <c r="BZ154" s="23">
        <v>0.21659581410482642</v>
      </c>
      <c r="CA154" s="144" t="s">
        <v>224</v>
      </c>
      <c r="CB154" s="144">
        <v>76</v>
      </c>
      <c r="CC154" s="144" t="s">
        <v>224</v>
      </c>
      <c r="CD154" s="23">
        <v>4.9038558328902367E-2</v>
      </c>
      <c r="CE154" s="144" t="s">
        <v>224</v>
      </c>
      <c r="CF154" s="144">
        <v>219</v>
      </c>
      <c r="CG154" s="2">
        <f t="shared" si="22"/>
        <v>1.8075112759821915E-3</v>
      </c>
      <c r="CH154">
        <f t="shared" si="23"/>
        <v>5.950638385207848E-2</v>
      </c>
      <c r="CI154">
        <f t="shared" si="24"/>
        <v>0.10752258039361738</v>
      </c>
      <c r="CJ154">
        <f t="shared" si="25"/>
        <v>7.1888410648277876E-2</v>
      </c>
      <c r="CK154">
        <f t="shared" si="26"/>
        <v>5.4113425385943506E-2</v>
      </c>
      <c r="CL154">
        <f t="shared" si="27"/>
        <v>0.21659581410482642</v>
      </c>
      <c r="CM154">
        <f t="shared" si="28"/>
        <v>4.9038558328902367E-2</v>
      </c>
      <c r="CN154">
        <f t="shared" si="29"/>
        <v>8.1618974681999107E-2</v>
      </c>
      <c r="CO154">
        <f t="shared" si="30"/>
        <v>4.5187781899554786E-4</v>
      </c>
      <c r="CP154" s="144" t="s">
        <v>224</v>
      </c>
      <c r="CQ154">
        <f t="shared" si="31"/>
        <v>181</v>
      </c>
      <c r="CR154">
        <f t="shared" si="32"/>
        <v>240</v>
      </c>
      <c r="CS154" s="144" t="s">
        <v>224</v>
      </c>
    </row>
    <row r="155" spans="1:97" x14ac:dyDescent="0.25">
      <c r="A155" s="144" t="s">
        <v>119</v>
      </c>
      <c r="B155" s="23">
        <v>0.29698993144705993</v>
      </c>
      <c r="C155" s="144" t="s">
        <v>119</v>
      </c>
      <c r="D155" s="144">
        <v>88</v>
      </c>
      <c r="E155" s="144" t="s">
        <v>119</v>
      </c>
      <c r="F155" s="23">
        <v>0.10164339678904669</v>
      </c>
      <c r="G155" s="144" t="s">
        <v>119</v>
      </c>
      <c r="H155" s="144">
        <v>151</v>
      </c>
      <c r="I155" s="144" t="s">
        <v>119</v>
      </c>
      <c r="J155" s="23">
        <v>0.44116486341021738</v>
      </c>
      <c r="K155" s="144" t="s">
        <v>119</v>
      </c>
      <c r="L155" s="144">
        <v>42</v>
      </c>
      <c r="M155" s="144" t="s">
        <v>119</v>
      </c>
      <c r="N155" s="23">
        <v>-109</v>
      </c>
      <c r="O155" s="144" t="s">
        <v>119</v>
      </c>
      <c r="P155" s="23">
        <v>62</v>
      </c>
      <c r="Q155" s="144" t="s">
        <v>119</v>
      </c>
      <c r="R155" s="23">
        <v>3.029779616387983E-3</v>
      </c>
      <c r="S155" s="144" t="s">
        <v>119</v>
      </c>
      <c r="T155" s="144">
        <v>83</v>
      </c>
      <c r="U155" s="144" t="s">
        <v>119</v>
      </c>
      <c r="V155" s="23">
        <v>0.57897126810126931</v>
      </c>
      <c r="W155" s="144" t="s">
        <v>119</v>
      </c>
      <c r="X155" s="144">
        <v>15</v>
      </c>
      <c r="Y155" s="144" t="s">
        <v>119</v>
      </c>
      <c r="Z155" s="23">
        <v>8.3791702700740257E-3</v>
      </c>
      <c r="AA155" s="144" t="s">
        <v>119</v>
      </c>
      <c r="AB155" s="144">
        <v>43</v>
      </c>
      <c r="AC155" s="144" t="s">
        <v>119</v>
      </c>
      <c r="AD155" s="23">
        <v>1.7244868702955524E-2</v>
      </c>
      <c r="AE155" s="144" t="s">
        <v>119</v>
      </c>
      <c r="AF155" s="144">
        <v>105</v>
      </c>
      <c r="AG155" s="144" t="s">
        <v>119</v>
      </c>
      <c r="AH155" s="23">
        <v>0.1454136973479942</v>
      </c>
      <c r="AI155" s="144" t="s">
        <v>119</v>
      </c>
      <c r="AJ155" s="144">
        <v>56</v>
      </c>
      <c r="AK155" s="144" t="s">
        <v>119</v>
      </c>
      <c r="AL155" s="23">
        <v>3.513036890843297E-2</v>
      </c>
      <c r="AM155" s="144" t="s">
        <v>119</v>
      </c>
      <c r="AN155" s="144">
        <v>87</v>
      </c>
      <c r="AO155" s="144" t="s">
        <v>119</v>
      </c>
      <c r="AP155" s="23">
        <v>6.1044210164312621E-2</v>
      </c>
      <c r="AQ155" s="144" t="s">
        <v>119</v>
      </c>
      <c r="AR155" s="144">
        <v>108</v>
      </c>
      <c r="AS155" s="144" t="s">
        <v>119</v>
      </c>
      <c r="AT155" s="23">
        <v>0.14522006265460954</v>
      </c>
      <c r="AU155" s="144" t="s">
        <v>119</v>
      </c>
      <c r="AV155" s="144">
        <v>51</v>
      </c>
      <c r="AW155" s="144" t="s">
        <v>119</v>
      </c>
      <c r="AX155" s="23">
        <v>0.11065700913240274</v>
      </c>
      <c r="AY155" s="144" t="s">
        <v>119</v>
      </c>
      <c r="AZ155" s="144">
        <v>93</v>
      </c>
      <c r="BA155" s="144" t="s">
        <v>119</v>
      </c>
      <c r="BB155" s="23">
        <v>9.5327376239400408E-2</v>
      </c>
      <c r="BC155" s="144" t="s">
        <v>119</v>
      </c>
      <c r="BD155" s="144">
        <v>100</v>
      </c>
      <c r="BE155" s="144" t="s">
        <v>119</v>
      </c>
      <c r="BF155" s="23">
        <v>0.16746002928628728</v>
      </c>
      <c r="BG155" s="144" t="s">
        <v>119</v>
      </c>
      <c r="BH155" s="144">
        <v>230</v>
      </c>
      <c r="BI155" s="144" t="s">
        <v>119</v>
      </c>
      <c r="BJ155" s="23">
        <v>0.12196008708360469</v>
      </c>
      <c r="BK155" s="144" t="s">
        <v>119</v>
      </c>
      <c r="BL155" s="144">
        <v>127</v>
      </c>
      <c r="BM155" s="144" t="s">
        <v>119</v>
      </c>
      <c r="BN155" s="23">
        <v>4.8260887183752606E-2</v>
      </c>
      <c r="BO155" s="144" t="s">
        <v>119</v>
      </c>
      <c r="BP155" s="144">
        <v>198</v>
      </c>
      <c r="BQ155" s="144" t="s">
        <v>119</v>
      </c>
      <c r="BR155" s="23">
        <v>6.1534425926895217E-2</v>
      </c>
      <c r="BS155" s="144" t="s">
        <v>119</v>
      </c>
      <c r="BT155" s="144">
        <v>161</v>
      </c>
      <c r="BU155" s="144" t="s">
        <v>119</v>
      </c>
      <c r="BV155" s="23">
        <v>9.5438741907740876E-2</v>
      </c>
      <c r="BW155" s="144" t="s">
        <v>119</v>
      </c>
      <c r="BX155" s="144">
        <v>206</v>
      </c>
      <c r="BY155" s="144" t="s">
        <v>119</v>
      </c>
      <c r="BZ155" s="23">
        <v>0.35583667401488439</v>
      </c>
      <c r="CA155" s="144" t="s">
        <v>119</v>
      </c>
      <c r="CB155" s="144">
        <v>24</v>
      </c>
      <c r="CC155" s="144" t="s">
        <v>119</v>
      </c>
      <c r="CD155" s="23">
        <v>0.12087214900261681</v>
      </c>
      <c r="CE155" s="144" t="s">
        <v>119</v>
      </c>
      <c r="CF155" s="144">
        <v>101</v>
      </c>
      <c r="CG155" s="2">
        <f t="shared" si="22"/>
        <v>8.3791702700740257E-3</v>
      </c>
      <c r="CH155">
        <f t="shared" si="23"/>
        <v>3.513036890843297E-2</v>
      </c>
      <c r="CI155">
        <f t="shared" si="24"/>
        <v>0.11065700913240274</v>
      </c>
      <c r="CJ155">
        <f t="shared" si="25"/>
        <v>0.12196008708360469</v>
      </c>
      <c r="CK155">
        <f t="shared" si="26"/>
        <v>9.5438741907740876E-2</v>
      </c>
      <c r="CL155">
        <f t="shared" si="27"/>
        <v>0.35583667401488439</v>
      </c>
      <c r="CM155">
        <f t="shared" si="28"/>
        <v>0.12087214900261681</v>
      </c>
      <c r="CN155">
        <f t="shared" si="29"/>
        <v>0.12119752259783263</v>
      </c>
      <c r="CO155">
        <f t="shared" si="30"/>
        <v>2.0947925675185064E-3</v>
      </c>
      <c r="CP155" s="144" t="s">
        <v>119</v>
      </c>
      <c r="CQ155">
        <f t="shared" si="31"/>
        <v>88</v>
      </c>
      <c r="CR155">
        <f t="shared" si="32"/>
        <v>43</v>
      </c>
      <c r="CS155" s="144" t="s">
        <v>119</v>
      </c>
    </row>
    <row r="156" spans="1:97" x14ac:dyDescent="0.25">
      <c r="A156" s="144" t="s">
        <v>163</v>
      </c>
      <c r="B156" s="23">
        <v>0.2092659159497135</v>
      </c>
      <c r="C156" s="144" t="s">
        <v>163</v>
      </c>
      <c r="D156" s="144">
        <v>173</v>
      </c>
      <c r="E156" s="144" t="s">
        <v>163</v>
      </c>
      <c r="F156" s="23">
        <v>9.8404224098349258E-2</v>
      </c>
      <c r="G156" s="144" t="s">
        <v>163</v>
      </c>
      <c r="H156" s="144">
        <v>159</v>
      </c>
      <c r="I156" s="144" t="s">
        <v>163</v>
      </c>
      <c r="J156" s="23">
        <v>0.259855380306595</v>
      </c>
      <c r="K156" s="144" t="s">
        <v>163</v>
      </c>
      <c r="L156" s="144">
        <v>163</v>
      </c>
      <c r="M156" s="144" t="s">
        <v>163</v>
      </c>
      <c r="N156" s="23">
        <v>4</v>
      </c>
      <c r="O156" s="144" t="s">
        <v>163</v>
      </c>
      <c r="P156" s="23">
        <v>174</v>
      </c>
      <c r="Q156" s="144" t="s">
        <v>163</v>
      </c>
      <c r="R156" s="23">
        <v>7.0002440974368607E-3</v>
      </c>
      <c r="S156" s="144" t="s">
        <v>163</v>
      </c>
      <c r="T156" s="144">
        <v>35</v>
      </c>
      <c r="U156" s="144" t="s">
        <v>163</v>
      </c>
      <c r="V156" s="23">
        <v>0.12714061276974542</v>
      </c>
      <c r="W156" s="144" t="s">
        <v>163</v>
      </c>
      <c r="X156" s="144">
        <v>177</v>
      </c>
      <c r="Y156" s="144" t="s">
        <v>163</v>
      </c>
      <c r="Z156" s="23">
        <v>8.1730549015486403E-3</v>
      </c>
      <c r="AA156" s="144" t="s">
        <v>163</v>
      </c>
      <c r="AB156" s="144">
        <v>45</v>
      </c>
      <c r="AC156" s="144" t="s">
        <v>163</v>
      </c>
      <c r="AD156" s="23">
        <v>8.9696944152894448E-2</v>
      </c>
      <c r="AE156" s="144" t="s">
        <v>163</v>
      </c>
      <c r="AF156" s="144">
        <v>23</v>
      </c>
      <c r="AG156" s="144" t="s">
        <v>163</v>
      </c>
      <c r="AH156" s="23">
        <v>0.1600699222911505</v>
      </c>
      <c r="AI156" s="144" t="s">
        <v>163</v>
      </c>
      <c r="AJ156" s="144">
        <v>47</v>
      </c>
      <c r="AK156" s="144" t="s">
        <v>163</v>
      </c>
      <c r="AL156" s="23">
        <v>0.10757584177646234</v>
      </c>
      <c r="AM156" s="144" t="s">
        <v>163</v>
      </c>
      <c r="AN156" s="144">
        <v>25</v>
      </c>
      <c r="AO156" s="144" t="s">
        <v>163</v>
      </c>
      <c r="AP156" s="23">
        <v>0</v>
      </c>
      <c r="AQ156" s="144" t="s">
        <v>163</v>
      </c>
      <c r="AR156" s="144">
        <v>253</v>
      </c>
      <c r="AS156" s="144" t="s">
        <v>163</v>
      </c>
      <c r="AT156" s="23">
        <v>4.6336294419259773E-2</v>
      </c>
      <c r="AU156" s="144" t="s">
        <v>163</v>
      </c>
      <c r="AV156" s="144">
        <v>307</v>
      </c>
      <c r="AW156" s="144" t="s">
        <v>163</v>
      </c>
      <c r="AX156" s="23">
        <v>1.633615702137026E-2</v>
      </c>
      <c r="AY156" s="144" t="s">
        <v>163</v>
      </c>
      <c r="AZ156" s="144">
        <v>318</v>
      </c>
      <c r="BA156" s="144" t="s">
        <v>163</v>
      </c>
      <c r="BB156" s="23">
        <v>2.7104988724326606E-2</v>
      </c>
      <c r="BC156" s="144" t="s">
        <v>163</v>
      </c>
      <c r="BD156" s="144">
        <v>231</v>
      </c>
      <c r="BE156" s="144" t="s">
        <v>163</v>
      </c>
      <c r="BF156" s="23">
        <v>0.30660073403234944</v>
      </c>
      <c r="BG156" s="144" t="s">
        <v>163</v>
      </c>
      <c r="BH156" s="144">
        <v>79</v>
      </c>
      <c r="BI156" s="144" t="s">
        <v>163</v>
      </c>
      <c r="BJ156" s="23">
        <v>8.8806902499020679E-2</v>
      </c>
      <c r="BK156" s="144" t="s">
        <v>163</v>
      </c>
      <c r="BL156" s="144">
        <v>190</v>
      </c>
      <c r="BM156" s="144" t="s">
        <v>163</v>
      </c>
      <c r="BN156" s="23">
        <v>9.3937602731497788E-2</v>
      </c>
      <c r="BO156" s="144" t="s">
        <v>163</v>
      </c>
      <c r="BP156" s="144">
        <v>104</v>
      </c>
      <c r="BQ156" s="144" t="s">
        <v>163</v>
      </c>
      <c r="BR156" s="23">
        <v>5.9679743428399781E-2</v>
      </c>
      <c r="BS156" s="144" t="s">
        <v>163</v>
      </c>
      <c r="BT156" s="144">
        <v>172</v>
      </c>
      <c r="BU156" s="144" t="s">
        <v>163</v>
      </c>
      <c r="BV156" s="23">
        <v>0.13343213232257523</v>
      </c>
      <c r="BW156" s="144" t="s">
        <v>163</v>
      </c>
      <c r="BX156" s="144">
        <v>129</v>
      </c>
      <c r="BY156" s="144" t="s">
        <v>163</v>
      </c>
      <c r="BZ156" s="23">
        <v>0.1888739916982245</v>
      </c>
      <c r="CA156" s="144" t="s">
        <v>163</v>
      </c>
      <c r="CB156" s="144">
        <v>107</v>
      </c>
      <c r="CC156" s="144" t="s">
        <v>163</v>
      </c>
      <c r="CD156" s="23">
        <v>3.9188415601480481E-2</v>
      </c>
      <c r="CE156" s="144" t="s">
        <v>163</v>
      </c>
      <c r="CF156" s="144">
        <v>254</v>
      </c>
      <c r="CG156" s="2">
        <f t="shared" si="22"/>
        <v>8.1730549015486403E-3</v>
      </c>
      <c r="CH156">
        <f t="shared" si="23"/>
        <v>0.10757584177646234</v>
      </c>
      <c r="CI156">
        <f t="shared" si="24"/>
        <v>1.633615702137026E-2</v>
      </c>
      <c r="CJ156">
        <f t="shared" si="25"/>
        <v>8.8806902499020679E-2</v>
      </c>
      <c r="CK156">
        <f t="shared" si="26"/>
        <v>0.13343213232257523</v>
      </c>
      <c r="CL156">
        <f t="shared" si="27"/>
        <v>0.1888739916982245</v>
      </c>
      <c r="CM156">
        <f t="shared" si="28"/>
        <v>3.9188415601480481E-2</v>
      </c>
      <c r="CN156">
        <f t="shared" si="29"/>
        <v>8.5398553593028295E-2</v>
      </c>
      <c r="CO156">
        <f t="shared" si="30"/>
        <v>2.0432637253871601E-3</v>
      </c>
      <c r="CP156" s="144" t="s">
        <v>163</v>
      </c>
      <c r="CQ156">
        <f t="shared" si="31"/>
        <v>173</v>
      </c>
      <c r="CR156">
        <f t="shared" si="32"/>
        <v>45</v>
      </c>
      <c r="CS156" s="144" t="s">
        <v>163</v>
      </c>
    </row>
    <row r="157" spans="1:97" x14ac:dyDescent="0.25">
      <c r="A157" s="144" t="s">
        <v>145</v>
      </c>
      <c r="B157" s="23">
        <v>0.30772839229749799</v>
      </c>
      <c r="C157" s="144" t="s">
        <v>145</v>
      </c>
      <c r="D157" s="144">
        <v>82</v>
      </c>
      <c r="E157" s="144" t="s">
        <v>145</v>
      </c>
      <c r="F157" s="23">
        <v>0.13859732788313192</v>
      </c>
      <c r="G157" s="144" t="s">
        <v>145</v>
      </c>
      <c r="H157" s="144">
        <v>82</v>
      </c>
      <c r="I157" s="144" t="s">
        <v>145</v>
      </c>
      <c r="J157" s="23">
        <v>0.34513665550029982</v>
      </c>
      <c r="K157" s="144" t="s">
        <v>145</v>
      </c>
      <c r="L157" s="144">
        <v>79</v>
      </c>
      <c r="M157" s="144" t="s">
        <v>145</v>
      </c>
      <c r="N157" s="23">
        <v>-3</v>
      </c>
      <c r="O157" s="144" t="s">
        <v>145</v>
      </c>
      <c r="P157" s="23">
        <v>160</v>
      </c>
      <c r="Q157" s="144" t="s">
        <v>145</v>
      </c>
      <c r="R157" s="23">
        <v>9.2684975985331242E-4</v>
      </c>
      <c r="S157" s="144" t="s">
        <v>145</v>
      </c>
      <c r="T157" s="144">
        <v>207</v>
      </c>
      <c r="U157" s="144" t="s">
        <v>145</v>
      </c>
      <c r="V157" s="23">
        <v>0.36759811897437056</v>
      </c>
      <c r="W157" s="144" t="s">
        <v>145</v>
      </c>
      <c r="X157" s="144">
        <v>42</v>
      </c>
      <c r="Y157" s="144" t="s">
        <v>145</v>
      </c>
      <c r="Z157" s="23">
        <v>4.3235626907893385E-3</v>
      </c>
      <c r="AA157" s="144" t="s">
        <v>145</v>
      </c>
      <c r="AB157" s="144">
        <v>106</v>
      </c>
      <c r="AC157" s="144" t="s">
        <v>145</v>
      </c>
      <c r="AD157" s="23">
        <v>1.0330280851624324E-2</v>
      </c>
      <c r="AE157" s="144" t="s">
        <v>145</v>
      </c>
      <c r="AF157" s="144">
        <v>166</v>
      </c>
      <c r="AG157" s="144" t="s">
        <v>145</v>
      </c>
      <c r="AH157" s="23">
        <v>7.3141128869111532E-2</v>
      </c>
      <c r="AI157" s="144" t="s">
        <v>145</v>
      </c>
      <c r="AJ157" s="144">
        <v>201</v>
      </c>
      <c r="AK157" s="144" t="s">
        <v>145</v>
      </c>
      <c r="AL157" s="23">
        <v>1.9284067230443777E-2</v>
      </c>
      <c r="AM157" s="144" t="s">
        <v>145</v>
      </c>
      <c r="AN157" s="144">
        <v>201</v>
      </c>
      <c r="AO157" s="144" t="s">
        <v>145</v>
      </c>
      <c r="AP157" s="23">
        <v>0.22071720760169322</v>
      </c>
      <c r="AQ157" s="144" t="s">
        <v>145</v>
      </c>
      <c r="AR157" s="144">
        <v>21</v>
      </c>
      <c r="AS157" s="144" t="s">
        <v>145</v>
      </c>
      <c r="AT157" s="23">
        <v>0.14146899060064405</v>
      </c>
      <c r="AU157" s="144" t="s">
        <v>145</v>
      </c>
      <c r="AV157" s="144">
        <v>55</v>
      </c>
      <c r="AW157" s="144" t="s">
        <v>145</v>
      </c>
      <c r="AX157" s="23">
        <v>0.26486045513101347</v>
      </c>
      <c r="AY157" s="144" t="s">
        <v>145</v>
      </c>
      <c r="AZ157" s="144">
        <v>19</v>
      </c>
      <c r="BA157" s="144" t="s">
        <v>145</v>
      </c>
      <c r="BB157" s="23">
        <v>6.3241815358845835E-2</v>
      </c>
      <c r="BC157" s="144" t="s">
        <v>145</v>
      </c>
      <c r="BD157" s="144">
        <v>135</v>
      </c>
      <c r="BE157" s="144" t="s">
        <v>145</v>
      </c>
      <c r="BF157" s="23">
        <v>0.1762834604536847</v>
      </c>
      <c r="BG157" s="144" t="s">
        <v>145</v>
      </c>
      <c r="BH157" s="144">
        <v>218</v>
      </c>
      <c r="BI157" s="144" t="s">
        <v>145</v>
      </c>
      <c r="BJ157" s="23">
        <v>9.4534933556106426E-2</v>
      </c>
      <c r="BK157" s="144" t="s">
        <v>145</v>
      </c>
      <c r="BL157" s="144">
        <v>174</v>
      </c>
      <c r="BM157" s="144" t="s">
        <v>145</v>
      </c>
      <c r="BN157" s="23">
        <v>1.1459214458665419E-2</v>
      </c>
      <c r="BO157" s="144" t="s">
        <v>145</v>
      </c>
      <c r="BP157" s="144">
        <v>304</v>
      </c>
      <c r="BQ157" s="144" t="s">
        <v>145</v>
      </c>
      <c r="BR157" s="23">
        <v>4.0000223829519711E-2</v>
      </c>
      <c r="BS157" s="144" t="s">
        <v>145</v>
      </c>
      <c r="BT157" s="144">
        <v>246</v>
      </c>
      <c r="BU157" s="144" t="s">
        <v>145</v>
      </c>
      <c r="BV157" s="23">
        <v>4.4772374627182268E-2</v>
      </c>
      <c r="BW157" s="144" t="s">
        <v>145</v>
      </c>
      <c r="BX157" s="144">
        <v>309</v>
      </c>
      <c r="BY157" s="144" t="s">
        <v>145</v>
      </c>
      <c r="BZ157" s="23">
        <v>0.36042954217970469</v>
      </c>
      <c r="CA157" s="144" t="s">
        <v>145</v>
      </c>
      <c r="CB157" s="144">
        <v>23</v>
      </c>
      <c r="CC157" s="144" t="s">
        <v>145</v>
      </c>
      <c r="CD157" s="23">
        <v>7.3490010538583173E-2</v>
      </c>
      <c r="CE157" s="144" t="s">
        <v>145</v>
      </c>
      <c r="CF157" s="144">
        <v>153</v>
      </c>
      <c r="CG157" s="2">
        <f t="shared" si="22"/>
        <v>4.3235626907893385E-3</v>
      </c>
      <c r="CH157">
        <f t="shared" si="23"/>
        <v>1.9284067230443777E-2</v>
      </c>
      <c r="CI157">
        <f t="shared" si="24"/>
        <v>0.26486045513101347</v>
      </c>
      <c r="CJ157">
        <f t="shared" si="25"/>
        <v>9.4534933556106426E-2</v>
      </c>
      <c r="CK157">
        <f t="shared" si="26"/>
        <v>4.4772374627182268E-2</v>
      </c>
      <c r="CL157">
        <f t="shared" si="27"/>
        <v>0.36042954217970469</v>
      </c>
      <c r="CM157">
        <f t="shared" si="28"/>
        <v>7.3490010538583173E-2</v>
      </c>
      <c r="CN157">
        <f t="shared" si="29"/>
        <v>0.12557974136614433</v>
      </c>
      <c r="CO157">
        <f t="shared" si="30"/>
        <v>1.0808906726973346E-3</v>
      </c>
      <c r="CP157" s="144" t="s">
        <v>145</v>
      </c>
      <c r="CQ157">
        <f t="shared" si="31"/>
        <v>82</v>
      </c>
      <c r="CR157">
        <f t="shared" si="32"/>
        <v>106</v>
      </c>
      <c r="CS157" s="144" t="s">
        <v>145</v>
      </c>
    </row>
    <row r="158" spans="1:97" x14ac:dyDescent="0.25">
      <c r="A158" s="144" t="s">
        <v>82</v>
      </c>
      <c r="B158" s="23">
        <v>0.34524441747955348</v>
      </c>
      <c r="C158" s="144" t="s">
        <v>82</v>
      </c>
      <c r="D158" s="144">
        <v>58</v>
      </c>
      <c r="E158" s="144" t="s">
        <v>82</v>
      </c>
      <c r="F158" s="23">
        <v>0.21866171904532028</v>
      </c>
      <c r="G158" s="144" t="s">
        <v>82</v>
      </c>
      <c r="H158" s="144">
        <v>48</v>
      </c>
      <c r="I158" s="144" t="s">
        <v>82</v>
      </c>
      <c r="J158" s="23">
        <v>0.3578387811109649</v>
      </c>
      <c r="K158" s="144" t="s">
        <v>82</v>
      </c>
      <c r="L158" s="144">
        <v>69</v>
      </c>
      <c r="M158" s="144" t="s">
        <v>82</v>
      </c>
      <c r="N158" s="23">
        <v>21</v>
      </c>
      <c r="O158" s="144" t="s">
        <v>82</v>
      </c>
      <c r="P158" s="23">
        <v>200</v>
      </c>
      <c r="Q158" s="144" t="s">
        <v>82</v>
      </c>
      <c r="R158" s="23">
        <v>1.8796980005226963E-2</v>
      </c>
      <c r="S158" s="144" t="s">
        <v>82</v>
      </c>
      <c r="T158" s="144">
        <v>9</v>
      </c>
      <c r="U158" s="144" t="s">
        <v>82</v>
      </c>
      <c r="V158" s="23">
        <v>0.11370013205195809</v>
      </c>
      <c r="W158" s="144" t="s">
        <v>82</v>
      </c>
      <c r="X158" s="144">
        <v>196</v>
      </c>
      <c r="Y158" s="144" t="s">
        <v>82</v>
      </c>
      <c r="Z158" s="23">
        <v>1.9842045346511069E-2</v>
      </c>
      <c r="AA158" s="144" t="s">
        <v>82</v>
      </c>
      <c r="AB158" s="144">
        <v>11</v>
      </c>
      <c r="AC158" s="144" t="s">
        <v>82</v>
      </c>
      <c r="AD158" s="23">
        <v>6.0546366882625297E-2</v>
      </c>
      <c r="AE158" s="144" t="s">
        <v>82</v>
      </c>
      <c r="AF158" s="144">
        <v>32</v>
      </c>
      <c r="AG158" s="144" t="s">
        <v>82</v>
      </c>
      <c r="AH158" s="23">
        <v>0.15015545350515963</v>
      </c>
      <c r="AI158" s="144" t="s">
        <v>82</v>
      </c>
      <c r="AJ158" s="144">
        <v>52</v>
      </c>
      <c r="AK158" s="144" t="s">
        <v>82</v>
      </c>
      <c r="AL158" s="23">
        <v>7.7921571170631448E-2</v>
      </c>
      <c r="AM158" s="144" t="s">
        <v>82</v>
      </c>
      <c r="AN158" s="144">
        <v>32</v>
      </c>
      <c r="AO158" s="144" t="s">
        <v>82</v>
      </c>
      <c r="AP158" s="23">
        <v>0.10586517819077498</v>
      </c>
      <c r="AQ158" s="144" t="s">
        <v>82</v>
      </c>
      <c r="AR158" s="144">
        <v>54</v>
      </c>
      <c r="AS158" s="144" t="s">
        <v>82</v>
      </c>
      <c r="AT158" s="23">
        <v>0.12737972298615435</v>
      </c>
      <c r="AU158" s="144" t="s">
        <v>82</v>
      </c>
      <c r="AV158" s="144">
        <v>77</v>
      </c>
      <c r="AW158" s="144" t="s">
        <v>82</v>
      </c>
      <c r="AX158" s="23">
        <v>0.14802414428415928</v>
      </c>
      <c r="AY158" s="144" t="s">
        <v>82</v>
      </c>
      <c r="AZ158" s="144">
        <v>53</v>
      </c>
      <c r="BA158" s="144" t="s">
        <v>82</v>
      </c>
      <c r="BB158" s="23">
        <v>0.13440498788215435</v>
      </c>
      <c r="BC158" s="144" t="s">
        <v>82</v>
      </c>
      <c r="BD158" s="144">
        <v>65</v>
      </c>
      <c r="BE158" s="144" t="s">
        <v>82</v>
      </c>
      <c r="BF158" s="23">
        <v>0.52509964277719334</v>
      </c>
      <c r="BG158" s="144" t="s">
        <v>82</v>
      </c>
      <c r="BH158" s="144">
        <v>14</v>
      </c>
      <c r="BI158" s="144" t="s">
        <v>82</v>
      </c>
      <c r="BJ158" s="23">
        <v>0.23235610092978687</v>
      </c>
      <c r="BK158" s="144" t="s">
        <v>82</v>
      </c>
      <c r="BL158" s="144">
        <v>35</v>
      </c>
      <c r="BM158" s="144" t="s">
        <v>82</v>
      </c>
      <c r="BN158" s="23">
        <v>0.16422094609163262</v>
      </c>
      <c r="BO158" s="144" t="s">
        <v>82</v>
      </c>
      <c r="BP158" s="144">
        <v>45</v>
      </c>
      <c r="BQ158" s="144" t="s">
        <v>82</v>
      </c>
      <c r="BR158" s="23">
        <v>4.8950795507544741E-2</v>
      </c>
      <c r="BS158" s="144" t="s">
        <v>82</v>
      </c>
      <c r="BT158" s="144">
        <v>213</v>
      </c>
      <c r="BU158" s="144" t="s">
        <v>82</v>
      </c>
      <c r="BV158" s="23">
        <v>0.18503473510335697</v>
      </c>
      <c r="BW158" s="144" t="s">
        <v>82</v>
      </c>
      <c r="BX158" s="144">
        <v>76</v>
      </c>
      <c r="BY158" s="144" t="s">
        <v>82</v>
      </c>
      <c r="BZ158" s="23">
        <v>0.20328978189334385</v>
      </c>
      <c r="CA158" s="144" t="s">
        <v>82</v>
      </c>
      <c r="CB158" s="144">
        <v>89</v>
      </c>
      <c r="CC158" s="144" t="s">
        <v>82</v>
      </c>
      <c r="CD158" s="23">
        <v>0.10919260506715571</v>
      </c>
      <c r="CE158" s="144" t="s">
        <v>82</v>
      </c>
      <c r="CF158" s="144">
        <v>114</v>
      </c>
      <c r="CG158" s="2">
        <f t="shared" si="22"/>
        <v>1.9842045346511069E-2</v>
      </c>
      <c r="CH158">
        <f t="shared" si="23"/>
        <v>7.7921571170631448E-2</v>
      </c>
      <c r="CI158">
        <f t="shared" si="24"/>
        <v>0.14802414428415928</v>
      </c>
      <c r="CJ158">
        <f t="shared" si="25"/>
        <v>0.23235610092978687</v>
      </c>
      <c r="CK158">
        <f t="shared" si="26"/>
        <v>0.18503473510335697</v>
      </c>
      <c r="CL158">
        <f t="shared" si="27"/>
        <v>0.20328978189334385</v>
      </c>
      <c r="CM158">
        <f t="shared" si="28"/>
        <v>0.10919260506715571</v>
      </c>
      <c r="CN158">
        <f t="shared" si="29"/>
        <v>0.14088951731588398</v>
      </c>
      <c r="CO158">
        <f t="shared" si="30"/>
        <v>4.9605113366277672E-3</v>
      </c>
      <c r="CP158" s="144" t="s">
        <v>82</v>
      </c>
      <c r="CQ158">
        <f t="shared" si="31"/>
        <v>58</v>
      </c>
      <c r="CR158">
        <f t="shared" si="32"/>
        <v>11</v>
      </c>
      <c r="CS158" s="144" t="s">
        <v>82</v>
      </c>
    </row>
    <row r="159" spans="1:97" x14ac:dyDescent="0.25">
      <c r="A159" s="144" t="s">
        <v>100</v>
      </c>
      <c r="B159" s="23">
        <v>0.34454978934196956</v>
      </c>
      <c r="C159" s="144" t="s">
        <v>100</v>
      </c>
      <c r="D159" s="144">
        <v>59</v>
      </c>
      <c r="E159" s="144" t="s">
        <v>100</v>
      </c>
      <c r="F159" s="23">
        <v>0.22834497918548122</v>
      </c>
      <c r="G159" s="144" t="s">
        <v>100</v>
      </c>
      <c r="H159" s="144">
        <v>46</v>
      </c>
      <c r="I159" s="144" t="s">
        <v>100</v>
      </c>
      <c r="J159" s="23">
        <v>0.27521353235390272</v>
      </c>
      <c r="K159" s="144" t="s">
        <v>100</v>
      </c>
      <c r="L159" s="144">
        <v>145</v>
      </c>
      <c r="M159" s="144" t="s">
        <v>100</v>
      </c>
      <c r="N159" s="23">
        <v>99</v>
      </c>
      <c r="O159" s="144" t="s">
        <v>100</v>
      </c>
      <c r="P159" s="23">
        <v>260</v>
      </c>
      <c r="Q159" s="144" t="s">
        <v>100</v>
      </c>
      <c r="R159" s="23">
        <v>3.5272736330417754E-4</v>
      </c>
      <c r="S159" s="144" t="s">
        <v>100</v>
      </c>
      <c r="T159" s="144">
        <v>269</v>
      </c>
      <c r="U159" s="144" t="s">
        <v>100</v>
      </c>
      <c r="V159" s="23">
        <v>0.17687817845949758</v>
      </c>
      <c r="W159" s="144" t="s">
        <v>100</v>
      </c>
      <c r="X159" s="144">
        <v>130</v>
      </c>
      <c r="Y159" s="144" t="s">
        <v>100</v>
      </c>
      <c r="Z159" s="23">
        <v>1.9871608792420645E-3</v>
      </c>
      <c r="AA159" s="144" t="s">
        <v>100</v>
      </c>
      <c r="AB159" s="144">
        <v>229</v>
      </c>
      <c r="AC159" s="144" t="s">
        <v>100</v>
      </c>
      <c r="AD159" s="23">
        <v>4.2234729800251204E-2</v>
      </c>
      <c r="AE159" s="144" t="s">
        <v>100</v>
      </c>
      <c r="AF159" s="144">
        <v>42</v>
      </c>
      <c r="AG159" s="144" t="s">
        <v>100</v>
      </c>
      <c r="AH159" s="23">
        <v>7.6230829632966582E-2</v>
      </c>
      <c r="AI159" s="144" t="s">
        <v>100</v>
      </c>
      <c r="AJ159" s="144">
        <v>191</v>
      </c>
      <c r="AK159" s="144" t="s">
        <v>100</v>
      </c>
      <c r="AL159" s="23">
        <v>5.0761612623959985E-2</v>
      </c>
      <c r="AM159" s="144" t="s">
        <v>100</v>
      </c>
      <c r="AN159" s="144">
        <v>55</v>
      </c>
      <c r="AO159" s="144" t="s">
        <v>100</v>
      </c>
      <c r="AP159" s="23">
        <v>5.6550081838153222E-2</v>
      </c>
      <c r="AQ159" s="144" t="s">
        <v>100</v>
      </c>
      <c r="AR159" s="144">
        <v>117</v>
      </c>
      <c r="AS159" s="144" t="s">
        <v>100</v>
      </c>
      <c r="AT159" s="23">
        <v>0.1008128682347406</v>
      </c>
      <c r="AU159" s="144" t="s">
        <v>100</v>
      </c>
      <c r="AV159" s="144">
        <v>129</v>
      </c>
      <c r="AW159" s="144" t="s">
        <v>100</v>
      </c>
      <c r="AX159" s="23">
        <v>9.0623563517380296E-2</v>
      </c>
      <c r="AY159" s="144" t="s">
        <v>100</v>
      </c>
      <c r="AZ159" s="144">
        <v>124</v>
      </c>
      <c r="BA159" s="144" t="s">
        <v>100</v>
      </c>
      <c r="BB159" s="23">
        <v>5.721973948313927E-2</v>
      </c>
      <c r="BC159" s="144" t="s">
        <v>100</v>
      </c>
      <c r="BD159" s="144">
        <v>149</v>
      </c>
      <c r="BE159" s="144" t="s">
        <v>100</v>
      </c>
      <c r="BF159" s="23">
        <v>0.18476056569669011</v>
      </c>
      <c r="BG159" s="144" t="s">
        <v>100</v>
      </c>
      <c r="BH159" s="144">
        <v>207</v>
      </c>
      <c r="BI159" s="144" t="s">
        <v>100</v>
      </c>
      <c r="BJ159" s="23">
        <v>9.0813193008754442E-2</v>
      </c>
      <c r="BK159" s="144" t="s">
        <v>100</v>
      </c>
      <c r="BL159" s="144">
        <v>185</v>
      </c>
      <c r="BM159" s="144" t="s">
        <v>100</v>
      </c>
      <c r="BN159" s="23">
        <v>0.34890340438138134</v>
      </c>
      <c r="BO159" s="144" t="s">
        <v>100</v>
      </c>
      <c r="BP159" s="144">
        <v>11</v>
      </c>
      <c r="BQ159" s="144" t="s">
        <v>100</v>
      </c>
      <c r="BR159" s="23">
        <v>3.3391939002150685E-2</v>
      </c>
      <c r="BS159" s="144" t="s">
        <v>100</v>
      </c>
      <c r="BT159" s="144">
        <v>273</v>
      </c>
      <c r="BU159" s="144" t="s">
        <v>100</v>
      </c>
      <c r="BV159" s="23">
        <v>0.33163234028973509</v>
      </c>
      <c r="BW159" s="144" t="s">
        <v>100</v>
      </c>
      <c r="BX159" s="144">
        <v>22</v>
      </c>
      <c r="BY159" s="144" t="s">
        <v>100</v>
      </c>
      <c r="BZ159" s="23">
        <v>0.29335514768481896</v>
      </c>
      <c r="CA159" s="144" t="s">
        <v>100</v>
      </c>
      <c r="CB159" s="144">
        <v>40</v>
      </c>
      <c r="CC159" s="144" t="s">
        <v>100</v>
      </c>
      <c r="CD159" s="23">
        <v>0.11730096387971174</v>
      </c>
      <c r="CE159" s="144" t="s">
        <v>100</v>
      </c>
      <c r="CF159" s="144">
        <v>104</v>
      </c>
      <c r="CG159" s="2">
        <f t="shared" si="22"/>
        <v>1.9871608792420645E-3</v>
      </c>
      <c r="CH159">
        <f t="shared" si="23"/>
        <v>5.0761612623959985E-2</v>
      </c>
      <c r="CI159">
        <f t="shared" si="24"/>
        <v>9.0623563517380296E-2</v>
      </c>
      <c r="CJ159">
        <f t="shared" si="25"/>
        <v>9.0813193008754442E-2</v>
      </c>
      <c r="CK159">
        <f t="shared" si="26"/>
        <v>0.33163234028973509</v>
      </c>
      <c r="CL159">
        <f t="shared" si="27"/>
        <v>0.29335514768481896</v>
      </c>
      <c r="CM159">
        <f t="shared" si="28"/>
        <v>0.11730096387971174</v>
      </c>
      <c r="CN159">
        <f t="shared" si="29"/>
        <v>0.14060604908855479</v>
      </c>
      <c r="CO159">
        <f t="shared" si="30"/>
        <v>4.9679021981051614E-4</v>
      </c>
      <c r="CP159" s="144" t="s">
        <v>100</v>
      </c>
      <c r="CQ159">
        <f t="shared" si="31"/>
        <v>59</v>
      </c>
      <c r="CR159">
        <f t="shared" si="32"/>
        <v>229</v>
      </c>
      <c r="CS159" s="144" t="s">
        <v>100</v>
      </c>
    </row>
    <row r="160" spans="1:97" x14ac:dyDescent="0.25">
      <c r="A160" s="144" t="s">
        <v>334</v>
      </c>
      <c r="B160" s="23">
        <v>8.6358273703803445E-2</v>
      </c>
      <c r="C160" s="144" t="s">
        <v>334</v>
      </c>
      <c r="D160" s="144">
        <v>325</v>
      </c>
      <c r="E160" s="144" t="s">
        <v>334</v>
      </c>
      <c r="F160" s="23">
        <v>1.3167445489050142E-2</v>
      </c>
      <c r="G160" s="144" t="s">
        <v>334</v>
      </c>
      <c r="H160" s="144">
        <v>324</v>
      </c>
      <c r="I160" s="144" t="s">
        <v>334</v>
      </c>
      <c r="J160" s="23">
        <v>0.13734737580553663</v>
      </c>
      <c r="K160" s="144" t="s">
        <v>334</v>
      </c>
      <c r="L160" s="144">
        <v>315</v>
      </c>
      <c r="M160" s="144" t="s">
        <v>334</v>
      </c>
      <c r="N160" s="23">
        <v>-9</v>
      </c>
      <c r="O160" s="144" t="s">
        <v>334</v>
      </c>
      <c r="P160" s="23">
        <v>153</v>
      </c>
      <c r="Q160" s="144" t="s">
        <v>334</v>
      </c>
      <c r="R160" s="23">
        <v>1.3794249237938502E-3</v>
      </c>
      <c r="S160" s="144" t="s">
        <v>334</v>
      </c>
      <c r="T160" s="144">
        <v>149</v>
      </c>
      <c r="U160" s="144" t="s">
        <v>334</v>
      </c>
      <c r="V160" s="23">
        <v>4.7798174138796105E-2</v>
      </c>
      <c r="W160" s="144" t="s">
        <v>334</v>
      </c>
      <c r="X160" s="144">
        <v>295</v>
      </c>
      <c r="Y160" s="144" t="s">
        <v>334</v>
      </c>
      <c r="Z160" s="23">
        <v>1.8207159541953086E-3</v>
      </c>
      <c r="AA160" s="144" t="s">
        <v>334</v>
      </c>
      <c r="AB160" s="144">
        <v>239</v>
      </c>
      <c r="AC160" s="144" t="s">
        <v>334</v>
      </c>
      <c r="AD160" s="23">
        <v>1.5646896276171898E-2</v>
      </c>
      <c r="AE160" s="144" t="s">
        <v>334</v>
      </c>
      <c r="AF160" s="144">
        <v>113</v>
      </c>
      <c r="AG160" s="144" t="s">
        <v>334</v>
      </c>
      <c r="AH160" s="23">
        <v>7.4876599731097976E-2</v>
      </c>
      <c r="AI160" s="144" t="s">
        <v>334</v>
      </c>
      <c r="AJ160" s="144">
        <v>195</v>
      </c>
      <c r="AK160" s="144" t="s">
        <v>334</v>
      </c>
      <c r="AL160" s="23">
        <v>2.4683376564099909E-2</v>
      </c>
      <c r="AM160" s="144" t="s">
        <v>334</v>
      </c>
      <c r="AN160" s="144">
        <v>142</v>
      </c>
      <c r="AO160" s="144" t="s">
        <v>334</v>
      </c>
      <c r="AP160" s="23">
        <v>0</v>
      </c>
      <c r="AQ160" s="144" t="s">
        <v>334</v>
      </c>
      <c r="AR160" s="144">
        <v>253</v>
      </c>
      <c r="AS160" s="144" t="s">
        <v>334</v>
      </c>
      <c r="AT160" s="23">
        <v>6.6457848106347722E-2</v>
      </c>
      <c r="AU160" s="144" t="s">
        <v>334</v>
      </c>
      <c r="AV160" s="144">
        <v>251</v>
      </c>
      <c r="AW160" s="144" t="s">
        <v>334</v>
      </c>
      <c r="AX160" s="23">
        <v>2.3430139495928516E-2</v>
      </c>
      <c r="AY160" s="144" t="s">
        <v>334</v>
      </c>
      <c r="AZ160" s="144">
        <v>307</v>
      </c>
      <c r="BA160" s="144" t="s">
        <v>334</v>
      </c>
      <c r="BB160" s="23">
        <v>1.0536878659090931E-2</v>
      </c>
      <c r="BC160" s="144" t="s">
        <v>334</v>
      </c>
      <c r="BD160" s="144">
        <v>292</v>
      </c>
      <c r="BE160" s="144" t="s">
        <v>334</v>
      </c>
      <c r="BF160" s="23">
        <v>0.14817194131614572</v>
      </c>
      <c r="BG160" s="144" t="s">
        <v>334</v>
      </c>
      <c r="BH160" s="144">
        <v>271</v>
      </c>
      <c r="BI160" s="144" t="s">
        <v>334</v>
      </c>
      <c r="BJ160" s="23">
        <v>4.0580661784185006E-2</v>
      </c>
      <c r="BK160" s="144" t="s">
        <v>334</v>
      </c>
      <c r="BL160" s="144">
        <v>314</v>
      </c>
      <c r="BM160" s="144" t="s">
        <v>334</v>
      </c>
      <c r="BN160" s="23">
        <v>1.5725075391655389E-3</v>
      </c>
      <c r="BO160" s="144" t="s">
        <v>334</v>
      </c>
      <c r="BP160" s="144">
        <v>321</v>
      </c>
      <c r="BQ160" s="144" t="s">
        <v>334</v>
      </c>
      <c r="BR160" s="23">
        <v>3.7611278164553515E-2</v>
      </c>
      <c r="BS160" s="144" t="s">
        <v>334</v>
      </c>
      <c r="BT160" s="144">
        <v>252</v>
      </c>
      <c r="BU160" s="144" t="s">
        <v>334</v>
      </c>
      <c r="BV160" s="23">
        <v>3.4118616859858626E-2</v>
      </c>
      <c r="BW160" s="144" t="s">
        <v>334</v>
      </c>
      <c r="BX160" s="144">
        <v>322</v>
      </c>
      <c r="BY160" s="144" t="s">
        <v>334</v>
      </c>
      <c r="BZ160" s="23">
        <v>9.9885686635709056E-2</v>
      </c>
      <c r="CA160" s="144" t="s">
        <v>334</v>
      </c>
      <c r="CB160" s="144">
        <v>269</v>
      </c>
      <c r="CC160" s="144" t="s">
        <v>334</v>
      </c>
      <c r="CD160" s="23">
        <v>1.5637488938788233E-2</v>
      </c>
      <c r="CE160" s="144" t="s">
        <v>334</v>
      </c>
      <c r="CF160" s="144">
        <v>310</v>
      </c>
      <c r="CG160" s="2">
        <f t="shared" si="22"/>
        <v>1.8207159541953086E-3</v>
      </c>
      <c r="CH160">
        <f t="shared" si="23"/>
        <v>2.4683376564099909E-2</v>
      </c>
      <c r="CI160">
        <f t="shared" si="24"/>
        <v>2.3430139495928516E-2</v>
      </c>
      <c r="CJ160">
        <f t="shared" si="25"/>
        <v>4.0580661784185006E-2</v>
      </c>
      <c r="CK160">
        <f t="shared" si="26"/>
        <v>3.4118616859858626E-2</v>
      </c>
      <c r="CL160">
        <f t="shared" si="27"/>
        <v>9.9885686635709056E-2</v>
      </c>
      <c r="CM160">
        <f t="shared" si="28"/>
        <v>1.5637488938788233E-2</v>
      </c>
      <c r="CN160">
        <f t="shared" si="29"/>
        <v>3.5241628487975282E-2</v>
      </c>
      <c r="CO160">
        <f t="shared" si="30"/>
        <v>4.5517898854882715E-4</v>
      </c>
      <c r="CP160" s="144" t="s">
        <v>334</v>
      </c>
      <c r="CQ160">
        <f t="shared" si="31"/>
        <v>325</v>
      </c>
      <c r="CR160">
        <f t="shared" si="32"/>
        <v>239</v>
      </c>
      <c r="CS160" s="144" t="s">
        <v>334</v>
      </c>
    </row>
    <row r="161" spans="1:97" x14ac:dyDescent="0.25">
      <c r="A161" s="144" t="s">
        <v>231</v>
      </c>
      <c r="B161" s="23">
        <v>0.18859544106905704</v>
      </c>
      <c r="C161" s="144" t="s">
        <v>231</v>
      </c>
      <c r="D161" s="144">
        <v>204</v>
      </c>
      <c r="E161" s="144" t="s">
        <v>231</v>
      </c>
      <c r="F161" s="23">
        <v>0.11121778758443474</v>
      </c>
      <c r="G161" s="144" t="s">
        <v>231</v>
      </c>
      <c r="H161" s="144">
        <v>138</v>
      </c>
      <c r="I161" s="144" t="s">
        <v>231</v>
      </c>
      <c r="J161" s="23">
        <v>0.23261478025704996</v>
      </c>
      <c r="K161" s="144" t="s">
        <v>231</v>
      </c>
      <c r="L161" s="144">
        <v>203</v>
      </c>
      <c r="M161" s="144" t="s">
        <v>231</v>
      </c>
      <c r="N161" s="23">
        <v>65</v>
      </c>
      <c r="O161" s="144" t="s">
        <v>231</v>
      </c>
      <c r="P161" s="23">
        <v>233</v>
      </c>
      <c r="Q161" s="144" t="s">
        <v>231</v>
      </c>
      <c r="R161" s="23">
        <v>1.327355612237802E-3</v>
      </c>
      <c r="S161" s="144" t="s">
        <v>231</v>
      </c>
      <c r="T161" s="144">
        <v>156</v>
      </c>
      <c r="U161" s="144" t="s">
        <v>231</v>
      </c>
      <c r="V161" s="23">
        <v>0.25192938636271967</v>
      </c>
      <c r="W161" s="144" t="s">
        <v>231</v>
      </c>
      <c r="X161" s="144">
        <v>81</v>
      </c>
      <c r="Y161" s="144" t="s">
        <v>231</v>
      </c>
      <c r="Z161" s="23">
        <v>3.655048219698353E-3</v>
      </c>
      <c r="AA161" s="144" t="s">
        <v>231</v>
      </c>
      <c r="AB161" s="144">
        <v>134</v>
      </c>
      <c r="AC161" s="144" t="s">
        <v>231</v>
      </c>
      <c r="AD161" s="23">
        <v>7.8735820835026653E-3</v>
      </c>
      <c r="AE161" s="144" t="s">
        <v>231</v>
      </c>
      <c r="AF161" s="144">
        <v>205</v>
      </c>
      <c r="AG161" s="144" t="s">
        <v>231</v>
      </c>
      <c r="AH161" s="23">
        <v>0.12867922329150833</v>
      </c>
      <c r="AI161" s="144" t="s">
        <v>231</v>
      </c>
      <c r="AJ161" s="144">
        <v>75</v>
      </c>
      <c r="AK161" s="144" t="s">
        <v>231</v>
      </c>
      <c r="AL161" s="23">
        <v>2.3889781897613368E-2</v>
      </c>
      <c r="AM161" s="144" t="s">
        <v>231</v>
      </c>
      <c r="AN161" s="144">
        <v>148</v>
      </c>
      <c r="AO161" s="144" t="s">
        <v>231</v>
      </c>
      <c r="AP161" s="23">
        <v>0</v>
      </c>
      <c r="AQ161" s="144" t="s">
        <v>231</v>
      </c>
      <c r="AR161" s="144">
        <v>253</v>
      </c>
      <c r="AS161" s="144" t="s">
        <v>231</v>
      </c>
      <c r="AT161" s="23">
        <v>8.0978306405341344E-2</v>
      </c>
      <c r="AU161" s="144" t="s">
        <v>231</v>
      </c>
      <c r="AV161" s="144">
        <v>195</v>
      </c>
      <c r="AW161" s="144" t="s">
        <v>231</v>
      </c>
      <c r="AX161" s="23">
        <v>2.8549419959927439E-2</v>
      </c>
      <c r="AY161" s="144" t="s">
        <v>231</v>
      </c>
      <c r="AZ161" s="144">
        <v>295</v>
      </c>
      <c r="BA161" s="144" t="s">
        <v>231</v>
      </c>
      <c r="BB161" s="23">
        <v>0.1892236722854122</v>
      </c>
      <c r="BC161" s="144" t="s">
        <v>231</v>
      </c>
      <c r="BD161" s="144">
        <v>37</v>
      </c>
      <c r="BE161" s="144" t="s">
        <v>231</v>
      </c>
      <c r="BF161" s="23">
        <v>0.11019237784713383</v>
      </c>
      <c r="BG161" s="144" t="s">
        <v>231</v>
      </c>
      <c r="BH161" s="144">
        <v>316</v>
      </c>
      <c r="BI161" s="144" t="s">
        <v>231</v>
      </c>
      <c r="BJ161" s="23">
        <v>0.19564554592292532</v>
      </c>
      <c r="BK161" s="144" t="s">
        <v>231</v>
      </c>
      <c r="BL161" s="144">
        <v>54</v>
      </c>
      <c r="BM161" s="144" t="s">
        <v>231</v>
      </c>
      <c r="BN161" s="23">
        <v>4.7667839707163845E-2</v>
      </c>
      <c r="BO161" s="144" t="s">
        <v>231</v>
      </c>
      <c r="BP161" s="144">
        <v>199</v>
      </c>
      <c r="BQ161" s="144" t="s">
        <v>231</v>
      </c>
      <c r="BR161" s="23">
        <v>6.735252831256916E-2</v>
      </c>
      <c r="BS161" s="144" t="s">
        <v>231</v>
      </c>
      <c r="BT161" s="144">
        <v>143</v>
      </c>
      <c r="BU161" s="144" t="s">
        <v>231</v>
      </c>
      <c r="BV161" s="23">
        <v>9.9991365659842457E-2</v>
      </c>
      <c r="BW161" s="144" t="s">
        <v>231</v>
      </c>
      <c r="BX161" s="144">
        <v>196</v>
      </c>
      <c r="BY161" s="144" t="s">
        <v>231</v>
      </c>
      <c r="BZ161" s="23">
        <v>0.10109612572749418</v>
      </c>
      <c r="CA161" s="144" t="s">
        <v>231</v>
      </c>
      <c r="CB161" s="144">
        <v>264</v>
      </c>
      <c r="CC161" s="144" t="s">
        <v>231</v>
      </c>
      <c r="CD161" s="23">
        <v>9.0391228482032765E-2</v>
      </c>
      <c r="CE161" s="144" t="s">
        <v>231</v>
      </c>
      <c r="CF161" s="144">
        <v>132</v>
      </c>
      <c r="CG161" s="2">
        <f t="shared" si="22"/>
        <v>3.655048219698353E-3</v>
      </c>
      <c r="CH161">
        <f t="shared" si="23"/>
        <v>2.3889781897613368E-2</v>
      </c>
      <c r="CI161">
        <f t="shared" si="24"/>
        <v>2.8549419959927439E-2</v>
      </c>
      <c r="CJ161">
        <f t="shared" si="25"/>
        <v>0.19564554592292532</v>
      </c>
      <c r="CK161">
        <f t="shared" si="26"/>
        <v>9.9991365659842457E-2</v>
      </c>
      <c r="CL161">
        <f t="shared" si="27"/>
        <v>0.10109612572749418</v>
      </c>
      <c r="CM161">
        <f t="shared" si="28"/>
        <v>9.0391228482032765E-2</v>
      </c>
      <c r="CN161">
        <f t="shared" si="29"/>
        <v>7.6963215956328448E-2</v>
      </c>
      <c r="CO161">
        <f t="shared" si="30"/>
        <v>9.1376205492458824E-4</v>
      </c>
      <c r="CP161" s="144" t="s">
        <v>231</v>
      </c>
      <c r="CQ161">
        <f t="shared" si="31"/>
        <v>204</v>
      </c>
      <c r="CR161">
        <f t="shared" si="32"/>
        <v>134</v>
      </c>
      <c r="CS161" s="144" t="s">
        <v>231</v>
      </c>
    </row>
    <row r="162" spans="1:97" x14ac:dyDescent="0.25">
      <c r="A162" s="144" t="s">
        <v>86</v>
      </c>
      <c r="B162" s="23">
        <v>0.35366734919147685</v>
      </c>
      <c r="C162" s="144" t="s">
        <v>86</v>
      </c>
      <c r="D162" s="144">
        <v>51</v>
      </c>
      <c r="E162" s="144" t="s">
        <v>86</v>
      </c>
      <c r="F162" s="23">
        <v>0.25807395897692831</v>
      </c>
      <c r="G162" s="144" t="s">
        <v>86</v>
      </c>
      <c r="H162" s="144">
        <v>36</v>
      </c>
      <c r="I162" s="144" t="s">
        <v>86</v>
      </c>
      <c r="J162" s="23">
        <v>0.35473791636653224</v>
      </c>
      <c r="K162" s="144" t="s">
        <v>86</v>
      </c>
      <c r="L162" s="144">
        <v>72</v>
      </c>
      <c r="M162" s="144" t="s">
        <v>86</v>
      </c>
      <c r="N162" s="23">
        <v>36</v>
      </c>
      <c r="O162" s="144" t="s">
        <v>86</v>
      </c>
      <c r="P162" s="23">
        <v>215</v>
      </c>
      <c r="Q162" s="144" t="s">
        <v>86</v>
      </c>
      <c r="R162" s="23">
        <v>1.0364254380865296E-2</v>
      </c>
      <c r="S162" s="144" t="s">
        <v>86</v>
      </c>
      <c r="T162" s="144">
        <v>21</v>
      </c>
      <c r="U162" s="144" t="s">
        <v>86</v>
      </c>
      <c r="V162" s="23">
        <v>0.38807529509598021</v>
      </c>
      <c r="W162" s="144" t="s">
        <v>86</v>
      </c>
      <c r="X162" s="144">
        <v>39</v>
      </c>
      <c r="Y162" s="144" t="s">
        <v>86</v>
      </c>
      <c r="Z162" s="23">
        <v>1.3947364747349641E-2</v>
      </c>
      <c r="AA162" s="144" t="s">
        <v>86</v>
      </c>
      <c r="AB162" s="144">
        <v>18</v>
      </c>
      <c r="AC162" s="144" t="s">
        <v>86</v>
      </c>
      <c r="AD162" s="23">
        <v>1.1008440644124123E-2</v>
      </c>
      <c r="AE162" s="144" t="s">
        <v>86</v>
      </c>
      <c r="AF162" s="144">
        <v>155</v>
      </c>
      <c r="AG162" s="144" t="s">
        <v>86</v>
      </c>
      <c r="AH162" s="23">
        <v>7.918138725003003E-2</v>
      </c>
      <c r="AI162" s="144" t="s">
        <v>86</v>
      </c>
      <c r="AJ162" s="144">
        <v>175</v>
      </c>
      <c r="AK162" s="144" t="s">
        <v>86</v>
      </c>
      <c r="AL162" s="23">
        <v>2.0706139319350229E-2</v>
      </c>
      <c r="AM162" s="144" t="s">
        <v>86</v>
      </c>
      <c r="AN162" s="144">
        <v>179</v>
      </c>
      <c r="AO162" s="144" t="s">
        <v>86</v>
      </c>
      <c r="AP162" s="23">
        <v>7.9515737996441821E-2</v>
      </c>
      <c r="AQ162" s="144" t="s">
        <v>86</v>
      </c>
      <c r="AR162" s="144">
        <v>84</v>
      </c>
      <c r="AS162" s="144" t="s">
        <v>86</v>
      </c>
      <c r="AT162" s="23">
        <v>0.2211353788840556</v>
      </c>
      <c r="AU162" s="144" t="s">
        <v>86</v>
      </c>
      <c r="AV162" s="144">
        <v>14</v>
      </c>
      <c r="AW162" s="144" t="s">
        <v>86</v>
      </c>
      <c r="AX162" s="23">
        <v>0.15541321789851906</v>
      </c>
      <c r="AY162" s="144" t="s">
        <v>86</v>
      </c>
      <c r="AZ162" s="144">
        <v>44</v>
      </c>
      <c r="BA162" s="144" t="s">
        <v>86</v>
      </c>
      <c r="BB162" s="23">
        <v>6.004614869404435E-2</v>
      </c>
      <c r="BC162" s="144" t="s">
        <v>86</v>
      </c>
      <c r="BD162" s="144">
        <v>142</v>
      </c>
      <c r="BE162" s="144" t="s">
        <v>86</v>
      </c>
      <c r="BF162" s="23">
        <v>0.2076107936536242</v>
      </c>
      <c r="BG162" s="144" t="s">
        <v>86</v>
      </c>
      <c r="BH162" s="144">
        <v>180</v>
      </c>
      <c r="BI162" s="144" t="s">
        <v>86</v>
      </c>
      <c r="BJ162" s="23">
        <v>9.8167324697670144E-2</v>
      </c>
      <c r="BK162" s="144" t="s">
        <v>86</v>
      </c>
      <c r="BL162" s="144">
        <v>166</v>
      </c>
      <c r="BM162" s="144" t="s">
        <v>86</v>
      </c>
      <c r="BN162" s="23">
        <v>0.41010764223794183</v>
      </c>
      <c r="BO162" s="144" t="s">
        <v>86</v>
      </c>
      <c r="BP162" s="144">
        <v>9</v>
      </c>
      <c r="BQ162" s="144" t="s">
        <v>86</v>
      </c>
      <c r="BR162" s="23">
        <v>3.4172778514465312E-2</v>
      </c>
      <c r="BS162" s="144" t="s">
        <v>86</v>
      </c>
      <c r="BT162" s="144">
        <v>268</v>
      </c>
      <c r="BU162" s="144" t="s">
        <v>86</v>
      </c>
      <c r="BV162" s="23">
        <v>0.38538566528567142</v>
      </c>
      <c r="BW162" s="144" t="s">
        <v>86</v>
      </c>
      <c r="BX162" s="144">
        <v>13</v>
      </c>
      <c r="BY162" s="144" t="s">
        <v>86</v>
      </c>
      <c r="BZ162" s="23">
        <v>0.19263696147561366</v>
      </c>
      <c r="CA162" s="144" t="s">
        <v>86</v>
      </c>
      <c r="CB162" s="144">
        <v>101</v>
      </c>
      <c r="CC162" s="144" t="s">
        <v>86</v>
      </c>
      <c r="CD162" s="23">
        <v>0.14388299349268485</v>
      </c>
      <c r="CE162" s="144" t="s">
        <v>86</v>
      </c>
      <c r="CF162" s="144">
        <v>80</v>
      </c>
      <c r="CG162" s="2">
        <f t="shared" si="22"/>
        <v>1.3947364747349641E-2</v>
      </c>
      <c r="CH162">
        <f t="shared" si="23"/>
        <v>2.0706139319350229E-2</v>
      </c>
      <c r="CI162">
        <f t="shared" si="24"/>
        <v>0.15541321789851906</v>
      </c>
      <c r="CJ162">
        <f t="shared" si="25"/>
        <v>9.8167324697670144E-2</v>
      </c>
      <c r="CK162">
        <f t="shared" si="26"/>
        <v>0.38538566528567142</v>
      </c>
      <c r="CL162">
        <f t="shared" si="27"/>
        <v>0.19263696147561366</v>
      </c>
      <c r="CM162">
        <f t="shared" si="28"/>
        <v>0.14388299349268485</v>
      </c>
      <c r="CN162">
        <f t="shared" si="29"/>
        <v>0.14432680036289461</v>
      </c>
      <c r="CO162">
        <f t="shared" si="30"/>
        <v>3.4868411868374102E-3</v>
      </c>
      <c r="CP162" s="144" t="s">
        <v>86</v>
      </c>
      <c r="CQ162">
        <f t="shared" si="31"/>
        <v>51</v>
      </c>
      <c r="CR162">
        <f t="shared" si="32"/>
        <v>18</v>
      </c>
      <c r="CS162" s="144" t="s">
        <v>86</v>
      </c>
    </row>
    <row r="163" spans="1:97" x14ac:dyDescent="0.25">
      <c r="A163" s="144" t="s">
        <v>33</v>
      </c>
      <c r="B163" s="23">
        <v>0.45086461883515938</v>
      </c>
      <c r="C163" s="144" t="s">
        <v>33</v>
      </c>
      <c r="D163" s="144">
        <v>32</v>
      </c>
      <c r="E163" s="144" t="s">
        <v>33</v>
      </c>
      <c r="F163" s="23">
        <v>0.32702132575625809</v>
      </c>
      <c r="G163" s="144" t="s">
        <v>33</v>
      </c>
      <c r="H163" s="144">
        <v>17</v>
      </c>
      <c r="I163" s="144" t="s">
        <v>33</v>
      </c>
      <c r="J163" s="23">
        <v>0.31671558050711279</v>
      </c>
      <c r="K163" s="144" t="s">
        <v>33</v>
      </c>
      <c r="L163" s="144">
        <v>102</v>
      </c>
      <c r="M163" s="144" t="s">
        <v>33</v>
      </c>
      <c r="N163" s="23">
        <v>85</v>
      </c>
      <c r="O163" s="144" t="s">
        <v>33</v>
      </c>
      <c r="P163" s="23">
        <v>250</v>
      </c>
      <c r="Q163" s="144" t="s">
        <v>33</v>
      </c>
      <c r="R163" s="23">
        <v>2.3160808715116605E-3</v>
      </c>
      <c r="S163" s="144" t="s">
        <v>33</v>
      </c>
      <c r="T163" s="144">
        <v>101</v>
      </c>
      <c r="U163" s="144" t="s">
        <v>33</v>
      </c>
      <c r="V163" s="23">
        <v>0.36573640514286843</v>
      </c>
      <c r="W163" s="144" t="s">
        <v>33</v>
      </c>
      <c r="X163" s="144">
        <v>43</v>
      </c>
      <c r="Y163" s="144" t="s">
        <v>33</v>
      </c>
      <c r="Z163" s="23">
        <v>5.6951725741838759E-3</v>
      </c>
      <c r="AA163" s="144" t="s">
        <v>33</v>
      </c>
      <c r="AB163" s="144">
        <v>80</v>
      </c>
      <c r="AC163" s="144" t="s">
        <v>33</v>
      </c>
      <c r="AD163" s="23">
        <v>1.125299262652466E-2</v>
      </c>
      <c r="AE163" s="144" t="s">
        <v>33</v>
      </c>
      <c r="AF163" s="144">
        <v>151</v>
      </c>
      <c r="AG163" s="144" t="s">
        <v>33</v>
      </c>
      <c r="AH163" s="23">
        <v>4.8064099596467964E-2</v>
      </c>
      <c r="AI163" s="144" t="s">
        <v>33</v>
      </c>
      <c r="AJ163" s="144">
        <v>309</v>
      </c>
      <c r="AK163" s="144" t="s">
        <v>33</v>
      </c>
      <c r="AL163" s="23">
        <v>1.7022671708032948E-2</v>
      </c>
      <c r="AM163" s="144" t="s">
        <v>33</v>
      </c>
      <c r="AN163" s="144">
        <v>239</v>
      </c>
      <c r="AO163" s="144" t="s">
        <v>33</v>
      </c>
      <c r="AP163" s="23">
        <v>4.3925760869655196E-2</v>
      </c>
      <c r="AQ163" s="144" t="s">
        <v>33</v>
      </c>
      <c r="AR163" s="144">
        <v>138</v>
      </c>
      <c r="AS163" s="144" t="s">
        <v>33</v>
      </c>
      <c r="AT163" s="23">
        <v>6.459651233411251E-2</v>
      </c>
      <c r="AU163" s="144" t="s">
        <v>33</v>
      </c>
      <c r="AV163" s="144">
        <v>260</v>
      </c>
      <c r="AW163" s="144" t="s">
        <v>33</v>
      </c>
      <c r="AX163" s="23">
        <v>6.5558818191935792E-2</v>
      </c>
      <c r="AY163" s="144" t="s">
        <v>33</v>
      </c>
      <c r="AZ163" s="144">
        <v>176</v>
      </c>
      <c r="BA163" s="144" t="s">
        <v>33</v>
      </c>
      <c r="BB163" s="23">
        <v>0.62857907367408816</v>
      </c>
      <c r="BC163" s="144" t="s">
        <v>33</v>
      </c>
      <c r="BD163" s="144">
        <v>2</v>
      </c>
      <c r="BE163" s="144" t="s">
        <v>33</v>
      </c>
      <c r="BF163" s="23">
        <v>6.8989122434779282E-2</v>
      </c>
      <c r="BG163" s="144" t="s">
        <v>33</v>
      </c>
      <c r="BH163" s="144">
        <v>324</v>
      </c>
      <c r="BI163" s="144" t="s">
        <v>33</v>
      </c>
      <c r="BJ163" s="23">
        <v>0.58782542524859982</v>
      </c>
      <c r="BK163" s="144" t="s">
        <v>33</v>
      </c>
      <c r="BL163" s="144">
        <v>4</v>
      </c>
      <c r="BM163" s="144" t="s">
        <v>33</v>
      </c>
      <c r="BN163" s="23">
        <v>3.752868200777796E-2</v>
      </c>
      <c r="BO163" s="144" t="s">
        <v>33</v>
      </c>
      <c r="BP163" s="144">
        <v>238</v>
      </c>
      <c r="BQ163" s="144" t="s">
        <v>33</v>
      </c>
      <c r="BR163" s="23">
        <v>7.7864813224660087E-2</v>
      </c>
      <c r="BS163" s="144" t="s">
        <v>33</v>
      </c>
      <c r="BT163" s="144">
        <v>112</v>
      </c>
      <c r="BU163" s="144" t="s">
        <v>33</v>
      </c>
      <c r="BV163" s="23">
        <v>0.10035415494047603</v>
      </c>
      <c r="BW163" s="144" t="s">
        <v>33</v>
      </c>
      <c r="BX163" s="144">
        <v>195</v>
      </c>
      <c r="BY163" s="144" t="s">
        <v>33</v>
      </c>
      <c r="BZ163" s="23">
        <v>0.3391152572446855</v>
      </c>
      <c r="CA163" s="144" t="s">
        <v>33</v>
      </c>
      <c r="CB163" s="144">
        <v>27</v>
      </c>
      <c r="CC163" s="144" t="s">
        <v>33</v>
      </c>
      <c r="CD163" s="23">
        <v>0.1665594962577851</v>
      </c>
      <c r="CE163" s="144" t="s">
        <v>33</v>
      </c>
      <c r="CF163" s="144">
        <v>66</v>
      </c>
      <c r="CG163" s="2">
        <f t="shared" si="22"/>
        <v>5.6951725741838759E-3</v>
      </c>
      <c r="CH163">
        <f t="shared" si="23"/>
        <v>1.7022671708032948E-2</v>
      </c>
      <c r="CI163">
        <f t="shared" si="24"/>
        <v>6.5558818191935792E-2</v>
      </c>
      <c r="CJ163">
        <f t="shared" si="25"/>
        <v>0.58782542524859982</v>
      </c>
      <c r="CK163">
        <f t="shared" si="26"/>
        <v>0.10035415494047603</v>
      </c>
      <c r="CL163">
        <f t="shared" si="27"/>
        <v>0.3391152572446855</v>
      </c>
      <c r="CM163">
        <f t="shared" si="28"/>
        <v>0.1665594962577851</v>
      </c>
      <c r="CN163">
        <f t="shared" si="29"/>
        <v>0.18399167461196561</v>
      </c>
      <c r="CO163">
        <f t="shared" si="30"/>
        <v>1.423793143545969E-3</v>
      </c>
      <c r="CP163" s="144" t="s">
        <v>33</v>
      </c>
      <c r="CQ163">
        <f t="shared" si="31"/>
        <v>32</v>
      </c>
      <c r="CR163">
        <f t="shared" si="32"/>
        <v>80</v>
      </c>
      <c r="CS163" s="144" t="s">
        <v>33</v>
      </c>
    </row>
    <row r="164" spans="1:97" x14ac:dyDescent="0.25">
      <c r="A164" s="144" t="s">
        <v>211</v>
      </c>
      <c r="B164" s="23">
        <v>0.25360666920849917</v>
      </c>
      <c r="C164" s="144" t="s">
        <v>211</v>
      </c>
      <c r="D164" s="144">
        <v>119</v>
      </c>
      <c r="E164" s="144" t="s">
        <v>211</v>
      </c>
      <c r="F164" s="23">
        <v>8.6643322403768527E-2</v>
      </c>
      <c r="G164" s="144" t="s">
        <v>211</v>
      </c>
      <c r="H164" s="144">
        <v>185</v>
      </c>
      <c r="I164" s="144" t="s">
        <v>211</v>
      </c>
      <c r="J164" s="23">
        <v>0.32906943669817834</v>
      </c>
      <c r="K164" s="144" t="s">
        <v>211</v>
      </c>
      <c r="L164" s="144">
        <v>91</v>
      </c>
      <c r="M164" s="144" t="s">
        <v>211</v>
      </c>
      <c r="N164" s="23">
        <v>-94</v>
      </c>
      <c r="O164" s="144" t="s">
        <v>211</v>
      </c>
      <c r="P164" s="23">
        <v>71</v>
      </c>
      <c r="Q164" s="144" t="s">
        <v>211</v>
      </c>
      <c r="R164" s="23">
        <v>2.2398319855860681E-4</v>
      </c>
      <c r="S164" s="144" t="s">
        <v>211</v>
      </c>
      <c r="T164" s="144">
        <v>290</v>
      </c>
      <c r="U164" s="144" t="s">
        <v>211</v>
      </c>
      <c r="V164" s="23">
        <v>0.16154186452728017</v>
      </c>
      <c r="W164" s="144" t="s">
        <v>211</v>
      </c>
      <c r="X164" s="144">
        <v>140</v>
      </c>
      <c r="Y164" s="144" t="s">
        <v>211</v>
      </c>
      <c r="Z164" s="23">
        <v>1.7167317789810214E-3</v>
      </c>
      <c r="AA164" s="144" t="s">
        <v>211</v>
      </c>
      <c r="AB164" s="144">
        <v>248</v>
      </c>
      <c r="AC164" s="144" t="s">
        <v>211</v>
      </c>
      <c r="AD164" s="23">
        <v>3.2853150598950887E-2</v>
      </c>
      <c r="AE164" s="144" t="s">
        <v>211</v>
      </c>
      <c r="AF164" s="144">
        <v>60</v>
      </c>
      <c r="AG164" s="144" t="s">
        <v>211</v>
      </c>
      <c r="AH164" s="23">
        <v>0.19784943577627129</v>
      </c>
      <c r="AI164" s="144" t="s">
        <v>211</v>
      </c>
      <c r="AJ164" s="144">
        <v>32</v>
      </c>
      <c r="AK164" s="144" t="s">
        <v>211</v>
      </c>
      <c r="AL164" s="23">
        <v>5.6947860724869334E-2</v>
      </c>
      <c r="AM164" s="144" t="s">
        <v>211</v>
      </c>
      <c r="AN164" s="144">
        <v>48</v>
      </c>
      <c r="AO164" s="144" t="s">
        <v>211</v>
      </c>
      <c r="AP164" s="23">
        <v>7.2761356419666648E-2</v>
      </c>
      <c r="AQ164" s="144" t="s">
        <v>211</v>
      </c>
      <c r="AR164" s="144">
        <v>91</v>
      </c>
      <c r="AS164" s="144" t="s">
        <v>211</v>
      </c>
      <c r="AT164" s="23">
        <v>0.1006597690239022</v>
      </c>
      <c r="AU164" s="144" t="s">
        <v>211</v>
      </c>
      <c r="AV164" s="144">
        <v>130</v>
      </c>
      <c r="AW164" s="144" t="s">
        <v>211</v>
      </c>
      <c r="AX164" s="23">
        <v>0.10635981668772186</v>
      </c>
      <c r="AY164" s="144" t="s">
        <v>211</v>
      </c>
      <c r="AZ164" s="144">
        <v>101</v>
      </c>
      <c r="BA164" s="144" t="s">
        <v>211</v>
      </c>
      <c r="BB164" s="23">
        <v>1.0857180019974879E-2</v>
      </c>
      <c r="BC164" s="144" t="s">
        <v>211</v>
      </c>
      <c r="BD164" s="144">
        <v>291</v>
      </c>
      <c r="BE164" s="144" t="s">
        <v>211</v>
      </c>
      <c r="BF164" s="23">
        <v>0.27723324236882735</v>
      </c>
      <c r="BG164" s="144" t="s">
        <v>211</v>
      </c>
      <c r="BH164" s="144">
        <v>103</v>
      </c>
      <c r="BI164" s="144" t="s">
        <v>211</v>
      </c>
      <c r="BJ164" s="23">
        <v>6.7847277813748108E-2</v>
      </c>
      <c r="BK164" s="144" t="s">
        <v>211</v>
      </c>
      <c r="BL164" s="144">
        <v>244</v>
      </c>
      <c r="BM164" s="144" t="s">
        <v>211</v>
      </c>
      <c r="BN164" s="23">
        <v>7.5020672288458684E-2</v>
      </c>
      <c r="BO164" s="144" t="s">
        <v>211</v>
      </c>
      <c r="BP164" s="144">
        <v>137</v>
      </c>
      <c r="BQ164" s="144" t="s">
        <v>211</v>
      </c>
      <c r="BR164" s="23">
        <v>2.1925498587114258E-2</v>
      </c>
      <c r="BS164" s="144" t="s">
        <v>211</v>
      </c>
      <c r="BT164" s="144">
        <v>317</v>
      </c>
      <c r="BU164" s="144" t="s">
        <v>211</v>
      </c>
      <c r="BV164" s="23">
        <v>8.4148777629380542E-2</v>
      </c>
      <c r="BW164" s="144" t="s">
        <v>211</v>
      </c>
      <c r="BX164" s="144">
        <v>233</v>
      </c>
      <c r="BY164" s="144" t="s">
        <v>211</v>
      </c>
      <c r="BZ164" s="23">
        <v>0.28714884495661458</v>
      </c>
      <c r="CA164" s="144" t="s">
        <v>211</v>
      </c>
      <c r="CB164" s="144">
        <v>47</v>
      </c>
      <c r="CC164" s="144" t="s">
        <v>211</v>
      </c>
      <c r="CD164" s="23">
        <v>0.12868011141138727</v>
      </c>
      <c r="CE164" s="144" t="s">
        <v>211</v>
      </c>
      <c r="CF164" s="144">
        <v>95</v>
      </c>
      <c r="CG164" s="2">
        <f t="shared" si="22"/>
        <v>1.7167317789810214E-3</v>
      </c>
      <c r="CH164">
        <f t="shared" si="23"/>
        <v>5.6947860724869334E-2</v>
      </c>
      <c r="CI164">
        <f t="shared" si="24"/>
        <v>0.10635981668772186</v>
      </c>
      <c r="CJ164">
        <f t="shared" si="25"/>
        <v>6.7847277813748108E-2</v>
      </c>
      <c r="CK164">
        <f t="shared" si="26"/>
        <v>8.4148777629380542E-2</v>
      </c>
      <c r="CL164">
        <f t="shared" si="27"/>
        <v>0.28714884495661458</v>
      </c>
      <c r="CM164">
        <f t="shared" si="28"/>
        <v>0.12868011141138727</v>
      </c>
      <c r="CN164">
        <f t="shared" si="29"/>
        <v>0.10349340757983605</v>
      </c>
      <c r="CO164">
        <f t="shared" si="30"/>
        <v>4.2918294474525535E-4</v>
      </c>
      <c r="CP164" s="144" t="s">
        <v>211</v>
      </c>
      <c r="CQ164">
        <f t="shared" si="31"/>
        <v>119</v>
      </c>
      <c r="CR164">
        <f t="shared" si="32"/>
        <v>248</v>
      </c>
      <c r="CS164" s="144" t="s">
        <v>211</v>
      </c>
    </row>
    <row r="165" spans="1:97" x14ac:dyDescent="0.25">
      <c r="A165" s="144" t="s">
        <v>173</v>
      </c>
      <c r="B165" s="23">
        <v>0.16374726108670881</v>
      </c>
      <c r="C165" s="144" t="s">
        <v>173</v>
      </c>
      <c r="D165" s="144">
        <v>257</v>
      </c>
      <c r="E165" s="144" t="s">
        <v>173</v>
      </c>
      <c r="F165" s="23">
        <v>7.8292443279049745E-2</v>
      </c>
      <c r="G165" s="144" t="s">
        <v>173</v>
      </c>
      <c r="H165" s="144">
        <v>203</v>
      </c>
      <c r="I165" s="144" t="s">
        <v>173</v>
      </c>
      <c r="J165" s="23">
        <v>0.17196254952305678</v>
      </c>
      <c r="K165" s="144" t="s">
        <v>173</v>
      </c>
      <c r="L165" s="144">
        <v>282</v>
      </c>
      <c r="M165" s="144" t="s">
        <v>173</v>
      </c>
      <c r="N165" s="23">
        <v>79</v>
      </c>
      <c r="O165" s="144" t="s">
        <v>173</v>
      </c>
      <c r="P165" s="23">
        <v>242</v>
      </c>
      <c r="Q165" s="144" t="s">
        <v>173</v>
      </c>
      <c r="R165" s="23">
        <v>9.9608759463419593E-4</v>
      </c>
      <c r="S165" s="144" t="s">
        <v>173</v>
      </c>
      <c r="T165" s="144">
        <v>199</v>
      </c>
      <c r="U165" s="144" t="s">
        <v>173</v>
      </c>
      <c r="V165" s="23">
        <v>4.578429079438328E-2</v>
      </c>
      <c r="W165" s="144" t="s">
        <v>173</v>
      </c>
      <c r="X165" s="144">
        <v>298</v>
      </c>
      <c r="Y165" s="144" t="s">
        <v>173</v>
      </c>
      <c r="Z165" s="23">
        <v>1.4188833134119133E-3</v>
      </c>
      <c r="AA165" s="144" t="s">
        <v>173</v>
      </c>
      <c r="AB165" s="144">
        <v>266</v>
      </c>
      <c r="AC165" s="144" t="s">
        <v>173</v>
      </c>
      <c r="AD165" s="23">
        <v>1.3558049599162009E-3</v>
      </c>
      <c r="AE165" s="144" t="s">
        <v>173</v>
      </c>
      <c r="AF165" s="144">
        <v>317</v>
      </c>
      <c r="AG165" s="144" t="s">
        <v>173</v>
      </c>
      <c r="AH165" s="23">
        <v>0.12033522290645288</v>
      </c>
      <c r="AI165" s="144" t="s">
        <v>173</v>
      </c>
      <c r="AJ165" s="144">
        <v>85</v>
      </c>
      <c r="AK165" s="144" t="s">
        <v>173</v>
      </c>
      <c r="AL165" s="23">
        <v>1.648715989658793E-2</v>
      </c>
      <c r="AM165" s="144" t="s">
        <v>173</v>
      </c>
      <c r="AN165" s="144">
        <v>251</v>
      </c>
      <c r="AO165" s="144" t="s">
        <v>173</v>
      </c>
      <c r="AP165" s="23">
        <v>7.3205522293561573E-2</v>
      </c>
      <c r="AQ165" s="144" t="s">
        <v>173</v>
      </c>
      <c r="AR165" s="144">
        <v>89</v>
      </c>
      <c r="AS165" s="144" t="s">
        <v>173</v>
      </c>
      <c r="AT165" s="23">
        <v>7.5473897217878963E-2</v>
      </c>
      <c r="AU165" s="144" t="s">
        <v>173</v>
      </c>
      <c r="AV165" s="144">
        <v>214</v>
      </c>
      <c r="AW165" s="144" t="s">
        <v>173</v>
      </c>
      <c r="AX165" s="23">
        <v>9.7913006293925423E-2</v>
      </c>
      <c r="AY165" s="144" t="s">
        <v>173</v>
      </c>
      <c r="AZ165" s="144">
        <v>108</v>
      </c>
      <c r="BA165" s="144" t="s">
        <v>173</v>
      </c>
      <c r="BB165" s="23">
        <v>3.7178257519236015E-2</v>
      </c>
      <c r="BC165" s="144" t="s">
        <v>173</v>
      </c>
      <c r="BD165" s="144">
        <v>198</v>
      </c>
      <c r="BE165" s="144" t="s">
        <v>173</v>
      </c>
      <c r="BF165" s="23">
        <v>0.12737580731503373</v>
      </c>
      <c r="BG165" s="144" t="s">
        <v>173</v>
      </c>
      <c r="BH165" s="144">
        <v>300</v>
      </c>
      <c r="BI165" s="144" t="s">
        <v>173</v>
      </c>
      <c r="BJ165" s="23">
        <v>6.0537137126359303E-2</v>
      </c>
      <c r="BK165" s="144" t="s">
        <v>173</v>
      </c>
      <c r="BL165" s="144">
        <v>262</v>
      </c>
      <c r="BM165" s="144" t="s">
        <v>173</v>
      </c>
      <c r="BN165" s="23">
        <v>6.0502616013434575E-2</v>
      </c>
      <c r="BO165" s="144" t="s">
        <v>173</v>
      </c>
      <c r="BP165" s="144">
        <v>167</v>
      </c>
      <c r="BQ165" s="144" t="s">
        <v>173</v>
      </c>
      <c r="BR165" s="23">
        <v>0.14585469848225188</v>
      </c>
      <c r="BS165" s="144" t="s">
        <v>173</v>
      </c>
      <c r="BT165" s="144">
        <v>24</v>
      </c>
      <c r="BU165" s="144" t="s">
        <v>173</v>
      </c>
      <c r="BV165" s="23">
        <v>0.17948724313257758</v>
      </c>
      <c r="BW165" s="144" t="s">
        <v>173</v>
      </c>
      <c r="BX165" s="144">
        <v>81</v>
      </c>
      <c r="BY165" s="144" t="s">
        <v>173</v>
      </c>
      <c r="BZ165" s="23">
        <v>7.0492567678631005E-2</v>
      </c>
      <c r="CA165" s="144" t="s">
        <v>173</v>
      </c>
      <c r="CB165" s="144">
        <v>317</v>
      </c>
      <c r="CC165" s="144" t="s">
        <v>173</v>
      </c>
      <c r="CD165" s="23">
        <v>2.8726144812327534E-2</v>
      </c>
      <c r="CE165" s="144" t="s">
        <v>173</v>
      </c>
      <c r="CF165" s="144">
        <v>278</v>
      </c>
      <c r="CG165" s="2">
        <f t="shared" si="22"/>
        <v>1.4188833134119133E-3</v>
      </c>
      <c r="CH165">
        <f t="shared" si="23"/>
        <v>1.648715989658793E-2</v>
      </c>
      <c r="CI165">
        <f t="shared" si="24"/>
        <v>9.7913006293925423E-2</v>
      </c>
      <c r="CJ165">
        <f t="shared" si="25"/>
        <v>6.0537137126359303E-2</v>
      </c>
      <c r="CK165">
        <f t="shared" si="26"/>
        <v>0.17948724313257758</v>
      </c>
      <c r="CL165">
        <f t="shared" si="27"/>
        <v>7.0492567678631005E-2</v>
      </c>
      <c r="CM165">
        <f t="shared" si="28"/>
        <v>2.8726144812327534E-2</v>
      </c>
      <c r="CN165">
        <f t="shared" si="29"/>
        <v>6.6823014097456723E-2</v>
      </c>
      <c r="CO165">
        <f t="shared" si="30"/>
        <v>3.5472082835297832E-4</v>
      </c>
      <c r="CP165" s="144" t="s">
        <v>173</v>
      </c>
      <c r="CQ165">
        <f t="shared" si="31"/>
        <v>257</v>
      </c>
      <c r="CR165">
        <f t="shared" si="32"/>
        <v>266</v>
      </c>
      <c r="CS165" s="144" t="s">
        <v>173</v>
      </c>
    </row>
    <row r="166" spans="1:97" x14ac:dyDescent="0.25">
      <c r="A166" s="144" t="s">
        <v>107</v>
      </c>
      <c r="B166" s="23">
        <v>0.29265892702545532</v>
      </c>
      <c r="C166" s="144" t="s">
        <v>107</v>
      </c>
      <c r="D166" s="144">
        <v>90</v>
      </c>
      <c r="E166" s="144" t="s">
        <v>107</v>
      </c>
      <c r="F166" s="23">
        <v>0.19765433304501534</v>
      </c>
      <c r="G166" s="144" t="s">
        <v>107</v>
      </c>
      <c r="H166" s="144">
        <v>54</v>
      </c>
      <c r="I166" s="144" t="s">
        <v>107</v>
      </c>
      <c r="J166" s="23">
        <v>0.28215654645323762</v>
      </c>
      <c r="K166" s="144" t="s">
        <v>107</v>
      </c>
      <c r="L166" s="144">
        <v>136</v>
      </c>
      <c r="M166" s="144" t="s">
        <v>107</v>
      </c>
      <c r="N166" s="23">
        <v>82</v>
      </c>
      <c r="O166" s="144" t="s">
        <v>107</v>
      </c>
      <c r="P166" s="23">
        <v>248</v>
      </c>
      <c r="Q166" s="144" t="s">
        <v>107</v>
      </c>
      <c r="R166" s="23">
        <v>1.0260427028061826E-3</v>
      </c>
      <c r="S166" s="144" t="s">
        <v>107</v>
      </c>
      <c r="T166" s="144">
        <v>191</v>
      </c>
      <c r="U166" s="144" t="s">
        <v>107</v>
      </c>
      <c r="V166" s="23">
        <v>0.10551432917292577</v>
      </c>
      <c r="W166" s="144" t="s">
        <v>107</v>
      </c>
      <c r="X166" s="144">
        <v>201</v>
      </c>
      <c r="Y166" s="144" t="s">
        <v>107</v>
      </c>
      <c r="Z166" s="23">
        <v>2.0007974682942527E-3</v>
      </c>
      <c r="AA166" s="144" t="s">
        <v>107</v>
      </c>
      <c r="AB166" s="144">
        <v>227</v>
      </c>
      <c r="AC166" s="144" t="s">
        <v>107</v>
      </c>
      <c r="AD166" s="23">
        <v>1.0637067032751461E-2</v>
      </c>
      <c r="AE166" s="144" t="s">
        <v>107</v>
      </c>
      <c r="AF166" s="144">
        <v>163</v>
      </c>
      <c r="AG166" s="144" t="s">
        <v>107</v>
      </c>
      <c r="AH166" s="23">
        <v>0.17017228590864714</v>
      </c>
      <c r="AI166" s="144" t="s">
        <v>107</v>
      </c>
      <c r="AJ166" s="144">
        <v>43</v>
      </c>
      <c r="AK166" s="144" t="s">
        <v>107</v>
      </c>
      <c r="AL166" s="23">
        <v>3.1811998993047277E-2</v>
      </c>
      <c r="AM166" s="144" t="s">
        <v>107</v>
      </c>
      <c r="AN166" s="144">
        <v>102</v>
      </c>
      <c r="AO166" s="144" t="s">
        <v>107</v>
      </c>
      <c r="AP166" s="23">
        <v>0</v>
      </c>
      <c r="AQ166" s="144" t="s">
        <v>107</v>
      </c>
      <c r="AR166" s="144">
        <v>253</v>
      </c>
      <c r="AS166" s="144" t="s">
        <v>107</v>
      </c>
      <c r="AT166" s="23">
        <v>0.22342933161312176</v>
      </c>
      <c r="AU166" s="144" t="s">
        <v>107</v>
      </c>
      <c r="AV166" s="144">
        <v>13</v>
      </c>
      <c r="AW166" s="144" t="s">
        <v>107</v>
      </c>
      <c r="AX166" s="23">
        <v>7.8771440188679459E-2</v>
      </c>
      <c r="AY166" s="144" t="s">
        <v>107</v>
      </c>
      <c r="AZ166" s="144">
        <v>148</v>
      </c>
      <c r="BA166" s="144" t="s">
        <v>107</v>
      </c>
      <c r="BB166" s="23">
        <v>7.9709016270162525E-2</v>
      </c>
      <c r="BC166" s="144" t="s">
        <v>107</v>
      </c>
      <c r="BD166" s="144">
        <v>114</v>
      </c>
      <c r="BE166" s="144" t="s">
        <v>107</v>
      </c>
      <c r="BF166" s="23">
        <v>0.22043570442237248</v>
      </c>
      <c r="BG166" s="144" t="s">
        <v>107</v>
      </c>
      <c r="BH166" s="144">
        <v>164</v>
      </c>
      <c r="BI166" s="144" t="s">
        <v>107</v>
      </c>
      <c r="BJ166" s="23">
        <v>0.1187847774725684</v>
      </c>
      <c r="BK166" s="144" t="s">
        <v>107</v>
      </c>
      <c r="BL166" s="144">
        <v>133</v>
      </c>
      <c r="BM166" s="144" t="s">
        <v>107</v>
      </c>
      <c r="BN166" s="23">
        <v>0.34597912928364222</v>
      </c>
      <c r="BO166" s="144" t="s">
        <v>107</v>
      </c>
      <c r="BP166" s="144">
        <v>12</v>
      </c>
      <c r="BQ166" s="144" t="s">
        <v>107</v>
      </c>
      <c r="BR166" s="23">
        <v>4.9675050835822195E-2</v>
      </c>
      <c r="BS166" s="144" t="s">
        <v>107</v>
      </c>
      <c r="BT166" s="144">
        <v>208</v>
      </c>
      <c r="BU166" s="144" t="s">
        <v>107</v>
      </c>
      <c r="BV166" s="23">
        <v>0.34327723493409701</v>
      </c>
      <c r="BW166" s="144" t="s">
        <v>107</v>
      </c>
      <c r="BX166" s="144">
        <v>19</v>
      </c>
      <c r="BY166" s="144" t="s">
        <v>107</v>
      </c>
      <c r="BZ166" s="23">
        <v>0.18807152287013354</v>
      </c>
      <c r="CA166" s="144" t="s">
        <v>107</v>
      </c>
      <c r="CB166" s="144">
        <v>110</v>
      </c>
      <c r="CC166" s="144" t="s">
        <v>107</v>
      </c>
      <c r="CD166" s="23">
        <v>5.0224332342084267E-2</v>
      </c>
      <c r="CE166" s="144" t="s">
        <v>107</v>
      </c>
      <c r="CF166" s="144">
        <v>218</v>
      </c>
      <c r="CG166" s="2">
        <f t="shared" si="22"/>
        <v>2.0007974682942527E-3</v>
      </c>
      <c r="CH166">
        <f t="shared" si="23"/>
        <v>3.1811998993047277E-2</v>
      </c>
      <c r="CI166">
        <f t="shared" si="24"/>
        <v>7.8771440188679459E-2</v>
      </c>
      <c r="CJ166">
        <f t="shared" si="25"/>
        <v>0.1187847774725684</v>
      </c>
      <c r="CK166">
        <f t="shared" si="26"/>
        <v>0.34327723493409701</v>
      </c>
      <c r="CL166">
        <f t="shared" si="27"/>
        <v>0.18807152287013354</v>
      </c>
      <c r="CM166">
        <f t="shared" si="28"/>
        <v>5.0224332342084267E-2</v>
      </c>
      <c r="CN166">
        <f t="shared" si="29"/>
        <v>0.1194300990232314</v>
      </c>
      <c r="CO166">
        <f t="shared" si="30"/>
        <v>5.0019936707356317E-4</v>
      </c>
      <c r="CP166" s="144" t="s">
        <v>107</v>
      </c>
      <c r="CQ166">
        <f t="shared" si="31"/>
        <v>90</v>
      </c>
      <c r="CR166">
        <f t="shared" si="32"/>
        <v>227</v>
      </c>
      <c r="CS166" s="144" t="s">
        <v>107</v>
      </c>
    </row>
    <row r="167" spans="1:97" x14ac:dyDescent="0.25">
      <c r="A167" s="144" t="s">
        <v>147</v>
      </c>
      <c r="B167" s="23">
        <v>0.27112696943760067</v>
      </c>
      <c r="C167" s="144" t="s">
        <v>147</v>
      </c>
      <c r="D167" s="144">
        <v>103</v>
      </c>
      <c r="E167" s="144" t="s">
        <v>147</v>
      </c>
      <c r="F167" s="23">
        <v>7.6039255640483472E-2</v>
      </c>
      <c r="G167" s="144" t="s">
        <v>147</v>
      </c>
      <c r="H167" s="144">
        <v>206</v>
      </c>
      <c r="I167" s="144" t="s">
        <v>147</v>
      </c>
      <c r="J167" s="23">
        <v>0.29137036246195896</v>
      </c>
      <c r="K167" s="144" t="s">
        <v>147</v>
      </c>
      <c r="L167" s="144">
        <v>125</v>
      </c>
      <c r="M167" s="144" t="s">
        <v>147</v>
      </c>
      <c r="N167" s="23">
        <v>-81</v>
      </c>
      <c r="O167" s="144" t="s">
        <v>147</v>
      </c>
      <c r="P167" s="23">
        <v>80</v>
      </c>
      <c r="Q167" s="144" t="s">
        <v>147</v>
      </c>
      <c r="R167" s="23">
        <v>3.9481190063120957E-3</v>
      </c>
      <c r="S167" s="144" t="s">
        <v>147</v>
      </c>
      <c r="T167" s="144">
        <v>63</v>
      </c>
      <c r="U167" s="144" t="s">
        <v>147</v>
      </c>
      <c r="V167" s="23">
        <v>0.23052237662323893</v>
      </c>
      <c r="W167" s="144" t="s">
        <v>147</v>
      </c>
      <c r="X167" s="144">
        <v>93</v>
      </c>
      <c r="Y167" s="144" t="s">
        <v>147</v>
      </c>
      <c r="Z167" s="23">
        <v>6.0772017007037233E-3</v>
      </c>
      <c r="AA167" s="144" t="s">
        <v>147</v>
      </c>
      <c r="AB167" s="144">
        <v>70</v>
      </c>
      <c r="AC167" s="144" t="s">
        <v>147</v>
      </c>
      <c r="AD167" s="23">
        <v>1.1512199542641153E-2</v>
      </c>
      <c r="AE167" s="144" t="s">
        <v>147</v>
      </c>
      <c r="AF167" s="144">
        <v>149</v>
      </c>
      <c r="AG167" s="144" t="s">
        <v>147</v>
      </c>
      <c r="AH167" s="23">
        <v>5.2391246074067734E-2</v>
      </c>
      <c r="AI167" s="144" t="s">
        <v>147</v>
      </c>
      <c r="AJ167" s="144">
        <v>294</v>
      </c>
      <c r="AK167" s="144" t="s">
        <v>147</v>
      </c>
      <c r="AL167" s="23">
        <v>1.7820603913704738E-2</v>
      </c>
      <c r="AM167" s="144" t="s">
        <v>147</v>
      </c>
      <c r="AN167" s="144">
        <v>220</v>
      </c>
      <c r="AO167" s="144" t="s">
        <v>147</v>
      </c>
      <c r="AP167" s="23">
        <v>0.11058343816730762</v>
      </c>
      <c r="AQ167" s="144" t="s">
        <v>147</v>
      </c>
      <c r="AR167" s="144">
        <v>50</v>
      </c>
      <c r="AS167" s="144" t="s">
        <v>147</v>
      </c>
      <c r="AT167" s="23">
        <v>5.6733174744547851E-2</v>
      </c>
      <c r="AU167" s="144" t="s">
        <v>147</v>
      </c>
      <c r="AV167" s="144">
        <v>282</v>
      </c>
      <c r="AW167" s="144" t="s">
        <v>147</v>
      </c>
      <c r="AX167" s="23">
        <v>0.12771296731787277</v>
      </c>
      <c r="AY167" s="144" t="s">
        <v>147</v>
      </c>
      <c r="AZ167" s="144">
        <v>70</v>
      </c>
      <c r="BA167" s="144" t="s">
        <v>147</v>
      </c>
      <c r="BB167" s="23">
        <v>3.7990342705870102E-2</v>
      </c>
      <c r="BC167" s="144" t="s">
        <v>147</v>
      </c>
      <c r="BD167" s="144">
        <v>195</v>
      </c>
      <c r="BE167" s="144" t="s">
        <v>147</v>
      </c>
      <c r="BF167" s="23">
        <v>0.13113785837113634</v>
      </c>
      <c r="BG167" s="144" t="s">
        <v>147</v>
      </c>
      <c r="BH167" s="144">
        <v>295</v>
      </c>
      <c r="BI167" s="144" t="s">
        <v>147</v>
      </c>
      <c r="BJ167" s="23">
        <v>6.2064229249102959E-2</v>
      </c>
      <c r="BK167" s="144" t="s">
        <v>147</v>
      </c>
      <c r="BL167" s="144">
        <v>258</v>
      </c>
      <c r="BM167" s="144" t="s">
        <v>147</v>
      </c>
      <c r="BN167" s="23">
        <v>4.2185434281536809E-3</v>
      </c>
      <c r="BO167" s="144" t="s">
        <v>147</v>
      </c>
      <c r="BP167" s="144">
        <v>320</v>
      </c>
      <c r="BQ167" s="144" t="s">
        <v>147</v>
      </c>
      <c r="BR167" s="23">
        <v>3.0989140652278507E-2</v>
      </c>
      <c r="BS167" s="144" t="s">
        <v>147</v>
      </c>
      <c r="BT167" s="144">
        <v>286</v>
      </c>
      <c r="BU167" s="144" t="s">
        <v>147</v>
      </c>
      <c r="BV167" s="23">
        <v>3.0646023329967003E-2</v>
      </c>
      <c r="BW167" s="144" t="s">
        <v>147</v>
      </c>
      <c r="BX167" s="144">
        <v>323</v>
      </c>
      <c r="BY167" s="144" t="s">
        <v>147</v>
      </c>
      <c r="BZ167" s="23">
        <v>0.40260218872074716</v>
      </c>
      <c r="CA167" s="144" t="s">
        <v>147</v>
      </c>
      <c r="CB167" s="144">
        <v>19</v>
      </c>
      <c r="CC167" s="144" t="s">
        <v>147</v>
      </c>
      <c r="CD167" s="23">
        <v>0.13604719960246653</v>
      </c>
      <c r="CE167" s="144" t="s">
        <v>147</v>
      </c>
      <c r="CF167" s="144">
        <v>86</v>
      </c>
      <c r="CG167" s="2">
        <f t="shared" si="22"/>
        <v>6.0772017007037233E-3</v>
      </c>
      <c r="CH167">
        <f t="shared" si="23"/>
        <v>1.7820603913704738E-2</v>
      </c>
      <c r="CI167">
        <f t="shared" si="24"/>
        <v>0.12771296731787277</v>
      </c>
      <c r="CJ167">
        <f t="shared" si="25"/>
        <v>6.2064229249102959E-2</v>
      </c>
      <c r="CK167">
        <f t="shared" si="26"/>
        <v>3.0646023329967003E-2</v>
      </c>
      <c r="CL167">
        <f t="shared" si="27"/>
        <v>0.40260218872074716</v>
      </c>
      <c r="CM167">
        <f t="shared" si="28"/>
        <v>0.13604719960246653</v>
      </c>
      <c r="CN167">
        <f t="shared" si="29"/>
        <v>0.1106432020950614</v>
      </c>
      <c r="CO167">
        <f t="shared" si="30"/>
        <v>1.5193004251759308E-3</v>
      </c>
      <c r="CP167" s="144" t="s">
        <v>147</v>
      </c>
      <c r="CQ167">
        <f t="shared" si="31"/>
        <v>103</v>
      </c>
      <c r="CR167">
        <f t="shared" si="32"/>
        <v>70</v>
      </c>
      <c r="CS167" s="144" t="s">
        <v>147</v>
      </c>
    </row>
    <row r="168" spans="1:97" x14ac:dyDescent="0.25">
      <c r="A168" s="144" t="s">
        <v>250</v>
      </c>
      <c r="B168" s="23">
        <v>0.26921745517404927</v>
      </c>
      <c r="C168" s="144" t="s">
        <v>250</v>
      </c>
      <c r="D168" s="144">
        <v>105</v>
      </c>
      <c r="E168" s="144" t="s">
        <v>250</v>
      </c>
      <c r="F168" s="23">
        <v>0.13310754375023903</v>
      </c>
      <c r="G168" s="144" t="s">
        <v>250</v>
      </c>
      <c r="H168" s="144">
        <v>93</v>
      </c>
      <c r="I168" s="144" t="s">
        <v>250</v>
      </c>
      <c r="J168" s="23">
        <v>0.32026651538441542</v>
      </c>
      <c r="K168" s="144" t="s">
        <v>250</v>
      </c>
      <c r="L168" s="144">
        <v>98</v>
      </c>
      <c r="M168" s="144" t="s">
        <v>250</v>
      </c>
      <c r="N168" s="23">
        <v>5</v>
      </c>
      <c r="O168" s="144" t="s">
        <v>250</v>
      </c>
      <c r="P168" s="23">
        <v>175</v>
      </c>
      <c r="Q168" s="144" t="s">
        <v>250</v>
      </c>
      <c r="R168" s="23">
        <v>2.6086454404066427E-3</v>
      </c>
      <c r="S168" s="144" t="s">
        <v>250</v>
      </c>
      <c r="T168" s="144">
        <v>89</v>
      </c>
      <c r="U168" s="144" t="s">
        <v>250</v>
      </c>
      <c r="V168" s="23">
        <v>0.29279329403990761</v>
      </c>
      <c r="W168" s="144" t="s">
        <v>250</v>
      </c>
      <c r="X168" s="144">
        <v>61</v>
      </c>
      <c r="Y168" s="144" t="s">
        <v>250</v>
      </c>
      <c r="Z168" s="23">
        <v>5.3135786621082877E-3</v>
      </c>
      <c r="AA168" s="144" t="s">
        <v>250</v>
      </c>
      <c r="AB168" s="144">
        <v>87</v>
      </c>
      <c r="AC168" s="144" t="s">
        <v>250</v>
      </c>
      <c r="AD168" s="23">
        <v>3.2159203784567596E-2</v>
      </c>
      <c r="AE168" s="144" t="s">
        <v>250</v>
      </c>
      <c r="AF168" s="144">
        <v>63</v>
      </c>
      <c r="AG168" s="144" t="s">
        <v>250</v>
      </c>
      <c r="AH168" s="23">
        <v>0.16914191716732574</v>
      </c>
      <c r="AI168" s="144" t="s">
        <v>250</v>
      </c>
      <c r="AJ168" s="144">
        <v>44</v>
      </c>
      <c r="AK168" s="144" t="s">
        <v>250</v>
      </c>
      <c r="AL168" s="23">
        <v>5.2653613762618116E-2</v>
      </c>
      <c r="AM168" s="144" t="s">
        <v>250</v>
      </c>
      <c r="AN168" s="144">
        <v>53</v>
      </c>
      <c r="AO168" s="144" t="s">
        <v>250</v>
      </c>
      <c r="AP168" s="23">
        <v>3.6282400894998165E-2</v>
      </c>
      <c r="AQ168" s="144" t="s">
        <v>250</v>
      </c>
      <c r="AR168" s="144">
        <v>156</v>
      </c>
      <c r="AS168" s="144" t="s">
        <v>250</v>
      </c>
      <c r="AT168" s="23">
        <v>7.99590029068067E-2</v>
      </c>
      <c r="AU168" s="144" t="s">
        <v>250</v>
      </c>
      <c r="AV168" s="144">
        <v>197</v>
      </c>
      <c r="AW168" s="144" t="s">
        <v>250</v>
      </c>
      <c r="AX168" s="23">
        <v>6.353011875865977E-2</v>
      </c>
      <c r="AY168" s="144" t="s">
        <v>250</v>
      </c>
      <c r="AZ168" s="144">
        <v>183</v>
      </c>
      <c r="BA168" s="144" t="s">
        <v>250</v>
      </c>
      <c r="BB168" s="23">
        <v>0.17097017370294329</v>
      </c>
      <c r="BC168" s="144" t="s">
        <v>250</v>
      </c>
      <c r="BD168" s="144">
        <v>43</v>
      </c>
      <c r="BE168" s="144" t="s">
        <v>250</v>
      </c>
      <c r="BF168" s="23">
        <v>0.1530053202548935</v>
      </c>
      <c r="BG168" s="144" t="s">
        <v>250</v>
      </c>
      <c r="BH168" s="144">
        <v>258</v>
      </c>
      <c r="BI168" s="144" t="s">
        <v>250</v>
      </c>
      <c r="BJ168" s="23">
        <v>0.18794233383054221</v>
      </c>
      <c r="BK168" s="144" t="s">
        <v>250</v>
      </c>
      <c r="BL168" s="144">
        <v>56</v>
      </c>
      <c r="BM168" s="144" t="s">
        <v>250</v>
      </c>
      <c r="BN168" s="23">
        <v>5.2507656846039204E-2</v>
      </c>
      <c r="BO168" s="144" t="s">
        <v>250</v>
      </c>
      <c r="BP168" s="144">
        <v>186</v>
      </c>
      <c r="BQ168" s="144" t="s">
        <v>250</v>
      </c>
      <c r="BR168" s="23">
        <v>0.11157830661843618</v>
      </c>
      <c r="BS168" s="144" t="s">
        <v>250</v>
      </c>
      <c r="BT168" s="144">
        <v>54</v>
      </c>
      <c r="BU168" s="144" t="s">
        <v>250</v>
      </c>
      <c r="BV168" s="23">
        <v>0.14270368720732668</v>
      </c>
      <c r="BW168" s="144" t="s">
        <v>250</v>
      </c>
      <c r="BX168" s="144">
        <v>118</v>
      </c>
      <c r="BY168" s="144" t="s">
        <v>250</v>
      </c>
      <c r="BZ168" s="23">
        <v>0.16659407728558179</v>
      </c>
      <c r="CA168" s="144" t="s">
        <v>250</v>
      </c>
      <c r="CB168" s="144">
        <v>142</v>
      </c>
      <c r="CC168" s="144" t="s">
        <v>250</v>
      </c>
      <c r="CD168" s="23">
        <v>0.17053344056263389</v>
      </c>
      <c r="CE168" s="144" t="s">
        <v>250</v>
      </c>
      <c r="CF168" s="144">
        <v>61</v>
      </c>
      <c r="CG168" s="2">
        <f t="shared" si="22"/>
        <v>5.3135786621082877E-3</v>
      </c>
      <c r="CH168">
        <f t="shared" si="23"/>
        <v>5.2653613762618116E-2</v>
      </c>
      <c r="CI168">
        <f t="shared" si="24"/>
        <v>6.353011875865977E-2</v>
      </c>
      <c r="CJ168">
        <f t="shared" si="25"/>
        <v>0.18794233383054221</v>
      </c>
      <c r="CK168">
        <f t="shared" si="26"/>
        <v>0.14270368720732668</v>
      </c>
      <c r="CL168">
        <f t="shared" si="27"/>
        <v>0.16659407728558179</v>
      </c>
      <c r="CM168">
        <f t="shared" si="28"/>
        <v>0.17053344056263389</v>
      </c>
      <c r="CN168">
        <f t="shared" si="29"/>
        <v>0.10986395548228893</v>
      </c>
      <c r="CO168">
        <f t="shared" si="30"/>
        <v>1.3283946655270719E-3</v>
      </c>
      <c r="CP168" s="144" t="s">
        <v>250</v>
      </c>
      <c r="CQ168">
        <f t="shared" si="31"/>
        <v>105</v>
      </c>
      <c r="CR168">
        <f t="shared" si="32"/>
        <v>87</v>
      </c>
      <c r="CS168" s="144" t="s">
        <v>250</v>
      </c>
    </row>
    <row r="169" spans="1:97" x14ac:dyDescent="0.25">
      <c r="A169" s="144" t="s">
        <v>208</v>
      </c>
      <c r="B169" s="23">
        <v>0.18134476417314338</v>
      </c>
      <c r="C169" s="144" t="s">
        <v>208</v>
      </c>
      <c r="D169" s="144">
        <v>222</v>
      </c>
      <c r="E169" s="144" t="s">
        <v>208</v>
      </c>
      <c r="F169" s="23">
        <v>8.0324577869463842E-2</v>
      </c>
      <c r="G169" s="144" t="s">
        <v>208</v>
      </c>
      <c r="H169" s="144">
        <v>196</v>
      </c>
      <c r="I169" s="144" t="s">
        <v>208</v>
      </c>
      <c r="J169" s="23">
        <v>0.23260767850499706</v>
      </c>
      <c r="K169" s="144" t="s">
        <v>208</v>
      </c>
      <c r="L169" s="144">
        <v>204</v>
      </c>
      <c r="M169" s="144" t="s">
        <v>208</v>
      </c>
      <c r="N169" s="23">
        <v>8</v>
      </c>
      <c r="O169" s="144" t="s">
        <v>208</v>
      </c>
      <c r="P169" s="23">
        <v>182</v>
      </c>
      <c r="Q169" s="144" t="s">
        <v>208</v>
      </c>
      <c r="R169" s="23">
        <v>1.6182115189652335E-3</v>
      </c>
      <c r="S169" s="144" t="s">
        <v>208</v>
      </c>
      <c r="T169" s="144">
        <v>129</v>
      </c>
      <c r="U169" s="144" t="s">
        <v>208</v>
      </c>
      <c r="V169" s="23">
        <v>3.2755924775074982E-2</v>
      </c>
      <c r="W169" s="144" t="s">
        <v>208</v>
      </c>
      <c r="X169" s="144">
        <v>316</v>
      </c>
      <c r="Y169" s="144" t="s">
        <v>208</v>
      </c>
      <c r="Z169" s="23">
        <v>1.9204247459610885E-3</v>
      </c>
      <c r="AA169" s="144" t="s">
        <v>208</v>
      </c>
      <c r="AB169" s="144">
        <v>233</v>
      </c>
      <c r="AC169" s="144" t="s">
        <v>208</v>
      </c>
      <c r="AD169" s="23">
        <v>4.5955610877127545E-2</v>
      </c>
      <c r="AE169" s="144" t="s">
        <v>208</v>
      </c>
      <c r="AF169" s="144">
        <v>38</v>
      </c>
      <c r="AG169" s="144" t="s">
        <v>208</v>
      </c>
      <c r="AH169" s="23">
        <v>3.8207878813806787E-2</v>
      </c>
      <c r="AI169" s="144" t="s">
        <v>208</v>
      </c>
      <c r="AJ169" s="144">
        <v>320</v>
      </c>
      <c r="AK169" s="144" t="s">
        <v>208</v>
      </c>
      <c r="AL169" s="23">
        <v>4.9595197156761875E-2</v>
      </c>
      <c r="AM169" s="144" t="s">
        <v>208</v>
      </c>
      <c r="AN169" s="144">
        <v>57</v>
      </c>
      <c r="AO169" s="144" t="s">
        <v>208</v>
      </c>
      <c r="AP169" s="23">
        <v>0</v>
      </c>
      <c r="AQ169" s="144" t="s">
        <v>208</v>
      </c>
      <c r="AR169" s="144">
        <v>253</v>
      </c>
      <c r="AS169" s="144" t="s">
        <v>208</v>
      </c>
      <c r="AT169" s="23">
        <v>7.1912676944412168E-2</v>
      </c>
      <c r="AU169" s="144" t="s">
        <v>208</v>
      </c>
      <c r="AV169" s="144">
        <v>229</v>
      </c>
      <c r="AW169" s="144" t="s">
        <v>208</v>
      </c>
      <c r="AX169" s="23">
        <v>2.5353274298574289E-2</v>
      </c>
      <c r="AY169" s="144" t="s">
        <v>208</v>
      </c>
      <c r="AZ169" s="144">
        <v>302</v>
      </c>
      <c r="BA169" s="144" t="s">
        <v>208</v>
      </c>
      <c r="BB169" s="23">
        <v>5.7897628060242283E-2</v>
      </c>
      <c r="BC169" s="144" t="s">
        <v>208</v>
      </c>
      <c r="BD169" s="144">
        <v>147</v>
      </c>
      <c r="BE169" s="144" t="s">
        <v>208</v>
      </c>
      <c r="BF169" s="23">
        <v>0.46043139540953765</v>
      </c>
      <c r="BG169" s="144" t="s">
        <v>208</v>
      </c>
      <c r="BH169" s="144">
        <v>31</v>
      </c>
      <c r="BI169" s="144" t="s">
        <v>208</v>
      </c>
      <c r="BJ169" s="23">
        <v>0.14904810163865306</v>
      </c>
      <c r="BK169" s="144" t="s">
        <v>208</v>
      </c>
      <c r="BL169" s="144">
        <v>98</v>
      </c>
      <c r="BM169" s="144" t="s">
        <v>208</v>
      </c>
      <c r="BN169" s="23">
        <v>7.2263357683678503E-2</v>
      </c>
      <c r="BO169" s="144" t="s">
        <v>208</v>
      </c>
      <c r="BP169" s="144">
        <v>142</v>
      </c>
      <c r="BQ169" s="144" t="s">
        <v>208</v>
      </c>
      <c r="BR169" s="23">
        <v>2.2877254733315117E-2</v>
      </c>
      <c r="BS169" s="144" t="s">
        <v>208</v>
      </c>
      <c r="BT169" s="144">
        <v>314</v>
      </c>
      <c r="BU169" s="144" t="s">
        <v>208</v>
      </c>
      <c r="BV169" s="23">
        <v>8.2586638065904411E-2</v>
      </c>
      <c r="BW169" s="144" t="s">
        <v>208</v>
      </c>
      <c r="BX169" s="144">
        <v>236</v>
      </c>
      <c r="BY169" s="144" t="s">
        <v>208</v>
      </c>
      <c r="BZ169" s="23">
        <v>0.14575799937031511</v>
      </c>
      <c r="CA169" s="144" t="s">
        <v>208</v>
      </c>
      <c r="CB169" s="144">
        <v>169</v>
      </c>
      <c r="CC169" s="144" t="s">
        <v>208</v>
      </c>
      <c r="CD169" s="23">
        <v>5.8650687497425254E-2</v>
      </c>
      <c r="CE169" s="144" t="s">
        <v>208</v>
      </c>
      <c r="CF169" s="144">
        <v>186</v>
      </c>
      <c r="CG169" s="2">
        <f t="shared" si="22"/>
        <v>1.9204247459610885E-3</v>
      </c>
      <c r="CH169">
        <f t="shared" si="23"/>
        <v>4.9595197156761875E-2</v>
      </c>
      <c r="CI169">
        <f t="shared" si="24"/>
        <v>2.5353274298574289E-2</v>
      </c>
      <c r="CJ169">
        <f t="shared" si="25"/>
        <v>0.14904810163865306</v>
      </c>
      <c r="CK169">
        <f t="shared" si="26"/>
        <v>8.2586638065904411E-2</v>
      </c>
      <c r="CL169">
        <f t="shared" si="27"/>
        <v>0.14575799937031511</v>
      </c>
      <c r="CM169">
        <f t="shared" si="28"/>
        <v>5.8650687497425254E-2</v>
      </c>
      <c r="CN169">
        <f t="shared" si="29"/>
        <v>7.4004314041168001E-2</v>
      </c>
      <c r="CO169">
        <f t="shared" si="30"/>
        <v>4.8010618649027212E-4</v>
      </c>
      <c r="CP169" s="144" t="s">
        <v>208</v>
      </c>
      <c r="CQ169">
        <f t="shared" si="31"/>
        <v>222</v>
      </c>
      <c r="CR169">
        <f t="shared" si="32"/>
        <v>233</v>
      </c>
      <c r="CS169" s="144" t="s">
        <v>208</v>
      </c>
    </row>
    <row r="170" spans="1:97" x14ac:dyDescent="0.25">
      <c r="A170" s="144" t="s">
        <v>146</v>
      </c>
      <c r="B170" s="23">
        <v>0.25216880338513809</v>
      </c>
      <c r="C170" s="144" t="s">
        <v>146</v>
      </c>
      <c r="D170" s="144">
        <v>121</v>
      </c>
      <c r="E170" s="144" t="s">
        <v>146</v>
      </c>
      <c r="F170" s="23">
        <v>6.2469313968368557E-2</v>
      </c>
      <c r="G170" s="144" t="s">
        <v>146</v>
      </c>
      <c r="H170" s="144">
        <v>246</v>
      </c>
      <c r="I170" s="144" t="s">
        <v>146</v>
      </c>
      <c r="J170" s="23">
        <v>0.38252529105530592</v>
      </c>
      <c r="K170" s="144" t="s">
        <v>146</v>
      </c>
      <c r="L170" s="144">
        <v>62</v>
      </c>
      <c r="M170" s="144" t="s">
        <v>146</v>
      </c>
      <c r="N170" s="23">
        <v>-184</v>
      </c>
      <c r="O170" s="144" t="s">
        <v>146</v>
      </c>
      <c r="P170" s="23">
        <v>19</v>
      </c>
      <c r="Q170" s="144" t="s">
        <v>146</v>
      </c>
      <c r="R170" s="23">
        <v>3.9059087891236137E-3</v>
      </c>
      <c r="S170" s="144" t="s">
        <v>146</v>
      </c>
      <c r="T170" s="144">
        <v>64</v>
      </c>
      <c r="U170" s="144" t="s">
        <v>146</v>
      </c>
      <c r="V170" s="23">
        <v>0.31587043793547331</v>
      </c>
      <c r="W170" s="144" t="s">
        <v>146</v>
      </c>
      <c r="X170" s="144">
        <v>55</v>
      </c>
      <c r="Y170" s="144" t="s">
        <v>146</v>
      </c>
      <c r="Z170" s="23">
        <v>6.8237095254760852E-3</v>
      </c>
      <c r="AA170" s="144" t="s">
        <v>146</v>
      </c>
      <c r="AB170" s="144">
        <v>63</v>
      </c>
      <c r="AC170" s="144" t="s">
        <v>146</v>
      </c>
      <c r="AD170" s="23">
        <v>2.3315774890106809E-3</v>
      </c>
      <c r="AE170" s="144" t="s">
        <v>146</v>
      </c>
      <c r="AF170" s="144">
        <v>303</v>
      </c>
      <c r="AG170" s="144" t="s">
        <v>146</v>
      </c>
      <c r="AH170" s="23">
        <v>0.12906212296358471</v>
      </c>
      <c r="AI170" s="144" t="s">
        <v>146</v>
      </c>
      <c r="AJ170" s="144">
        <v>73</v>
      </c>
      <c r="AK170" s="144" t="s">
        <v>146</v>
      </c>
      <c r="AL170" s="23">
        <v>1.8537831868964343E-2</v>
      </c>
      <c r="AM170" s="144" t="s">
        <v>146</v>
      </c>
      <c r="AN170" s="144">
        <v>209</v>
      </c>
      <c r="AO170" s="144" t="s">
        <v>146</v>
      </c>
      <c r="AP170" s="23">
        <v>8.2319305594143119E-3</v>
      </c>
      <c r="AQ170" s="144" t="s">
        <v>146</v>
      </c>
      <c r="AR170" s="144">
        <v>239</v>
      </c>
      <c r="AS170" s="144" t="s">
        <v>146</v>
      </c>
      <c r="AT170" s="23">
        <v>0.13174661381556113</v>
      </c>
      <c r="AU170" s="144" t="s">
        <v>146</v>
      </c>
      <c r="AV170" s="144">
        <v>69</v>
      </c>
      <c r="AW170" s="144" t="s">
        <v>146</v>
      </c>
      <c r="AX170" s="23">
        <v>5.4466239284632775E-2</v>
      </c>
      <c r="AY170" s="144" t="s">
        <v>146</v>
      </c>
      <c r="AZ170" s="144">
        <v>214</v>
      </c>
      <c r="BA170" s="144" t="s">
        <v>146</v>
      </c>
      <c r="BB170" s="23">
        <v>0.11128927000293097</v>
      </c>
      <c r="BC170" s="144" t="s">
        <v>146</v>
      </c>
      <c r="BD170" s="144">
        <v>84</v>
      </c>
      <c r="BE170" s="144" t="s">
        <v>146</v>
      </c>
      <c r="BF170" s="23">
        <v>0.29712006991913259</v>
      </c>
      <c r="BG170" s="144" t="s">
        <v>146</v>
      </c>
      <c r="BH170" s="144">
        <v>86</v>
      </c>
      <c r="BI170" s="144" t="s">
        <v>146</v>
      </c>
      <c r="BJ170" s="23">
        <v>0.16362051466780433</v>
      </c>
      <c r="BK170" s="144" t="s">
        <v>146</v>
      </c>
      <c r="BL170" s="144">
        <v>84</v>
      </c>
      <c r="BM170" s="144" t="s">
        <v>146</v>
      </c>
      <c r="BN170" s="23">
        <v>1.2467642227191222E-2</v>
      </c>
      <c r="BO170" s="144" t="s">
        <v>146</v>
      </c>
      <c r="BP170" s="144">
        <v>302</v>
      </c>
      <c r="BQ170" s="144" t="s">
        <v>146</v>
      </c>
      <c r="BR170" s="23">
        <v>0.16569758770500229</v>
      </c>
      <c r="BS170" s="144" t="s">
        <v>146</v>
      </c>
      <c r="BT170" s="144">
        <v>19</v>
      </c>
      <c r="BU170" s="144" t="s">
        <v>146</v>
      </c>
      <c r="BV170" s="23">
        <v>0.15511450717922401</v>
      </c>
      <c r="BW170" s="144" t="s">
        <v>146</v>
      </c>
      <c r="BX170" s="144">
        <v>104</v>
      </c>
      <c r="BY170" s="144" t="s">
        <v>146</v>
      </c>
      <c r="BZ170" s="23">
        <v>0.2096008515704437</v>
      </c>
      <c r="CA170" s="144" t="s">
        <v>146</v>
      </c>
      <c r="CB170" s="144">
        <v>84</v>
      </c>
      <c r="CC170" s="144" t="s">
        <v>146</v>
      </c>
      <c r="CD170" s="23">
        <v>0.11682086119974001</v>
      </c>
      <c r="CE170" s="144" t="s">
        <v>146</v>
      </c>
      <c r="CF170" s="144">
        <v>105</v>
      </c>
      <c r="CG170" s="2">
        <f t="shared" si="22"/>
        <v>6.8237095254760852E-3</v>
      </c>
      <c r="CH170">
        <f t="shared" si="23"/>
        <v>1.8537831868964343E-2</v>
      </c>
      <c r="CI170">
        <f t="shared" si="24"/>
        <v>5.4466239284632775E-2</v>
      </c>
      <c r="CJ170">
        <f t="shared" si="25"/>
        <v>0.16362051466780433</v>
      </c>
      <c r="CK170">
        <f t="shared" si="26"/>
        <v>0.15511450717922401</v>
      </c>
      <c r="CL170">
        <f t="shared" si="27"/>
        <v>0.2096008515704437</v>
      </c>
      <c r="CM170">
        <f t="shared" si="28"/>
        <v>0.11682086119974001</v>
      </c>
      <c r="CN170">
        <f t="shared" si="29"/>
        <v>0.10290663423445577</v>
      </c>
      <c r="CO170">
        <f t="shared" si="30"/>
        <v>1.7059273813690213E-3</v>
      </c>
      <c r="CP170" s="144" t="s">
        <v>146</v>
      </c>
      <c r="CQ170">
        <f t="shared" si="31"/>
        <v>121</v>
      </c>
      <c r="CR170">
        <f t="shared" si="32"/>
        <v>63</v>
      </c>
      <c r="CS170" s="144" t="s">
        <v>146</v>
      </c>
    </row>
    <row r="171" spans="1:97" x14ac:dyDescent="0.25">
      <c r="A171" s="144" t="s">
        <v>268</v>
      </c>
      <c r="B171" s="23">
        <v>0.16665846577443016</v>
      </c>
      <c r="C171" s="144" t="s">
        <v>268</v>
      </c>
      <c r="D171" s="144">
        <v>250</v>
      </c>
      <c r="E171" s="144" t="s">
        <v>268</v>
      </c>
      <c r="F171" s="23">
        <v>4.6558208985941214E-2</v>
      </c>
      <c r="G171" s="144" t="s">
        <v>268</v>
      </c>
      <c r="H171" s="144">
        <v>288</v>
      </c>
      <c r="I171" s="144" t="s">
        <v>268</v>
      </c>
      <c r="J171" s="23">
        <v>0.20419718384593652</v>
      </c>
      <c r="K171" s="144" t="s">
        <v>268</v>
      </c>
      <c r="L171" s="144">
        <v>245</v>
      </c>
      <c r="M171" s="144" t="s">
        <v>268</v>
      </c>
      <c r="N171" s="23">
        <v>-43</v>
      </c>
      <c r="O171" s="144" t="s">
        <v>268</v>
      </c>
      <c r="P171" s="23">
        <v>111</v>
      </c>
      <c r="Q171" s="144" t="s">
        <v>268</v>
      </c>
      <c r="R171" s="23">
        <v>4.7509148240181343E-3</v>
      </c>
      <c r="S171" s="144" t="s">
        <v>268</v>
      </c>
      <c r="T171" s="144">
        <v>54</v>
      </c>
      <c r="U171" s="144" t="s">
        <v>268</v>
      </c>
      <c r="V171" s="23">
        <v>0.16183763342296614</v>
      </c>
      <c r="W171" s="144" t="s">
        <v>268</v>
      </c>
      <c r="X171" s="144">
        <v>139</v>
      </c>
      <c r="Y171" s="144" t="s">
        <v>268</v>
      </c>
      <c r="Z171" s="23">
        <v>6.2450376410276018E-3</v>
      </c>
      <c r="AA171" s="144" t="s">
        <v>268</v>
      </c>
      <c r="AB171" s="144">
        <v>69</v>
      </c>
      <c r="AC171" s="144" t="s">
        <v>268</v>
      </c>
      <c r="AD171" s="23">
        <v>1.5443053301361847E-2</v>
      </c>
      <c r="AE171" s="144" t="s">
        <v>268</v>
      </c>
      <c r="AF171" s="144">
        <v>116</v>
      </c>
      <c r="AG171" s="144" t="s">
        <v>268</v>
      </c>
      <c r="AH171" s="23">
        <v>5.5890850026751746E-2</v>
      </c>
      <c r="AI171" s="144" t="s">
        <v>268</v>
      </c>
      <c r="AJ171" s="144">
        <v>278</v>
      </c>
      <c r="AK171" s="144" t="s">
        <v>268</v>
      </c>
      <c r="AL171" s="23">
        <v>2.2091944091701957E-2</v>
      </c>
      <c r="AM171" s="144" t="s">
        <v>268</v>
      </c>
      <c r="AN171" s="144">
        <v>161</v>
      </c>
      <c r="AO171" s="144" t="s">
        <v>268</v>
      </c>
      <c r="AP171" s="23">
        <v>3.4637233965277514E-2</v>
      </c>
      <c r="AQ171" s="144" t="s">
        <v>268</v>
      </c>
      <c r="AR171" s="144">
        <v>160</v>
      </c>
      <c r="AS171" s="144" t="s">
        <v>268</v>
      </c>
      <c r="AT171" s="23">
        <v>5.28916079175243E-2</v>
      </c>
      <c r="AU171" s="144" t="s">
        <v>268</v>
      </c>
      <c r="AV171" s="144">
        <v>295</v>
      </c>
      <c r="AW171" s="144" t="s">
        <v>268</v>
      </c>
      <c r="AX171" s="23">
        <v>5.238489746183058E-2</v>
      </c>
      <c r="AY171" s="144" t="s">
        <v>268</v>
      </c>
      <c r="AZ171" s="144">
        <v>221</v>
      </c>
      <c r="BA171" s="144" t="s">
        <v>268</v>
      </c>
      <c r="BB171" s="23">
        <v>3.0163389033403893E-2</v>
      </c>
      <c r="BC171" s="144" t="s">
        <v>268</v>
      </c>
      <c r="BD171" s="144">
        <v>225</v>
      </c>
      <c r="BE171" s="144" t="s">
        <v>268</v>
      </c>
      <c r="BF171" s="23">
        <v>8.7416167895460722E-2</v>
      </c>
      <c r="BG171" s="144" t="s">
        <v>268</v>
      </c>
      <c r="BH171" s="144">
        <v>319</v>
      </c>
      <c r="BI171" s="144" t="s">
        <v>268</v>
      </c>
      <c r="BJ171" s="23">
        <v>4.5786233927038636E-2</v>
      </c>
      <c r="BK171" s="144" t="s">
        <v>268</v>
      </c>
      <c r="BL171" s="144">
        <v>301</v>
      </c>
      <c r="BM171" s="144" t="s">
        <v>268</v>
      </c>
      <c r="BN171" s="23">
        <v>1.8025114188386263E-2</v>
      </c>
      <c r="BO171" s="144" t="s">
        <v>268</v>
      </c>
      <c r="BP171" s="144">
        <v>290</v>
      </c>
      <c r="BQ171" s="144" t="s">
        <v>268</v>
      </c>
      <c r="BR171" s="23">
        <v>0.11782939029051709</v>
      </c>
      <c r="BS171" s="144" t="s">
        <v>268</v>
      </c>
      <c r="BT171" s="144">
        <v>50</v>
      </c>
      <c r="BU171" s="144" t="s">
        <v>268</v>
      </c>
      <c r="BV171" s="23">
        <v>0.11824608324971767</v>
      </c>
      <c r="BW171" s="144" t="s">
        <v>268</v>
      </c>
      <c r="BX171" s="144">
        <v>162</v>
      </c>
      <c r="BY171" s="144" t="s">
        <v>268</v>
      </c>
      <c r="BZ171" s="23">
        <v>0.11939778997011956</v>
      </c>
      <c r="CA171" s="144" t="s">
        <v>268</v>
      </c>
      <c r="CB171" s="144">
        <v>223</v>
      </c>
      <c r="CC171" s="144" t="s">
        <v>268</v>
      </c>
      <c r="CD171" s="23">
        <v>0.13388238899093197</v>
      </c>
      <c r="CE171" s="144" t="s">
        <v>268</v>
      </c>
      <c r="CF171" s="144">
        <v>88</v>
      </c>
      <c r="CG171" s="2">
        <f t="shared" si="22"/>
        <v>6.2450376410276018E-3</v>
      </c>
      <c r="CH171">
        <f t="shared" si="23"/>
        <v>2.2091944091701957E-2</v>
      </c>
      <c r="CI171">
        <f t="shared" si="24"/>
        <v>5.238489746183058E-2</v>
      </c>
      <c r="CJ171">
        <f t="shared" si="25"/>
        <v>4.5786233927038636E-2</v>
      </c>
      <c r="CK171">
        <f t="shared" si="26"/>
        <v>0.11824608324971767</v>
      </c>
      <c r="CL171">
        <f t="shared" si="27"/>
        <v>0.11939778997011956</v>
      </c>
      <c r="CM171">
        <f t="shared" si="28"/>
        <v>0.13388238899093197</v>
      </c>
      <c r="CN171">
        <f t="shared" si="29"/>
        <v>6.8011036850308598E-2</v>
      </c>
      <c r="CO171">
        <f t="shared" si="30"/>
        <v>1.5612594102569005E-3</v>
      </c>
      <c r="CP171" s="144" t="s">
        <v>268</v>
      </c>
      <c r="CQ171">
        <f t="shared" si="31"/>
        <v>250</v>
      </c>
      <c r="CR171">
        <f t="shared" si="32"/>
        <v>69</v>
      </c>
      <c r="CS171" s="144" t="s">
        <v>268</v>
      </c>
    </row>
    <row r="172" spans="1:97" x14ac:dyDescent="0.25">
      <c r="A172" s="144" t="s">
        <v>142</v>
      </c>
      <c r="B172" s="23">
        <v>0.1761177304863947</v>
      </c>
      <c r="C172" s="144" t="s">
        <v>142</v>
      </c>
      <c r="D172" s="144">
        <v>233</v>
      </c>
      <c r="E172" s="144" t="s">
        <v>142</v>
      </c>
      <c r="F172" s="23">
        <v>7.9470054635948598E-2</v>
      </c>
      <c r="G172" s="144" t="s">
        <v>142</v>
      </c>
      <c r="H172" s="144">
        <v>199</v>
      </c>
      <c r="I172" s="144" t="s">
        <v>142</v>
      </c>
      <c r="J172" s="23">
        <v>0.32485928939666553</v>
      </c>
      <c r="K172" s="144" t="s">
        <v>142</v>
      </c>
      <c r="L172" s="144">
        <v>95</v>
      </c>
      <c r="M172" s="144" t="s">
        <v>142</v>
      </c>
      <c r="N172" s="23">
        <v>-104</v>
      </c>
      <c r="O172" s="144" t="s">
        <v>142</v>
      </c>
      <c r="P172" s="23">
        <v>64</v>
      </c>
      <c r="Q172" s="144" t="s">
        <v>142</v>
      </c>
      <c r="R172" s="23">
        <v>1.0119926144219378E-3</v>
      </c>
      <c r="S172" s="144" t="s">
        <v>142</v>
      </c>
      <c r="T172" s="144">
        <v>195</v>
      </c>
      <c r="U172" s="144" t="s">
        <v>142</v>
      </c>
      <c r="V172" s="23">
        <v>0.5089347455067984</v>
      </c>
      <c r="W172" s="144" t="s">
        <v>142</v>
      </c>
      <c r="X172" s="144">
        <v>19</v>
      </c>
      <c r="Y172" s="144" t="s">
        <v>142</v>
      </c>
      <c r="Z172" s="23">
        <v>5.7147782693217127E-3</v>
      </c>
      <c r="AA172" s="144" t="s">
        <v>142</v>
      </c>
      <c r="AB172" s="144">
        <v>79</v>
      </c>
      <c r="AC172" s="144" t="s">
        <v>142</v>
      </c>
      <c r="AD172" s="23">
        <v>6.6727545067402725E-3</v>
      </c>
      <c r="AE172" s="144" t="s">
        <v>142</v>
      </c>
      <c r="AF172" s="144">
        <v>226</v>
      </c>
      <c r="AG172" s="144" t="s">
        <v>142</v>
      </c>
      <c r="AH172" s="23">
        <v>4.5726348494196073E-2</v>
      </c>
      <c r="AI172" s="144" t="s">
        <v>142</v>
      </c>
      <c r="AJ172" s="144">
        <v>311</v>
      </c>
      <c r="AK172" s="144" t="s">
        <v>142</v>
      </c>
      <c r="AL172" s="23">
        <v>1.2264992452655462E-2</v>
      </c>
      <c r="AM172" s="144" t="s">
        <v>142</v>
      </c>
      <c r="AN172" s="144">
        <v>296</v>
      </c>
      <c r="AO172" s="144" t="s">
        <v>142</v>
      </c>
      <c r="AP172" s="23">
        <v>3.7191611017337277E-2</v>
      </c>
      <c r="AQ172" s="144" t="s">
        <v>142</v>
      </c>
      <c r="AR172" s="144">
        <v>153</v>
      </c>
      <c r="AS172" s="144" t="s">
        <v>142</v>
      </c>
      <c r="AT172" s="23">
        <v>0.1316115485650389</v>
      </c>
      <c r="AU172" s="144" t="s">
        <v>142</v>
      </c>
      <c r="AV172" s="144">
        <v>71</v>
      </c>
      <c r="AW172" s="144" t="s">
        <v>142</v>
      </c>
      <c r="AX172" s="23">
        <v>8.2626149939561092E-2</v>
      </c>
      <c r="AY172" s="144" t="s">
        <v>142</v>
      </c>
      <c r="AZ172" s="144">
        <v>141</v>
      </c>
      <c r="BA172" s="144" t="s">
        <v>142</v>
      </c>
      <c r="BB172" s="23">
        <v>4.7221461306204554E-2</v>
      </c>
      <c r="BC172" s="144" t="s">
        <v>142</v>
      </c>
      <c r="BD172" s="144">
        <v>174</v>
      </c>
      <c r="BE172" s="144" t="s">
        <v>142</v>
      </c>
      <c r="BF172" s="23">
        <v>0.23172884530893947</v>
      </c>
      <c r="BG172" s="144" t="s">
        <v>142</v>
      </c>
      <c r="BH172" s="144">
        <v>145</v>
      </c>
      <c r="BI172" s="144" t="s">
        <v>142</v>
      </c>
      <c r="BJ172" s="23">
        <v>9.1509095499691467E-2</v>
      </c>
      <c r="BK172" s="144" t="s">
        <v>142</v>
      </c>
      <c r="BL172" s="144">
        <v>182</v>
      </c>
      <c r="BM172" s="144" t="s">
        <v>142</v>
      </c>
      <c r="BN172" s="23">
        <v>8.3746178597224288E-2</v>
      </c>
      <c r="BO172" s="144" t="s">
        <v>142</v>
      </c>
      <c r="BP172" s="144">
        <v>118</v>
      </c>
      <c r="BQ172" s="144" t="s">
        <v>142</v>
      </c>
      <c r="BR172" s="23">
        <v>6.9458234266590618E-2</v>
      </c>
      <c r="BS172" s="144" t="s">
        <v>142</v>
      </c>
      <c r="BT172" s="144">
        <v>135</v>
      </c>
      <c r="BU172" s="144" t="s">
        <v>142</v>
      </c>
      <c r="BV172" s="23">
        <v>0.13311055007538997</v>
      </c>
      <c r="BW172" s="144" t="s">
        <v>142</v>
      </c>
      <c r="BX172" s="144">
        <v>131</v>
      </c>
      <c r="BY172" s="144" t="s">
        <v>142</v>
      </c>
      <c r="BZ172" s="23">
        <v>0.11665700335346092</v>
      </c>
      <c r="CA172" s="144" t="s">
        <v>142</v>
      </c>
      <c r="CB172" s="144">
        <v>228</v>
      </c>
      <c r="CC172" s="144" t="s">
        <v>142</v>
      </c>
      <c r="CD172" s="23">
        <v>5.5888477595355167E-2</v>
      </c>
      <c r="CE172" s="144" t="s">
        <v>142</v>
      </c>
      <c r="CF172" s="144">
        <v>195</v>
      </c>
      <c r="CG172" s="2">
        <f t="shared" si="22"/>
        <v>5.7147782693217127E-3</v>
      </c>
      <c r="CH172">
        <f t="shared" si="23"/>
        <v>1.2264992452655462E-2</v>
      </c>
      <c r="CI172">
        <f t="shared" si="24"/>
        <v>8.2626149939561092E-2</v>
      </c>
      <c r="CJ172">
        <f t="shared" si="25"/>
        <v>9.1509095499691467E-2</v>
      </c>
      <c r="CK172">
        <f t="shared" si="26"/>
        <v>0.13311055007538997</v>
      </c>
      <c r="CL172">
        <f t="shared" si="27"/>
        <v>0.11665700335346092</v>
      </c>
      <c r="CM172">
        <f t="shared" si="28"/>
        <v>5.5888477595355167E-2</v>
      </c>
      <c r="CN172">
        <f t="shared" si="29"/>
        <v>7.1871233198047613E-2</v>
      </c>
      <c r="CO172">
        <f t="shared" si="30"/>
        <v>1.4286945673304282E-3</v>
      </c>
      <c r="CP172" s="144" t="s">
        <v>142</v>
      </c>
      <c r="CQ172">
        <f t="shared" si="31"/>
        <v>233</v>
      </c>
      <c r="CR172">
        <f t="shared" si="32"/>
        <v>79</v>
      </c>
      <c r="CS172" s="144" t="s">
        <v>142</v>
      </c>
    </row>
    <row r="173" spans="1:97" x14ac:dyDescent="0.25">
      <c r="A173" s="144" t="s">
        <v>216</v>
      </c>
      <c r="B173" s="23">
        <v>0.13222842318467529</v>
      </c>
      <c r="C173" s="144" t="s">
        <v>216</v>
      </c>
      <c r="D173" s="144">
        <v>300</v>
      </c>
      <c r="E173" s="144" t="s">
        <v>216</v>
      </c>
      <c r="F173" s="23">
        <v>3.6235337042939034E-2</v>
      </c>
      <c r="G173" s="144" t="s">
        <v>216</v>
      </c>
      <c r="H173" s="144">
        <v>306</v>
      </c>
      <c r="I173" s="144" t="s">
        <v>216</v>
      </c>
      <c r="J173" s="23">
        <v>0.1865457688150772</v>
      </c>
      <c r="K173" s="144" t="s">
        <v>216</v>
      </c>
      <c r="L173" s="144">
        <v>269</v>
      </c>
      <c r="M173" s="144" t="s">
        <v>216</v>
      </c>
      <c r="N173" s="23">
        <v>-37</v>
      </c>
      <c r="O173" s="144" t="s">
        <v>216</v>
      </c>
      <c r="P173" s="23">
        <v>121</v>
      </c>
      <c r="Q173" s="144" t="s">
        <v>216</v>
      </c>
      <c r="R173" s="23">
        <v>7.015543628084048E-4</v>
      </c>
      <c r="S173" s="144" t="s">
        <v>216</v>
      </c>
      <c r="T173" s="144">
        <v>229</v>
      </c>
      <c r="U173" s="144" t="s">
        <v>216</v>
      </c>
      <c r="V173" s="23">
        <v>4.0784389860273718E-2</v>
      </c>
      <c r="W173" s="144" t="s">
        <v>216</v>
      </c>
      <c r="X173" s="144">
        <v>310</v>
      </c>
      <c r="Y173" s="144" t="s">
        <v>216</v>
      </c>
      <c r="Z173" s="23">
        <v>1.0782341848681581E-3</v>
      </c>
      <c r="AA173" s="144" t="s">
        <v>216</v>
      </c>
      <c r="AB173" s="144">
        <v>291</v>
      </c>
      <c r="AC173" s="144" t="s">
        <v>216</v>
      </c>
      <c r="AD173" s="23">
        <v>5.6117948767803946E-2</v>
      </c>
      <c r="AE173" s="144" t="s">
        <v>216</v>
      </c>
      <c r="AF173" s="144">
        <v>33</v>
      </c>
      <c r="AG173" s="144" t="s">
        <v>216</v>
      </c>
      <c r="AH173" s="23">
        <v>0.1291610999767564</v>
      </c>
      <c r="AI173" s="144" t="s">
        <v>216</v>
      </c>
      <c r="AJ173" s="144">
        <v>72</v>
      </c>
      <c r="AK173" s="144" t="s">
        <v>216</v>
      </c>
      <c r="AL173" s="23">
        <v>7.0960505438614985E-2</v>
      </c>
      <c r="AM173" s="144" t="s">
        <v>216</v>
      </c>
      <c r="AN173" s="144">
        <v>39</v>
      </c>
      <c r="AO173" s="144" t="s">
        <v>216</v>
      </c>
      <c r="AP173" s="23">
        <v>0</v>
      </c>
      <c r="AQ173" s="144" t="s">
        <v>216</v>
      </c>
      <c r="AR173" s="144">
        <v>253</v>
      </c>
      <c r="AS173" s="144" t="s">
        <v>216</v>
      </c>
      <c r="AT173" s="23">
        <v>7.0356153132207264E-2</v>
      </c>
      <c r="AU173" s="144" t="s">
        <v>216</v>
      </c>
      <c r="AV173" s="144">
        <v>238</v>
      </c>
      <c r="AW173" s="144" t="s">
        <v>216</v>
      </c>
      <c r="AX173" s="23">
        <v>2.4804511871143058E-2</v>
      </c>
      <c r="AY173" s="144" t="s">
        <v>216</v>
      </c>
      <c r="AZ173" s="144">
        <v>303</v>
      </c>
      <c r="BA173" s="144" t="s">
        <v>216</v>
      </c>
      <c r="BB173" s="23">
        <v>1.5626131816525633E-2</v>
      </c>
      <c r="BC173" s="144" t="s">
        <v>216</v>
      </c>
      <c r="BD173" s="144">
        <v>271</v>
      </c>
      <c r="BE173" s="144" t="s">
        <v>216</v>
      </c>
      <c r="BF173" s="23">
        <v>0.20455929504343648</v>
      </c>
      <c r="BG173" s="144" t="s">
        <v>216</v>
      </c>
      <c r="BH173" s="144">
        <v>184</v>
      </c>
      <c r="BI173" s="144" t="s">
        <v>216</v>
      </c>
      <c r="BJ173" s="23">
        <v>5.7008438815859319E-2</v>
      </c>
      <c r="BK173" s="144" t="s">
        <v>216</v>
      </c>
      <c r="BL173" s="144">
        <v>273</v>
      </c>
      <c r="BM173" s="144" t="s">
        <v>216</v>
      </c>
      <c r="BN173" s="23">
        <v>7.7325726206833034E-3</v>
      </c>
      <c r="BO173" s="144" t="s">
        <v>216</v>
      </c>
      <c r="BP173" s="144">
        <v>316</v>
      </c>
      <c r="BQ173" s="144" t="s">
        <v>216</v>
      </c>
      <c r="BR173" s="23">
        <v>3.7518791699924926E-2</v>
      </c>
      <c r="BS173" s="144" t="s">
        <v>216</v>
      </c>
      <c r="BT173" s="144">
        <v>253</v>
      </c>
      <c r="BU173" s="144" t="s">
        <v>216</v>
      </c>
      <c r="BV173" s="23">
        <v>3.9379777498591013E-2</v>
      </c>
      <c r="BW173" s="144" t="s">
        <v>216</v>
      </c>
      <c r="BX173" s="144">
        <v>315</v>
      </c>
      <c r="BY173" s="144" t="s">
        <v>216</v>
      </c>
      <c r="BZ173" s="23">
        <v>0.13204465189009568</v>
      </c>
      <c r="CA173" s="144" t="s">
        <v>216</v>
      </c>
      <c r="CB173" s="144">
        <v>200</v>
      </c>
      <c r="CC173" s="144" t="s">
        <v>216</v>
      </c>
      <c r="CD173" s="23">
        <v>5.1691901671444114E-2</v>
      </c>
      <c r="CE173" s="144" t="s">
        <v>216</v>
      </c>
      <c r="CF173" s="144">
        <v>212</v>
      </c>
      <c r="CG173" s="2">
        <f t="shared" si="22"/>
        <v>1.0782341848681581E-3</v>
      </c>
      <c r="CH173">
        <f t="shared" si="23"/>
        <v>7.0960505438614985E-2</v>
      </c>
      <c r="CI173">
        <f t="shared" si="24"/>
        <v>2.4804511871143058E-2</v>
      </c>
      <c r="CJ173">
        <f t="shared" si="25"/>
        <v>5.7008438815859319E-2</v>
      </c>
      <c r="CK173">
        <f t="shared" si="26"/>
        <v>3.9379777498591013E-2</v>
      </c>
      <c r="CL173">
        <f t="shared" si="27"/>
        <v>0.13204465189009568</v>
      </c>
      <c r="CM173">
        <f t="shared" si="28"/>
        <v>5.1691901671444114E-2</v>
      </c>
      <c r="CN173">
        <f t="shared" si="29"/>
        <v>5.3960608122020248E-2</v>
      </c>
      <c r="CO173">
        <f t="shared" si="30"/>
        <v>2.6955854621703952E-4</v>
      </c>
      <c r="CP173" s="144" t="s">
        <v>216</v>
      </c>
      <c r="CQ173">
        <f t="shared" si="31"/>
        <v>300</v>
      </c>
      <c r="CR173">
        <f t="shared" si="32"/>
        <v>291</v>
      </c>
      <c r="CS173" s="144" t="s">
        <v>216</v>
      </c>
    </row>
    <row r="174" spans="1:97" x14ac:dyDescent="0.25">
      <c r="A174" s="144" t="s">
        <v>274</v>
      </c>
      <c r="B174" s="23">
        <v>0.14996048344271445</v>
      </c>
      <c r="C174" s="144" t="s">
        <v>274</v>
      </c>
      <c r="D174" s="144">
        <v>282</v>
      </c>
      <c r="E174" s="144" t="s">
        <v>274</v>
      </c>
      <c r="F174" s="23">
        <v>2.3638586367828843E-2</v>
      </c>
      <c r="G174" s="144" t="s">
        <v>274</v>
      </c>
      <c r="H174" s="144">
        <v>322</v>
      </c>
      <c r="I174" s="144" t="s">
        <v>274</v>
      </c>
      <c r="J174" s="23">
        <v>0.28499415585986843</v>
      </c>
      <c r="K174" s="144" t="s">
        <v>274</v>
      </c>
      <c r="L174" s="144">
        <v>133</v>
      </c>
      <c r="M174" s="144" t="s">
        <v>274</v>
      </c>
      <c r="N174" s="23">
        <v>-189</v>
      </c>
      <c r="O174" s="144" t="s">
        <v>274</v>
      </c>
      <c r="P174" s="23">
        <v>15</v>
      </c>
      <c r="Q174" s="144" t="s">
        <v>274</v>
      </c>
      <c r="R174" s="23">
        <v>5.116406194911236E-4</v>
      </c>
      <c r="S174" s="144" t="s">
        <v>274</v>
      </c>
      <c r="T174" s="144">
        <v>253</v>
      </c>
      <c r="U174" s="144" t="s">
        <v>274</v>
      </c>
      <c r="V174" s="23">
        <v>0.31953137253349423</v>
      </c>
      <c r="W174" s="144" t="s">
        <v>274</v>
      </c>
      <c r="X174" s="144">
        <v>53</v>
      </c>
      <c r="Y174" s="144" t="s">
        <v>274</v>
      </c>
      <c r="Z174" s="23">
        <v>3.4642911750065613E-3</v>
      </c>
      <c r="AA174" s="144" t="s">
        <v>274</v>
      </c>
      <c r="AB174" s="144">
        <v>145</v>
      </c>
      <c r="AC174" s="144" t="s">
        <v>274</v>
      </c>
      <c r="AD174" s="23">
        <v>5.7454331806667891E-3</v>
      </c>
      <c r="AE174" s="144" t="s">
        <v>274</v>
      </c>
      <c r="AF174" s="144">
        <v>236</v>
      </c>
      <c r="AG174" s="144" t="s">
        <v>274</v>
      </c>
      <c r="AH174" s="23">
        <v>0.11063405845259651</v>
      </c>
      <c r="AI174" s="144" t="s">
        <v>274</v>
      </c>
      <c r="AJ174" s="144">
        <v>107</v>
      </c>
      <c r="AK174" s="144" t="s">
        <v>274</v>
      </c>
      <c r="AL174" s="23">
        <v>1.9541822013231375E-2</v>
      </c>
      <c r="AM174" s="144" t="s">
        <v>274</v>
      </c>
      <c r="AN174" s="144">
        <v>195</v>
      </c>
      <c r="AO174" s="144" t="s">
        <v>274</v>
      </c>
      <c r="AP174" s="23">
        <v>2.4230092918361958E-2</v>
      </c>
      <c r="AQ174" s="144" t="s">
        <v>274</v>
      </c>
      <c r="AR174" s="144">
        <v>194</v>
      </c>
      <c r="AS174" s="144" t="s">
        <v>274</v>
      </c>
      <c r="AT174" s="23">
        <v>6.3203878390624968E-2</v>
      </c>
      <c r="AU174" s="144" t="s">
        <v>274</v>
      </c>
      <c r="AV174" s="144">
        <v>264</v>
      </c>
      <c r="AW174" s="144" t="s">
        <v>274</v>
      </c>
      <c r="AX174" s="23">
        <v>4.5883711511595038E-2</v>
      </c>
      <c r="AY174" s="144" t="s">
        <v>274</v>
      </c>
      <c r="AZ174" s="144">
        <v>242</v>
      </c>
      <c r="BA174" s="144" t="s">
        <v>274</v>
      </c>
      <c r="BB174" s="23">
        <v>1.1326278150862399E-2</v>
      </c>
      <c r="BC174" s="144" t="s">
        <v>274</v>
      </c>
      <c r="BD174" s="144">
        <v>289</v>
      </c>
      <c r="BE174" s="144" t="s">
        <v>274</v>
      </c>
      <c r="BF174" s="23">
        <v>0.23169040264640808</v>
      </c>
      <c r="BG174" s="144" t="s">
        <v>274</v>
      </c>
      <c r="BH174" s="144">
        <v>147</v>
      </c>
      <c r="BI174" s="144" t="s">
        <v>274</v>
      </c>
      <c r="BJ174" s="23">
        <v>5.8756530320571897E-2</v>
      </c>
      <c r="BK174" s="144" t="s">
        <v>274</v>
      </c>
      <c r="BL174" s="144">
        <v>270</v>
      </c>
      <c r="BM174" s="144" t="s">
        <v>274</v>
      </c>
      <c r="BN174" s="23">
        <v>1.0491836082295189E-2</v>
      </c>
      <c r="BO174" s="144" t="s">
        <v>274</v>
      </c>
      <c r="BP174" s="144">
        <v>307</v>
      </c>
      <c r="BQ174" s="144" t="s">
        <v>274</v>
      </c>
      <c r="BR174" s="23">
        <v>6.0325110547945829E-2</v>
      </c>
      <c r="BS174" s="144" t="s">
        <v>274</v>
      </c>
      <c r="BT174" s="144">
        <v>170</v>
      </c>
      <c r="BU174" s="144" t="s">
        <v>274</v>
      </c>
      <c r="BV174" s="23">
        <v>6.1634106148751679E-2</v>
      </c>
      <c r="BW174" s="144" t="s">
        <v>274</v>
      </c>
      <c r="BX174" s="144">
        <v>290</v>
      </c>
      <c r="BY174" s="144" t="s">
        <v>274</v>
      </c>
      <c r="BZ174" s="23">
        <v>0.19155449705978497</v>
      </c>
      <c r="CA174" s="144" t="s">
        <v>274</v>
      </c>
      <c r="CB174" s="144">
        <v>102</v>
      </c>
      <c r="CC174" s="144" t="s">
        <v>274</v>
      </c>
      <c r="CD174" s="23">
        <v>4.0715752698412565E-2</v>
      </c>
      <c r="CE174" s="144" t="s">
        <v>274</v>
      </c>
      <c r="CF174" s="144">
        <v>250</v>
      </c>
      <c r="CG174" s="2">
        <f t="shared" si="22"/>
        <v>3.4642911750065613E-3</v>
      </c>
      <c r="CH174">
        <f t="shared" si="23"/>
        <v>1.9541822013231375E-2</v>
      </c>
      <c r="CI174">
        <f t="shared" si="24"/>
        <v>4.5883711511595038E-2</v>
      </c>
      <c r="CJ174">
        <f t="shared" si="25"/>
        <v>5.8756530320571897E-2</v>
      </c>
      <c r="CK174">
        <f t="shared" si="26"/>
        <v>6.1634106148751679E-2</v>
      </c>
      <c r="CL174">
        <f t="shared" si="27"/>
        <v>0.19155449705978497</v>
      </c>
      <c r="CM174">
        <f t="shared" si="28"/>
        <v>4.0715752698412565E-2</v>
      </c>
      <c r="CN174">
        <f t="shared" si="29"/>
        <v>6.119681900418248E-2</v>
      </c>
      <c r="CO174">
        <f t="shared" si="30"/>
        <v>8.6607279375164033E-4</v>
      </c>
      <c r="CP174" s="144" t="s">
        <v>274</v>
      </c>
      <c r="CQ174">
        <f t="shared" si="31"/>
        <v>282</v>
      </c>
      <c r="CR174">
        <f t="shared" si="32"/>
        <v>145</v>
      </c>
      <c r="CS174" s="144" t="s">
        <v>274</v>
      </c>
    </row>
    <row r="175" spans="1:97" x14ac:dyDescent="0.25">
      <c r="A175" s="144" t="s">
        <v>76</v>
      </c>
      <c r="B175" s="23">
        <v>0.38178150653577242</v>
      </c>
      <c r="C175" s="144" t="s">
        <v>76</v>
      </c>
      <c r="D175" s="144">
        <v>43</v>
      </c>
      <c r="E175" s="144" t="s">
        <v>76</v>
      </c>
      <c r="F175" s="23">
        <v>0.12545879276860569</v>
      </c>
      <c r="G175" s="144" t="s">
        <v>76</v>
      </c>
      <c r="H175" s="144">
        <v>107</v>
      </c>
      <c r="I175" s="144" t="s">
        <v>76</v>
      </c>
      <c r="J175" s="23">
        <v>0.53923877453420299</v>
      </c>
      <c r="K175" s="144" t="s">
        <v>76</v>
      </c>
      <c r="L175" s="144">
        <v>22</v>
      </c>
      <c r="M175" s="144" t="s">
        <v>76</v>
      </c>
      <c r="N175" s="23">
        <v>-85</v>
      </c>
      <c r="O175" s="144" t="s">
        <v>76</v>
      </c>
      <c r="P175" s="23">
        <v>76</v>
      </c>
      <c r="Q175" s="144" t="s">
        <v>76</v>
      </c>
      <c r="R175" s="23">
        <v>9.6875180701815164E-4</v>
      </c>
      <c r="S175" s="144" t="s">
        <v>76</v>
      </c>
      <c r="T175" s="144">
        <v>200</v>
      </c>
      <c r="U175" s="144" t="s">
        <v>76</v>
      </c>
      <c r="V175" s="23">
        <v>0.66293930187335781</v>
      </c>
      <c r="W175" s="144" t="s">
        <v>76</v>
      </c>
      <c r="X175" s="144">
        <v>10</v>
      </c>
      <c r="Y175" s="144" t="s">
        <v>76</v>
      </c>
      <c r="Z175" s="23">
        <v>7.0947136502408064E-3</v>
      </c>
      <c r="AA175" s="144" t="s">
        <v>76</v>
      </c>
      <c r="AB175" s="144">
        <v>58</v>
      </c>
      <c r="AC175" s="144" t="s">
        <v>76</v>
      </c>
      <c r="AD175" s="23">
        <v>1.5360742123750879E-2</v>
      </c>
      <c r="AE175" s="144" t="s">
        <v>76</v>
      </c>
      <c r="AF175" s="144">
        <v>118</v>
      </c>
      <c r="AG175" s="144" t="s">
        <v>76</v>
      </c>
      <c r="AH175" s="23">
        <v>5.1377922616840085E-2</v>
      </c>
      <c r="AI175" s="144" t="s">
        <v>76</v>
      </c>
      <c r="AJ175" s="144">
        <v>299</v>
      </c>
      <c r="AK175" s="144" t="s">
        <v>76</v>
      </c>
      <c r="AL175" s="23">
        <v>2.1442967316498994E-2</v>
      </c>
      <c r="AM175" s="144" t="s">
        <v>76</v>
      </c>
      <c r="AN175" s="144">
        <v>172</v>
      </c>
      <c r="AO175" s="144" t="s">
        <v>76</v>
      </c>
      <c r="AP175" s="23">
        <v>0</v>
      </c>
      <c r="AQ175" s="144" t="s">
        <v>76</v>
      </c>
      <c r="AR175" s="144">
        <v>253</v>
      </c>
      <c r="AS175" s="144" t="s">
        <v>76</v>
      </c>
      <c r="AT175" s="23">
        <v>0.20572844753559599</v>
      </c>
      <c r="AU175" s="144" t="s">
        <v>76</v>
      </c>
      <c r="AV175" s="144">
        <v>17</v>
      </c>
      <c r="AW175" s="144" t="s">
        <v>76</v>
      </c>
      <c r="AX175" s="23">
        <v>7.2530880270548811E-2</v>
      </c>
      <c r="AY175" s="144" t="s">
        <v>76</v>
      </c>
      <c r="AZ175" s="144">
        <v>159</v>
      </c>
      <c r="BA175" s="144" t="s">
        <v>76</v>
      </c>
      <c r="BB175" s="23">
        <v>0.11727359160745031</v>
      </c>
      <c r="BC175" s="144" t="s">
        <v>76</v>
      </c>
      <c r="BD175" s="144">
        <v>81</v>
      </c>
      <c r="BE175" s="144" t="s">
        <v>76</v>
      </c>
      <c r="BF175" s="23">
        <v>0.32478120411756889</v>
      </c>
      <c r="BG175" s="144" t="s">
        <v>76</v>
      </c>
      <c r="BH175" s="144">
        <v>65</v>
      </c>
      <c r="BI175" s="144" t="s">
        <v>76</v>
      </c>
      <c r="BJ175" s="23">
        <v>0.17486087952274262</v>
      </c>
      <c r="BK175" s="144" t="s">
        <v>76</v>
      </c>
      <c r="BL175" s="144">
        <v>73</v>
      </c>
      <c r="BM175" s="144" t="s">
        <v>76</v>
      </c>
      <c r="BN175" s="23">
        <v>0.14400054530118783</v>
      </c>
      <c r="BO175" s="144" t="s">
        <v>76</v>
      </c>
      <c r="BP175" s="144">
        <v>53</v>
      </c>
      <c r="BQ175" s="144" t="s">
        <v>76</v>
      </c>
      <c r="BR175" s="23">
        <v>0.13400090214469276</v>
      </c>
      <c r="BS175" s="144" t="s">
        <v>76</v>
      </c>
      <c r="BT175" s="144">
        <v>34</v>
      </c>
      <c r="BU175" s="144" t="s">
        <v>76</v>
      </c>
      <c r="BV175" s="23">
        <v>0.24156927383761234</v>
      </c>
      <c r="BW175" s="144" t="s">
        <v>76</v>
      </c>
      <c r="BX175" s="144">
        <v>40</v>
      </c>
      <c r="BY175" s="144" t="s">
        <v>76</v>
      </c>
      <c r="BZ175" s="23">
        <v>0.47013563068750513</v>
      </c>
      <c r="CA175" s="144" t="s">
        <v>76</v>
      </c>
      <c r="CB175" s="144">
        <v>7</v>
      </c>
      <c r="CC175" s="144" t="s">
        <v>76</v>
      </c>
      <c r="CD175" s="23">
        <v>7.6546510502137038E-2</v>
      </c>
      <c r="CE175" s="144" t="s">
        <v>76</v>
      </c>
      <c r="CF175" s="144">
        <v>150</v>
      </c>
      <c r="CG175" s="2">
        <f t="shared" si="22"/>
        <v>7.0947136502408064E-3</v>
      </c>
      <c r="CH175">
        <f t="shared" si="23"/>
        <v>2.1442967316498994E-2</v>
      </c>
      <c r="CI175">
        <f t="shared" si="24"/>
        <v>7.2530880270548811E-2</v>
      </c>
      <c r="CJ175">
        <f t="shared" si="25"/>
        <v>0.17486087952274262</v>
      </c>
      <c r="CK175">
        <f t="shared" si="26"/>
        <v>0.24156927383761234</v>
      </c>
      <c r="CL175">
        <f t="shared" si="27"/>
        <v>0.47013563068750513</v>
      </c>
      <c r="CM175">
        <f t="shared" si="28"/>
        <v>7.6546510502137038E-2</v>
      </c>
      <c r="CN175">
        <f t="shared" si="29"/>
        <v>0.15579980284298603</v>
      </c>
      <c r="CO175">
        <f t="shared" si="30"/>
        <v>1.7736784125602016E-3</v>
      </c>
      <c r="CP175" s="144" t="s">
        <v>76</v>
      </c>
      <c r="CQ175">
        <f t="shared" si="31"/>
        <v>43</v>
      </c>
      <c r="CR175">
        <f t="shared" si="32"/>
        <v>58</v>
      </c>
      <c r="CS175" s="144" t="s">
        <v>76</v>
      </c>
    </row>
    <row r="176" spans="1:97" x14ac:dyDescent="0.25">
      <c r="A176" s="144" t="s">
        <v>69</v>
      </c>
      <c r="B176" s="23">
        <v>0.36187912464281324</v>
      </c>
      <c r="C176" s="144" t="s">
        <v>69</v>
      </c>
      <c r="D176" s="144">
        <v>49</v>
      </c>
      <c r="E176" s="144" t="s">
        <v>69</v>
      </c>
      <c r="F176" s="23">
        <v>0.2666503039898529</v>
      </c>
      <c r="G176" s="144" t="s">
        <v>69</v>
      </c>
      <c r="H176" s="144">
        <v>32</v>
      </c>
      <c r="I176" s="144" t="s">
        <v>69</v>
      </c>
      <c r="J176" s="23">
        <v>0.24133740045927082</v>
      </c>
      <c r="K176" s="144" t="s">
        <v>69</v>
      </c>
      <c r="L176" s="144">
        <v>189</v>
      </c>
      <c r="M176" s="144" t="s">
        <v>69</v>
      </c>
      <c r="N176" s="23">
        <v>157</v>
      </c>
      <c r="O176" s="144" t="s">
        <v>69</v>
      </c>
      <c r="P176" s="23">
        <v>297</v>
      </c>
      <c r="Q176" s="144" t="s">
        <v>69</v>
      </c>
      <c r="R176" s="23">
        <v>3.346358893733798E-4</v>
      </c>
      <c r="S176" s="144" t="s">
        <v>69</v>
      </c>
      <c r="T176" s="144">
        <v>272</v>
      </c>
      <c r="U176" s="144" t="s">
        <v>69</v>
      </c>
      <c r="V176" s="23">
        <v>8.2188732604742062E-2</v>
      </c>
      <c r="W176" s="144" t="s">
        <v>69</v>
      </c>
      <c r="X176" s="144">
        <v>242</v>
      </c>
      <c r="Y176" s="144" t="s">
        <v>69</v>
      </c>
      <c r="Z176" s="23">
        <v>1.094045300471243E-3</v>
      </c>
      <c r="AA176" s="144" t="s">
        <v>69</v>
      </c>
      <c r="AB176" s="144">
        <v>289</v>
      </c>
      <c r="AC176" s="144" t="s">
        <v>69</v>
      </c>
      <c r="AD176" s="23">
        <v>3.3499743262135114E-3</v>
      </c>
      <c r="AE176" s="144" t="s">
        <v>69</v>
      </c>
      <c r="AF176" s="144">
        <v>282</v>
      </c>
      <c r="AG176" s="144" t="s">
        <v>69</v>
      </c>
      <c r="AH176" s="23">
        <v>9.5572922145223019E-2</v>
      </c>
      <c r="AI176" s="144" t="s">
        <v>69</v>
      </c>
      <c r="AJ176" s="144">
        <v>134</v>
      </c>
      <c r="AK176" s="144" t="s">
        <v>69</v>
      </c>
      <c r="AL176" s="23">
        <v>1.5309473521801687E-2</v>
      </c>
      <c r="AM176" s="144" t="s">
        <v>69</v>
      </c>
      <c r="AN176" s="144">
        <v>262</v>
      </c>
      <c r="AO176" s="144" t="s">
        <v>69</v>
      </c>
      <c r="AP176" s="23">
        <v>4.4087124838137056E-3</v>
      </c>
      <c r="AQ176" s="144" t="s">
        <v>69</v>
      </c>
      <c r="AR176" s="144">
        <v>246</v>
      </c>
      <c r="AS176" s="144" t="s">
        <v>69</v>
      </c>
      <c r="AT176" s="23">
        <v>2.8628828374255757E-2</v>
      </c>
      <c r="AU176" s="144" t="s">
        <v>69</v>
      </c>
      <c r="AV176" s="144">
        <v>321</v>
      </c>
      <c r="AW176" s="144" t="s">
        <v>69</v>
      </c>
      <c r="AX176" s="23">
        <v>1.438748433778448E-2</v>
      </c>
      <c r="AY176" s="144" t="s">
        <v>69</v>
      </c>
      <c r="AZ176" s="144">
        <v>319</v>
      </c>
      <c r="BA176" s="144" t="s">
        <v>69</v>
      </c>
      <c r="BB176" s="23">
        <v>6.0444019850011708E-2</v>
      </c>
      <c r="BC176" s="144" t="s">
        <v>69</v>
      </c>
      <c r="BD176" s="144">
        <v>141</v>
      </c>
      <c r="BE176" s="144" t="s">
        <v>69</v>
      </c>
      <c r="BF176" s="23">
        <v>0.14957093954111861</v>
      </c>
      <c r="BG176" s="144" t="s">
        <v>69</v>
      </c>
      <c r="BH176" s="144">
        <v>266</v>
      </c>
      <c r="BI176" s="144" t="s">
        <v>69</v>
      </c>
      <c r="BJ176" s="23">
        <v>8.6399666353511512E-2</v>
      </c>
      <c r="BK176" s="144" t="s">
        <v>69</v>
      </c>
      <c r="BL176" s="144">
        <v>201</v>
      </c>
      <c r="BM176" s="144" t="s">
        <v>69</v>
      </c>
      <c r="BN176" s="23">
        <v>0.5214818256450553</v>
      </c>
      <c r="BO176" s="144" t="s">
        <v>69</v>
      </c>
      <c r="BP176" s="144">
        <v>7</v>
      </c>
      <c r="BQ176" s="144" t="s">
        <v>69</v>
      </c>
      <c r="BR176" s="23">
        <v>0.15285066693051105</v>
      </c>
      <c r="BS176" s="144" t="s">
        <v>69</v>
      </c>
      <c r="BT176" s="144">
        <v>21</v>
      </c>
      <c r="BU176" s="144" t="s">
        <v>69</v>
      </c>
      <c r="BV176" s="23">
        <v>0.58531841325602207</v>
      </c>
      <c r="BW176" s="144" t="s">
        <v>69</v>
      </c>
      <c r="BX176" s="144">
        <v>6</v>
      </c>
      <c r="BY176" s="144" t="s">
        <v>69</v>
      </c>
      <c r="BZ176" s="23">
        <v>0.14012350830258477</v>
      </c>
      <c r="CA176" s="144" t="s">
        <v>69</v>
      </c>
      <c r="CB176" s="144">
        <v>180</v>
      </c>
      <c r="CC176" s="144" t="s">
        <v>69</v>
      </c>
      <c r="CD176" s="23">
        <v>0.21283024771735035</v>
      </c>
      <c r="CE176" s="144" t="s">
        <v>69</v>
      </c>
      <c r="CF176" s="144">
        <v>44</v>
      </c>
      <c r="CG176" s="2">
        <f t="shared" si="22"/>
        <v>1.094045300471243E-3</v>
      </c>
      <c r="CH176">
        <f t="shared" si="23"/>
        <v>1.5309473521801687E-2</v>
      </c>
      <c r="CI176">
        <f t="shared" si="24"/>
        <v>1.438748433778448E-2</v>
      </c>
      <c r="CJ176">
        <f t="shared" si="25"/>
        <v>8.6399666353511512E-2</v>
      </c>
      <c r="CK176">
        <f t="shared" si="26"/>
        <v>0.58531841325602207</v>
      </c>
      <c r="CL176">
        <f t="shared" si="27"/>
        <v>0.14012350830258477</v>
      </c>
      <c r="CM176">
        <f t="shared" si="28"/>
        <v>0.21283024771735035</v>
      </c>
      <c r="CN176">
        <f t="shared" si="29"/>
        <v>0.14767791343256137</v>
      </c>
      <c r="CO176">
        <f t="shared" si="30"/>
        <v>2.7351132511781076E-4</v>
      </c>
      <c r="CP176" s="144" t="s">
        <v>69</v>
      </c>
      <c r="CQ176">
        <f t="shared" si="31"/>
        <v>49</v>
      </c>
      <c r="CR176">
        <f t="shared" si="32"/>
        <v>289</v>
      </c>
      <c r="CS176" s="144" t="s">
        <v>69</v>
      </c>
    </row>
    <row r="177" spans="1:97" x14ac:dyDescent="0.25">
      <c r="A177" s="144" t="s">
        <v>150</v>
      </c>
      <c r="B177" s="23">
        <v>0.27545052286629851</v>
      </c>
      <c r="C177" s="144" t="s">
        <v>150</v>
      </c>
      <c r="D177" s="144">
        <v>100</v>
      </c>
      <c r="E177" s="144" t="s">
        <v>150</v>
      </c>
      <c r="F177" s="23">
        <v>6.3306150987265608E-2</v>
      </c>
      <c r="G177" s="144" t="s">
        <v>150</v>
      </c>
      <c r="H177" s="144">
        <v>243</v>
      </c>
      <c r="I177" s="144" t="s">
        <v>150</v>
      </c>
      <c r="J177" s="23">
        <v>0.3271514637245404</v>
      </c>
      <c r="K177" s="144" t="s">
        <v>150</v>
      </c>
      <c r="L177" s="144">
        <v>93</v>
      </c>
      <c r="M177" s="144" t="s">
        <v>150</v>
      </c>
      <c r="N177" s="23">
        <v>-150</v>
      </c>
      <c r="O177" s="144" t="s">
        <v>150</v>
      </c>
      <c r="P177" s="23">
        <v>38</v>
      </c>
      <c r="Q177" s="144" t="s">
        <v>150</v>
      </c>
      <c r="R177" s="23">
        <v>9.9610921639008772E-4</v>
      </c>
      <c r="S177" s="144" t="s">
        <v>150</v>
      </c>
      <c r="T177" s="144">
        <v>198</v>
      </c>
      <c r="U177" s="144" t="s">
        <v>150</v>
      </c>
      <c r="V177" s="23">
        <v>0.17295655879867569</v>
      </c>
      <c r="W177" s="144" t="s">
        <v>150</v>
      </c>
      <c r="X177" s="144">
        <v>134</v>
      </c>
      <c r="Y177" s="144" t="s">
        <v>150</v>
      </c>
      <c r="Z177" s="23">
        <v>2.5941097220191348E-3</v>
      </c>
      <c r="AA177" s="144" t="s">
        <v>150</v>
      </c>
      <c r="AB177" s="144">
        <v>183</v>
      </c>
      <c r="AC177" s="144" t="s">
        <v>150</v>
      </c>
      <c r="AD177" s="23">
        <v>1.0101574699195912E-2</v>
      </c>
      <c r="AE177" s="144" t="s">
        <v>150</v>
      </c>
      <c r="AF177" s="144">
        <v>170</v>
      </c>
      <c r="AG177" s="144" t="s">
        <v>150</v>
      </c>
      <c r="AH177" s="23">
        <v>0.13129483134136244</v>
      </c>
      <c r="AI177" s="144" t="s">
        <v>150</v>
      </c>
      <c r="AJ177" s="144">
        <v>69</v>
      </c>
      <c r="AK177" s="144" t="s">
        <v>150</v>
      </c>
      <c r="AL177" s="23">
        <v>2.6390418697604452E-2</v>
      </c>
      <c r="AM177" s="144" t="s">
        <v>150</v>
      </c>
      <c r="AN177" s="144">
        <v>131</v>
      </c>
      <c r="AO177" s="144" t="s">
        <v>150</v>
      </c>
      <c r="AP177" s="23">
        <v>3.559546962418457E-2</v>
      </c>
      <c r="AQ177" s="144" t="s">
        <v>150</v>
      </c>
      <c r="AR177" s="144">
        <v>158</v>
      </c>
      <c r="AS177" s="144" t="s">
        <v>150</v>
      </c>
      <c r="AT177" s="23">
        <v>0.10491123847920089</v>
      </c>
      <c r="AU177" s="144" t="s">
        <v>150</v>
      </c>
      <c r="AV177" s="144">
        <v>119</v>
      </c>
      <c r="AW177" s="144" t="s">
        <v>150</v>
      </c>
      <c r="AX177" s="23">
        <v>7.1658099000707826E-2</v>
      </c>
      <c r="AY177" s="144" t="s">
        <v>150</v>
      </c>
      <c r="AZ177" s="144">
        <v>161</v>
      </c>
      <c r="BA177" s="144" t="s">
        <v>150</v>
      </c>
      <c r="BB177" s="23">
        <v>5.5507571977354286E-2</v>
      </c>
      <c r="BC177" s="144" t="s">
        <v>150</v>
      </c>
      <c r="BD177" s="144">
        <v>154</v>
      </c>
      <c r="BE177" s="144" t="s">
        <v>150</v>
      </c>
      <c r="BF177" s="23">
        <v>0.14878590221248289</v>
      </c>
      <c r="BG177" s="144" t="s">
        <v>150</v>
      </c>
      <c r="BH177" s="144">
        <v>269</v>
      </c>
      <c r="BI177" s="144" t="s">
        <v>150</v>
      </c>
      <c r="BJ177" s="23">
        <v>8.1732432172444747E-2</v>
      </c>
      <c r="BK177" s="144" t="s">
        <v>150</v>
      </c>
      <c r="BL177" s="144">
        <v>213</v>
      </c>
      <c r="BM177" s="144" t="s">
        <v>150</v>
      </c>
      <c r="BN177" s="23">
        <v>3.7877279226200766E-2</v>
      </c>
      <c r="BO177" s="144" t="s">
        <v>150</v>
      </c>
      <c r="BP177" s="144">
        <v>233</v>
      </c>
      <c r="BQ177" s="144" t="s">
        <v>150</v>
      </c>
      <c r="BR177" s="23">
        <v>0.15922330072934288</v>
      </c>
      <c r="BS177" s="144" t="s">
        <v>150</v>
      </c>
      <c r="BT177" s="144">
        <v>20</v>
      </c>
      <c r="BU177" s="144" t="s">
        <v>150</v>
      </c>
      <c r="BV177" s="23">
        <v>0.17151014959888494</v>
      </c>
      <c r="BW177" s="144" t="s">
        <v>150</v>
      </c>
      <c r="BX177" s="144">
        <v>87</v>
      </c>
      <c r="BY177" s="144" t="s">
        <v>150</v>
      </c>
      <c r="BZ177" s="23">
        <v>0.28445957074425265</v>
      </c>
      <c r="CA177" s="144" t="s">
        <v>150</v>
      </c>
      <c r="CB177" s="144">
        <v>48</v>
      </c>
      <c r="CC177" s="144" t="s">
        <v>150</v>
      </c>
      <c r="CD177" s="23">
        <v>0.16655868031140506</v>
      </c>
      <c r="CE177" s="144" t="s">
        <v>150</v>
      </c>
      <c r="CF177" s="144">
        <v>67</v>
      </c>
      <c r="CG177" s="2">
        <f t="shared" si="22"/>
        <v>2.5941097220191348E-3</v>
      </c>
      <c r="CH177">
        <f t="shared" si="23"/>
        <v>2.6390418697604452E-2</v>
      </c>
      <c r="CI177">
        <f t="shared" si="24"/>
        <v>7.1658099000707826E-2</v>
      </c>
      <c r="CJ177">
        <f t="shared" si="25"/>
        <v>8.1732432172444747E-2</v>
      </c>
      <c r="CK177">
        <f t="shared" si="26"/>
        <v>0.17151014959888494</v>
      </c>
      <c r="CL177">
        <f t="shared" si="27"/>
        <v>0.28445957074425265</v>
      </c>
      <c r="CM177">
        <f t="shared" si="28"/>
        <v>0.16655868031140506</v>
      </c>
      <c r="CN177">
        <f t="shared" si="29"/>
        <v>0.11240758502152758</v>
      </c>
      <c r="CO177">
        <f t="shared" si="30"/>
        <v>6.4852743050478371E-4</v>
      </c>
      <c r="CP177" s="144" t="s">
        <v>150</v>
      </c>
      <c r="CQ177">
        <f t="shared" si="31"/>
        <v>100</v>
      </c>
      <c r="CR177">
        <f t="shared" si="32"/>
        <v>183</v>
      </c>
      <c r="CS177" s="144" t="s">
        <v>150</v>
      </c>
    </row>
    <row r="178" spans="1:97" x14ac:dyDescent="0.25">
      <c r="A178" s="144" t="s">
        <v>176</v>
      </c>
      <c r="B178" s="23">
        <v>0.21468882490850677</v>
      </c>
      <c r="C178" s="144" t="s">
        <v>176</v>
      </c>
      <c r="D178" s="144">
        <v>160</v>
      </c>
      <c r="E178" s="144" t="s">
        <v>176</v>
      </c>
      <c r="F178" s="23">
        <v>5.1907840066890358E-2</v>
      </c>
      <c r="G178" s="144" t="s">
        <v>176</v>
      </c>
      <c r="H178" s="144">
        <v>275</v>
      </c>
      <c r="I178" s="144" t="s">
        <v>176</v>
      </c>
      <c r="J178" s="23">
        <v>0.32871839619120397</v>
      </c>
      <c r="K178" s="144" t="s">
        <v>176</v>
      </c>
      <c r="L178" s="144">
        <v>92</v>
      </c>
      <c r="M178" s="144" t="s">
        <v>176</v>
      </c>
      <c r="N178" s="23">
        <v>-183</v>
      </c>
      <c r="O178" s="144" t="s">
        <v>176</v>
      </c>
      <c r="P178" s="23">
        <v>21</v>
      </c>
      <c r="Q178" s="144" t="s">
        <v>176</v>
      </c>
      <c r="R178" s="23">
        <v>1.2385885779924591E-3</v>
      </c>
      <c r="S178" s="144" t="s">
        <v>176</v>
      </c>
      <c r="T178" s="144">
        <v>166</v>
      </c>
      <c r="U178" s="144" t="s">
        <v>176</v>
      </c>
      <c r="V178" s="23">
        <v>9.3830518540264571E-2</v>
      </c>
      <c r="W178" s="144" t="s">
        <v>176</v>
      </c>
      <c r="X178" s="144">
        <v>220</v>
      </c>
      <c r="Y178" s="144" t="s">
        <v>176</v>
      </c>
      <c r="Z178" s="23">
        <v>2.1053089046883383E-3</v>
      </c>
      <c r="AA178" s="144" t="s">
        <v>176</v>
      </c>
      <c r="AB178" s="144">
        <v>218</v>
      </c>
      <c r="AC178" s="144" t="s">
        <v>176</v>
      </c>
      <c r="AD178" s="23">
        <v>3.3066876436724339E-2</v>
      </c>
      <c r="AE178" s="144" t="s">
        <v>176</v>
      </c>
      <c r="AF178" s="144">
        <v>58</v>
      </c>
      <c r="AG178" s="144" t="s">
        <v>176</v>
      </c>
      <c r="AH178" s="23">
        <v>0.22254808790065711</v>
      </c>
      <c r="AI178" s="144" t="s">
        <v>176</v>
      </c>
      <c r="AJ178" s="144">
        <v>25</v>
      </c>
      <c r="AK178" s="144" t="s">
        <v>176</v>
      </c>
      <c r="AL178" s="23">
        <v>6.0268929608059289E-2</v>
      </c>
      <c r="AM178" s="144" t="s">
        <v>176</v>
      </c>
      <c r="AN178" s="144">
        <v>42</v>
      </c>
      <c r="AO178" s="144" t="s">
        <v>176</v>
      </c>
      <c r="AP178" s="23">
        <v>1.8167858329176213E-2</v>
      </c>
      <c r="AQ178" s="144" t="s">
        <v>176</v>
      </c>
      <c r="AR178" s="144">
        <v>217</v>
      </c>
      <c r="AS178" s="144" t="s">
        <v>176</v>
      </c>
      <c r="AT178" s="23">
        <v>0.15926418333207704</v>
      </c>
      <c r="AU178" s="144" t="s">
        <v>176</v>
      </c>
      <c r="AV178" s="144">
        <v>37</v>
      </c>
      <c r="AW178" s="144" t="s">
        <v>176</v>
      </c>
      <c r="AX178" s="23">
        <v>7.3845602580188741E-2</v>
      </c>
      <c r="AY178" s="144" t="s">
        <v>176</v>
      </c>
      <c r="AZ178" s="144">
        <v>158</v>
      </c>
      <c r="BA178" s="144" t="s">
        <v>176</v>
      </c>
      <c r="BB178" s="23">
        <v>2.3121450521708758E-2</v>
      </c>
      <c r="BC178" s="144" t="s">
        <v>176</v>
      </c>
      <c r="BD178" s="144">
        <v>248</v>
      </c>
      <c r="BE178" s="144" t="s">
        <v>176</v>
      </c>
      <c r="BF178" s="23">
        <v>0.33808985147055665</v>
      </c>
      <c r="BG178" s="144" t="s">
        <v>176</v>
      </c>
      <c r="BH178" s="144">
        <v>64</v>
      </c>
      <c r="BI178" s="144" t="s">
        <v>176</v>
      </c>
      <c r="BJ178" s="23">
        <v>9.1754390173797412E-2</v>
      </c>
      <c r="BK178" s="144" t="s">
        <v>176</v>
      </c>
      <c r="BL178" s="144">
        <v>180</v>
      </c>
      <c r="BM178" s="144" t="s">
        <v>176</v>
      </c>
      <c r="BN178" s="23">
        <v>3.9262101078008177E-2</v>
      </c>
      <c r="BO178" s="144" t="s">
        <v>176</v>
      </c>
      <c r="BP178" s="144">
        <v>225</v>
      </c>
      <c r="BQ178" s="144" t="s">
        <v>176</v>
      </c>
      <c r="BR178" s="23">
        <v>5.1570026178520634E-2</v>
      </c>
      <c r="BS178" s="144" t="s">
        <v>176</v>
      </c>
      <c r="BT178" s="144">
        <v>198</v>
      </c>
      <c r="BU178" s="144" t="s">
        <v>176</v>
      </c>
      <c r="BV178" s="23">
        <v>7.895761265923891E-2</v>
      </c>
      <c r="BW178" s="144" t="s">
        <v>176</v>
      </c>
      <c r="BX178" s="144">
        <v>245</v>
      </c>
      <c r="BY178" s="144" t="s">
        <v>176</v>
      </c>
      <c r="BZ178" s="23">
        <v>0.21447062460270738</v>
      </c>
      <c r="CA178" s="144" t="s">
        <v>176</v>
      </c>
      <c r="CB178" s="144">
        <v>78</v>
      </c>
      <c r="CC178" s="144" t="s">
        <v>176</v>
      </c>
      <c r="CD178" s="23">
        <v>9.4011981720986695E-2</v>
      </c>
      <c r="CE178" s="144" t="s">
        <v>176</v>
      </c>
      <c r="CF178" s="144">
        <v>130</v>
      </c>
      <c r="CG178" s="2">
        <f t="shared" si="22"/>
        <v>2.1053089046883383E-3</v>
      </c>
      <c r="CH178">
        <f t="shared" si="23"/>
        <v>6.0268929608059289E-2</v>
      </c>
      <c r="CI178">
        <f t="shared" si="24"/>
        <v>7.3845602580188741E-2</v>
      </c>
      <c r="CJ178">
        <f t="shared" si="25"/>
        <v>9.1754390173797412E-2</v>
      </c>
      <c r="CK178">
        <f t="shared" si="26"/>
        <v>7.895761265923891E-2</v>
      </c>
      <c r="CL178">
        <f t="shared" si="27"/>
        <v>0.21447062460270738</v>
      </c>
      <c r="CM178">
        <f t="shared" si="28"/>
        <v>9.4011981720986695E-2</v>
      </c>
      <c r="CN178">
        <f t="shared" si="29"/>
        <v>8.7611568451400668E-2</v>
      </c>
      <c r="CO178">
        <f t="shared" si="30"/>
        <v>5.2632722617208458E-4</v>
      </c>
      <c r="CP178" s="144" t="s">
        <v>176</v>
      </c>
      <c r="CQ178">
        <f t="shared" si="31"/>
        <v>160</v>
      </c>
      <c r="CR178">
        <f t="shared" si="32"/>
        <v>218</v>
      </c>
      <c r="CS178" s="144" t="s">
        <v>176</v>
      </c>
    </row>
    <row r="179" spans="1:97" x14ac:dyDescent="0.25">
      <c r="A179" s="144" t="s">
        <v>305</v>
      </c>
      <c r="B179" s="23">
        <v>0.17504243631900065</v>
      </c>
      <c r="C179" s="144" t="s">
        <v>305</v>
      </c>
      <c r="D179" s="144">
        <v>235</v>
      </c>
      <c r="E179" s="144" t="s">
        <v>305</v>
      </c>
      <c r="F179" s="23">
        <v>7.5003936497239451E-2</v>
      </c>
      <c r="G179" s="144" t="s">
        <v>305</v>
      </c>
      <c r="H179" s="144">
        <v>212</v>
      </c>
      <c r="I179" s="144" t="s">
        <v>305</v>
      </c>
      <c r="J179" s="23">
        <v>0.23605520387111173</v>
      </c>
      <c r="K179" s="144" t="s">
        <v>305</v>
      </c>
      <c r="L179" s="144">
        <v>201</v>
      </c>
      <c r="M179" s="144" t="s">
        <v>305</v>
      </c>
      <c r="N179" s="23">
        <v>-11</v>
      </c>
      <c r="O179" s="144" t="s">
        <v>305</v>
      </c>
      <c r="P179" s="23">
        <v>149</v>
      </c>
      <c r="Q179" s="144" t="s">
        <v>305</v>
      </c>
      <c r="R179" s="23">
        <v>1.7905369444615794E-3</v>
      </c>
      <c r="S179" s="144" t="s">
        <v>305</v>
      </c>
      <c r="T179" s="144">
        <v>120</v>
      </c>
      <c r="U179" s="144" t="s">
        <v>305</v>
      </c>
      <c r="V179" s="23">
        <v>0.1399173215663089</v>
      </c>
      <c r="W179" s="144" t="s">
        <v>305</v>
      </c>
      <c r="X179" s="144">
        <v>159</v>
      </c>
      <c r="Y179" s="144" t="s">
        <v>305</v>
      </c>
      <c r="Z179" s="23">
        <v>3.0829818492834628E-3</v>
      </c>
      <c r="AA179" s="144" t="s">
        <v>305</v>
      </c>
      <c r="AB179" s="144">
        <v>160</v>
      </c>
      <c r="AC179" s="144" t="s">
        <v>305</v>
      </c>
      <c r="AD179" s="23">
        <v>1.0345136856853964E-2</v>
      </c>
      <c r="AE179" s="144" t="s">
        <v>305</v>
      </c>
      <c r="AF179" s="144">
        <v>165</v>
      </c>
      <c r="AG179" s="144" t="s">
        <v>305</v>
      </c>
      <c r="AH179" s="23">
        <v>7.8913214297640685E-2</v>
      </c>
      <c r="AI179" s="144" t="s">
        <v>305</v>
      </c>
      <c r="AJ179" s="144">
        <v>177</v>
      </c>
      <c r="AK179" s="144" t="s">
        <v>305</v>
      </c>
      <c r="AL179" s="23">
        <v>2.0026008472339086E-2</v>
      </c>
      <c r="AM179" s="144" t="s">
        <v>305</v>
      </c>
      <c r="AN179" s="144">
        <v>186</v>
      </c>
      <c r="AO179" s="144" t="s">
        <v>305</v>
      </c>
      <c r="AP179" s="23">
        <v>8.3598180652529192E-2</v>
      </c>
      <c r="AQ179" s="144" t="s">
        <v>305</v>
      </c>
      <c r="AR179" s="144">
        <v>80</v>
      </c>
      <c r="AS179" s="144" t="s">
        <v>305</v>
      </c>
      <c r="AT179" s="23">
        <v>8.7457357211053174E-2</v>
      </c>
      <c r="AU179" s="144" t="s">
        <v>305</v>
      </c>
      <c r="AV179" s="144">
        <v>176</v>
      </c>
      <c r="AW179" s="144" t="s">
        <v>305</v>
      </c>
      <c r="AX179" s="23">
        <v>0.11226058811278362</v>
      </c>
      <c r="AY179" s="144" t="s">
        <v>305</v>
      </c>
      <c r="AZ179" s="144">
        <v>91</v>
      </c>
      <c r="BA179" s="144" t="s">
        <v>305</v>
      </c>
      <c r="BB179" s="23">
        <v>3.8588680583509144E-2</v>
      </c>
      <c r="BC179" s="144" t="s">
        <v>305</v>
      </c>
      <c r="BD179" s="144">
        <v>193</v>
      </c>
      <c r="BE179" s="144" t="s">
        <v>305</v>
      </c>
      <c r="BF179" s="23">
        <v>0.29882631226786888</v>
      </c>
      <c r="BG179" s="144" t="s">
        <v>305</v>
      </c>
      <c r="BH179" s="144">
        <v>83</v>
      </c>
      <c r="BI179" s="144" t="s">
        <v>305</v>
      </c>
      <c r="BJ179" s="23">
        <v>9.7657737047095308E-2</v>
      </c>
      <c r="BK179" s="144" t="s">
        <v>305</v>
      </c>
      <c r="BL179" s="144">
        <v>167</v>
      </c>
      <c r="BM179" s="144" t="s">
        <v>305</v>
      </c>
      <c r="BN179" s="23">
        <v>3.1639249221838014E-2</v>
      </c>
      <c r="BO179" s="144" t="s">
        <v>305</v>
      </c>
      <c r="BP179" s="144">
        <v>256</v>
      </c>
      <c r="BQ179" s="144" t="s">
        <v>305</v>
      </c>
      <c r="BR179" s="23">
        <v>5.1238024895779118E-2</v>
      </c>
      <c r="BS179" s="144" t="s">
        <v>305</v>
      </c>
      <c r="BT179" s="144">
        <v>200</v>
      </c>
      <c r="BU179" s="144" t="s">
        <v>305</v>
      </c>
      <c r="BV179" s="23">
        <v>7.2058316180957427E-2</v>
      </c>
      <c r="BW179" s="144" t="s">
        <v>305</v>
      </c>
      <c r="BX179" s="144">
        <v>269</v>
      </c>
      <c r="BY179" s="144" t="s">
        <v>305</v>
      </c>
      <c r="BZ179" s="23">
        <v>0.14028754064521692</v>
      </c>
      <c r="CA179" s="144" t="s">
        <v>305</v>
      </c>
      <c r="CB179" s="144">
        <v>178</v>
      </c>
      <c r="CC179" s="144" t="s">
        <v>305</v>
      </c>
      <c r="CD179" s="23">
        <v>4.6264445324950269E-2</v>
      </c>
      <c r="CE179" s="144" t="s">
        <v>305</v>
      </c>
      <c r="CF179" s="144">
        <v>228</v>
      </c>
      <c r="CG179" s="2">
        <f t="shared" si="22"/>
        <v>3.0829818492834628E-3</v>
      </c>
      <c r="CH179">
        <f t="shared" si="23"/>
        <v>2.0026008472339086E-2</v>
      </c>
      <c r="CI179">
        <f t="shared" si="24"/>
        <v>0.11226058811278362</v>
      </c>
      <c r="CJ179">
        <f t="shared" si="25"/>
        <v>9.7657737047095308E-2</v>
      </c>
      <c r="CK179">
        <f t="shared" si="26"/>
        <v>7.2058316180957427E-2</v>
      </c>
      <c r="CL179">
        <f t="shared" si="27"/>
        <v>0.14028754064521692</v>
      </c>
      <c r="CM179">
        <f t="shared" si="28"/>
        <v>4.6264445324950269E-2</v>
      </c>
      <c r="CN179">
        <f t="shared" si="29"/>
        <v>7.1432420378646402E-2</v>
      </c>
      <c r="CO179">
        <f t="shared" si="30"/>
        <v>7.7074546232086571E-4</v>
      </c>
      <c r="CP179" s="144" t="s">
        <v>305</v>
      </c>
      <c r="CQ179">
        <f t="shared" si="31"/>
        <v>235</v>
      </c>
      <c r="CR179">
        <f t="shared" si="32"/>
        <v>160</v>
      </c>
      <c r="CS179" s="144" t="s">
        <v>305</v>
      </c>
    </row>
    <row r="180" spans="1:97" x14ac:dyDescent="0.25">
      <c r="A180" s="144" t="s">
        <v>112</v>
      </c>
      <c r="B180" s="23">
        <v>0.21282810201784166</v>
      </c>
      <c r="C180" s="144" t="s">
        <v>112</v>
      </c>
      <c r="D180" s="144">
        <v>165</v>
      </c>
      <c r="E180" s="144" t="s">
        <v>112</v>
      </c>
      <c r="F180" s="23">
        <v>0.16185740646533903</v>
      </c>
      <c r="G180" s="144" t="s">
        <v>112</v>
      </c>
      <c r="H180" s="144">
        <v>64</v>
      </c>
      <c r="I180" s="144" t="s">
        <v>112</v>
      </c>
      <c r="J180" s="23">
        <v>0.16573450819625613</v>
      </c>
      <c r="K180" s="144" t="s">
        <v>112</v>
      </c>
      <c r="L180" s="144">
        <v>287</v>
      </c>
      <c r="M180" s="144" t="s">
        <v>112</v>
      </c>
      <c r="N180" s="23">
        <v>223</v>
      </c>
      <c r="O180" s="144" t="s">
        <v>112</v>
      </c>
      <c r="P180" s="23">
        <v>312</v>
      </c>
      <c r="Q180" s="144" t="s">
        <v>112</v>
      </c>
      <c r="R180" s="23">
        <v>7.4815977843903147E-5</v>
      </c>
      <c r="S180" s="144" t="s">
        <v>112</v>
      </c>
      <c r="T180" s="144">
        <v>318</v>
      </c>
      <c r="U180" s="144" t="s">
        <v>112</v>
      </c>
      <c r="V180" s="23">
        <v>4.5603219145373242E-2</v>
      </c>
      <c r="W180" s="144" t="s">
        <v>112</v>
      </c>
      <c r="X180" s="144">
        <v>300</v>
      </c>
      <c r="Y180" s="144" t="s">
        <v>112</v>
      </c>
      <c r="Z180" s="23">
        <v>4.9621496938471728E-4</v>
      </c>
      <c r="AA180" s="144" t="s">
        <v>112</v>
      </c>
      <c r="AB180" s="144">
        <v>324</v>
      </c>
      <c r="AC180" s="144" t="s">
        <v>112</v>
      </c>
      <c r="AD180" s="23">
        <v>2.8249070760966073E-2</v>
      </c>
      <c r="AE180" s="144" t="s">
        <v>112</v>
      </c>
      <c r="AF180" s="144">
        <v>67</v>
      </c>
      <c r="AG180" s="144" t="s">
        <v>112</v>
      </c>
      <c r="AH180" s="23">
        <v>6.3198149071627782E-2</v>
      </c>
      <c r="AI180" s="144" t="s">
        <v>112</v>
      </c>
      <c r="AJ180" s="144">
        <v>242</v>
      </c>
      <c r="AK180" s="144" t="s">
        <v>112</v>
      </c>
      <c r="AL180" s="23">
        <v>3.5491259070003958E-2</v>
      </c>
      <c r="AM180" s="144" t="s">
        <v>112</v>
      </c>
      <c r="AN180" s="144">
        <v>86</v>
      </c>
      <c r="AO180" s="144" t="s">
        <v>112</v>
      </c>
      <c r="AP180" s="23">
        <v>6.0417116225227982E-2</v>
      </c>
      <c r="AQ180" s="144" t="s">
        <v>112</v>
      </c>
      <c r="AR180" s="144">
        <v>109</v>
      </c>
      <c r="AS180" s="144" t="s">
        <v>112</v>
      </c>
      <c r="AT180" s="23">
        <v>5.4170926285145894E-2</v>
      </c>
      <c r="AU180" s="144" t="s">
        <v>112</v>
      </c>
      <c r="AV180" s="144">
        <v>290</v>
      </c>
      <c r="AW180" s="144" t="s">
        <v>112</v>
      </c>
      <c r="AX180" s="23">
        <v>7.7946246823175455E-2</v>
      </c>
      <c r="AY180" s="144" t="s">
        <v>112</v>
      </c>
      <c r="AZ180" s="144">
        <v>149</v>
      </c>
      <c r="BA180" s="144" t="s">
        <v>112</v>
      </c>
      <c r="BB180" s="23">
        <v>7.2514435012742989E-2</v>
      </c>
      <c r="BC180" s="144" t="s">
        <v>112</v>
      </c>
      <c r="BD180" s="144">
        <v>123</v>
      </c>
      <c r="BE180" s="144" t="s">
        <v>112</v>
      </c>
      <c r="BF180" s="23">
        <v>0.22681709668558106</v>
      </c>
      <c r="BG180" s="144" t="s">
        <v>112</v>
      </c>
      <c r="BH180" s="144">
        <v>156</v>
      </c>
      <c r="BI180" s="144" t="s">
        <v>112</v>
      </c>
      <c r="BJ180" s="23">
        <v>0.11355543263918218</v>
      </c>
      <c r="BK180" s="144" t="s">
        <v>112</v>
      </c>
      <c r="BL180" s="144">
        <v>142</v>
      </c>
      <c r="BM180" s="144" t="s">
        <v>112</v>
      </c>
      <c r="BN180" s="23">
        <v>0.19688768393178174</v>
      </c>
      <c r="BO180" s="144" t="s">
        <v>112</v>
      </c>
      <c r="BP180" s="144">
        <v>33</v>
      </c>
      <c r="BQ180" s="144" t="s">
        <v>112</v>
      </c>
      <c r="BR180" s="23">
        <v>1.8355810107842343E-2</v>
      </c>
      <c r="BS180" s="144" t="s">
        <v>112</v>
      </c>
      <c r="BT180" s="144">
        <v>319</v>
      </c>
      <c r="BU180" s="144" t="s">
        <v>112</v>
      </c>
      <c r="BV180" s="23">
        <v>0.18671707685114161</v>
      </c>
      <c r="BW180" s="144" t="s">
        <v>112</v>
      </c>
      <c r="BX180" s="144">
        <v>75</v>
      </c>
      <c r="BY180" s="144" t="s">
        <v>112</v>
      </c>
      <c r="BZ180" s="23">
        <v>0.1271092016386445</v>
      </c>
      <c r="CA180" s="144" t="s">
        <v>112</v>
      </c>
      <c r="CB180" s="144">
        <v>208</v>
      </c>
      <c r="CC180" s="144" t="s">
        <v>112</v>
      </c>
      <c r="CD180" s="23">
        <v>5.6549181307866722E-2</v>
      </c>
      <c r="CE180" s="144" t="s">
        <v>112</v>
      </c>
      <c r="CF180" s="144">
        <v>193</v>
      </c>
      <c r="CG180" s="2">
        <f t="shared" si="22"/>
        <v>4.9621496938471728E-4</v>
      </c>
      <c r="CH180">
        <f t="shared" si="23"/>
        <v>3.5491259070003958E-2</v>
      </c>
      <c r="CI180">
        <f t="shared" si="24"/>
        <v>7.7946246823175455E-2</v>
      </c>
      <c r="CJ180">
        <f t="shared" si="25"/>
        <v>0.11355543263918218</v>
      </c>
      <c r="CK180">
        <f t="shared" si="26"/>
        <v>0.18671707685114161</v>
      </c>
      <c r="CL180">
        <f t="shared" si="27"/>
        <v>0.1271092016386445</v>
      </c>
      <c r="CM180">
        <f t="shared" si="28"/>
        <v>5.6549181307866722E-2</v>
      </c>
      <c r="CN180">
        <f t="shared" si="29"/>
        <v>8.6852232929516521E-2</v>
      </c>
      <c r="CO180">
        <f t="shared" si="30"/>
        <v>1.2405374234617932E-4</v>
      </c>
      <c r="CP180" s="144" t="s">
        <v>112</v>
      </c>
      <c r="CQ180">
        <f t="shared" si="31"/>
        <v>165</v>
      </c>
      <c r="CR180">
        <f t="shared" si="32"/>
        <v>324</v>
      </c>
      <c r="CS180" s="144" t="s">
        <v>112</v>
      </c>
    </row>
    <row r="181" spans="1:97" x14ac:dyDescent="0.25">
      <c r="A181" s="144" t="s">
        <v>92</v>
      </c>
      <c r="B181" s="23">
        <v>0.32543938045049792</v>
      </c>
      <c r="C181" s="144" t="s">
        <v>92</v>
      </c>
      <c r="D181" s="144">
        <v>75</v>
      </c>
      <c r="E181" s="144" t="s">
        <v>92</v>
      </c>
      <c r="F181" s="23">
        <v>6.6433861864005656E-2</v>
      </c>
      <c r="G181" s="144" t="s">
        <v>92</v>
      </c>
      <c r="H181" s="144">
        <v>228</v>
      </c>
      <c r="I181" s="144" t="s">
        <v>92</v>
      </c>
      <c r="J181" s="23">
        <v>0.38892154142280627</v>
      </c>
      <c r="K181" s="144" t="s">
        <v>92</v>
      </c>
      <c r="L181" s="144">
        <v>58</v>
      </c>
      <c r="M181" s="144" t="s">
        <v>92</v>
      </c>
      <c r="N181" s="23">
        <v>-170</v>
      </c>
      <c r="O181" s="144" t="s">
        <v>92</v>
      </c>
      <c r="P181" s="23">
        <v>28</v>
      </c>
      <c r="Q181" s="144" t="s">
        <v>92</v>
      </c>
      <c r="R181" s="23">
        <v>2.3569897882832866E-3</v>
      </c>
      <c r="S181" s="144" t="s">
        <v>92</v>
      </c>
      <c r="T181" s="144">
        <v>96</v>
      </c>
      <c r="U181" s="144" t="s">
        <v>92</v>
      </c>
      <c r="V181" s="23">
        <v>0.12238662782782009</v>
      </c>
      <c r="W181" s="144" t="s">
        <v>92</v>
      </c>
      <c r="X181" s="144">
        <v>182</v>
      </c>
      <c r="Y181" s="144" t="s">
        <v>92</v>
      </c>
      <c r="Z181" s="23">
        <v>3.4872626956063387E-3</v>
      </c>
      <c r="AA181" s="144" t="s">
        <v>92</v>
      </c>
      <c r="AB181" s="144">
        <v>143</v>
      </c>
      <c r="AC181" s="144" t="s">
        <v>92</v>
      </c>
      <c r="AD181" s="23">
        <v>4.856060071212252E-3</v>
      </c>
      <c r="AE181" s="144" t="s">
        <v>92</v>
      </c>
      <c r="AF181" s="144">
        <v>254</v>
      </c>
      <c r="AG181" s="144" t="s">
        <v>92</v>
      </c>
      <c r="AH181" s="23">
        <v>0.13707490513892542</v>
      </c>
      <c r="AI181" s="144" t="s">
        <v>92</v>
      </c>
      <c r="AJ181" s="144">
        <v>64</v>
      </c>
      <c r="AK181" s="144" t="s">
        <v>92</v>
      </c>
      <c r="AL181" s="23">
        <v>2.2007587334813495E-2</v>
      </c>
      <c r="AM181" s="144" t="s">
        <v>92</v>
      </c>
      <c r="AN181" s="144">
        <v>162</v>
      </c>
      <c r="AO181" s="144" t="s">
        <v>92</v>
      </c>
      <c r="AP181" s="23">
        <v>2.3207688017910597E-2</v>
      </c>
      <c r="AQ181" s="144" t="s">
        <v>92</v>
      </c>
      <c r="AR181" s="144">
        <v>196</v>
      </c>
      <c r="AS181" s="144" t="s">
        <v>92</v>
      </c>
      <c r="AT181" s="23">
        <v>9.3915039574821543E-2</v>
      </c>
      <c r="AU181" s="144" t="s">
        <v>92</v>
      </c>
      <c r="AV181" s="144">
        <v>155</v>
      </c>
      <c r="AW181" s="144" t="s">
        <v>92</v>
      </c>
      <c r="AX181" s="23">
        <v>5.5715277236568529E-2</v>
      </c>
      <c r="AY181" s="144" t="s">
        <v>92</v>
      </c>
      <c r="AZ181" s="144">
        <v>208</v>
      </c>
      <c r="BA181" s="144" t="s">
        <v>92</v>
      </c>
      <c r="BB181" s="23">
        <v>6.7444344194879227E-2</v>
      </c>
      <c r="BC181" s="144" t="s">
        <v>92</v>
      </c>
      <c r="BD181" s="144">
        <v>131</v>
      </c>
      <c r="BE181" s="144" t="s">
        <v>92</v>
      </c>
      <c r="BF181" s="23">
        <v>0.13083902460989949</v>
      </c>
      <c r="BG181" s="144" t="s">
        <v>92</v>
      </c>
      <c r="BH181" s="144">
        <v>296</v>
      </c>
      <c r="BI181" s="144" t="s">
        <v>92</v>
      </c>
      <c r="BJ181" s="23">
        <v>8.8870486659876208E-2</v>
      </c>
      <c r="BK181" s="144" t="s">
        <v>92</v>
      </c>
      <c r="BL181" s="144">
        <v>189</v>
      </c>
      <c r="BM181" s="144" t="s">
        <v>92</v>
      </c>
      <c r="BN181" s="23">
        <v>4.9133632462982482E-2</v>
      </c>
      <c r="BO181" s="144" t="s">
        <v>92</v>
      </c>
      <c r="BP181" s="144">
        <v>195</v>
      </c>
      <c r="BQ181" s="144" t="s">
        <v>92</v>
      </c>
      <c r="BR181" s="23">
        <v>4.6579328611041498E-2</v>
      </c>
      <c r="BS181" s="144" t="s">
        <v>92</v>
      </c>
      <c r="BT181" s="144">
        <v>222</v>
      </c>
      <c r="BU181" s="144" t="s">
        <v>92</v>
      </c>
      <c r="BV181" s="23">
        <v>8.3171406507168574E-2</v>
      </c>
      <c r="BW181" s="144" t="s">
        <v>92</v>
      </c>
      <c r="BX181" s="144">
        <v>235</v>
      </c>
      <c r="BY181" s="144" t="s">
        <v>92</v>
      </c>
      <c r="BZ181" s="23">
        <v>0.18046439103931797</v>
      </c>
      <c r="CA181" s="144" t="s">
        <v>92</v>
      </c>
      <c r="CB181" s="144">
        <v>124</v>
      </c>
      <c r="CC181" s="144" t="s">
        <v>92</v>
      </c>
      <c r="CD181" s="23">
        <v>0.67749891289901332</v>
      </c>
      <c r="CE181" s="144" t="s">
        <v>92</v>
      </c>
      <c r="CF181" s="144">
        <v>10</v>
      </c>
      <c r="CG181" s="2">
        <f t="shared" si="22"/>
        <v>3.4872626956063387E-3</v>
      </c>
      <c r="CH181">
        <f t="shared" si="23"/>
        <v>2.2007587334813495E-2</v>
      </c>
      <c r="CI181">
        <f t="shared" si="24"/>
        <v>5.5715277236568529E-2</v>
      </c>
      <c r="CJ181">
        <f t="shared" si="25"/>
        <v>8.8870486659876208E-2</v>
      </c>
      <c r="CK181">
        <f t="shared" si="26"/>
        <v>8.3171406507168574E-2</v>
      </c>
      <c r="CL181">
        <f t="shared" si="27"/>
        <v>0.18046439103931797</v>
      </c>
      <c r="CM181">
        <f t="shared" si="28"/>
        <v>0.67749891289901332</v>
      </c>
      <c r="CN181">
        <f t="shared" si="29"/>
        <v>0.13280735301090399</v>
      </c>
      <c r="CO181">
        <f t="shared" si="30"/>
        <v>8.7181567390158467E-4</v>
      </c>
      <c r="CP181" s="144" t="s">
        <v>92</v>
      </c>
      <c r="CQ181">
        <f t="shared" si="31"/>
        <v>75</v>
      </c>
      <c r="CR181">
        <f t="shared" si="32"/>
        <v>143</v>
      </c>
      <c r="CS181" s="144" t="s">
        <v>92</v>
      </c>
    </row>
    <row r="182" spans="1:97" x14ac:dyDescent="0.25">
      <c r="A182" s="144" t="s">
        <v>226</v>
      </c>
      <c r="B182" s="23">
        <v>0.18810653007418388</v>
      </c>
      <c r="C182" s="144" t="s">
        <v>226</v>
      </c>
      <c r="D182" s="144">
        <v>206</v>
      </c>
      <c r="E182" s="144" t="s">
        <v>226</v>
      </c>
      <c r="F182" s="23">
        <v>4.5755747580628191E-2</v>
      </c>
      <c r="G182" s="144" t="s">
        <v>226</v>
      </c>
      <c r="H182" s="144">
        <v>291</v>
      </c>
      <c r="I182" s="144" t="s">
        <v>226</v>
      </c>
      <c r="J182" s="23">
        <v>0.3119050478132307</v>
      </c>
      <c r="K182" s="144" t="s">
        <v>226</v>
      </c>
      <c r="L182" s="144">
        <v>107</v>
      </c>
      <c r="M182" s="144" t="s">
        <v>226</v>
      </c>
      <c r="N182" s="23">
        <v>-184</v>
      </c>
      <c r="O182" s="144" t="s">
        <v>226</v>
      </c>
      <c r="P182" s="23">
        <v>19</v>
      </c>
      <c r="Q182" s="144" t="s">
        <v>226</v>
      </c>
      <c r="R182" s="23">
        <v>4.6224707253950444E-3</v>
      </c>
      <c r="S182" s="144" t="s">
        <v>226</v>
      </c>
      <c r="T182" s="144">
        <v>55</v>
      </c>
      <c r="U182" s="144" t="s">
        <v>226</v>
      </c>
      <c r="V182" s="23">
        <v>0.407183551382647</v>
      </c>
      <c r="W182" s="144" t="s">
        <v>226</v>
      </c>
      <c r="X182" s="144">
        <v>36</v>
      </c>
      <c r="Y182" s="144" t="s">
        <v>226</v>
      </c>
      <c r="Z182" s="23">
        <v>8.3838850434227608E-3</v>
      </c>
      <c r="AA182" s="144" t="s">
        <v>226</v>
      </c>
      <c r="AB182" s="144">
        <v>42</v>
      </c>
      <c r="AC182" s="144" t="s">
        <v>226</v>
      </c>
      <c r="AD182" s="23">
        <v>1.1498631806539289E-2</v>
      </c>
      <c r="AE182" s="144" t="s">
        <v>226</v>
      </c>
      <c r="AF182" s="144">
        <v>150</v>
      </c>
      <c r="AG182" s="144" t="s">
        <v>226</v>
      </c>
      <c r="AH182" s="23">
        <v>6.4233276156442518E-2</v>
      </c>
      <c r="AI182" s="144" t="s">
        <v>226</v>
      </c>
      <c r="AJ182" s="144">
        <v>238</v>
      </c>
      <c r="AK182" s="144" t="s">
        <v>226</v>
      </c>
      <c r="AL182" s="23">
        <v>1.9299853685548672E-2</v>
      </c>
      <c r="AM182" s="144" t="s">
        <v>226</v>
      </c>
      <c r="AN182" s="144">
        <v>200</v>
      </c>
      <c r="AO182" s="144" t="s">
        <v>226</v>
      </c>
      <c r="AP182" s="23">
        <v>0</v>
      </c>
      <c r="AQ182" s="144" t="s">
        <v>226</v>
      </c>
      <c r="AR182" s="144">
        <v>253</v>
      </c>
      <c r="AS182" s="144" t="s">
        <v>226</v>
      </c>
      <c r="AT182" s="23">
        <v>0.11832109489657404</v>
      </c>
      <c r="AU182" s="144" t="s">
        <v>226</v>
      </c>
      <c r="AV182" s="144">
        <v>88</v>
      </c>
      <c r="AW182" s="144" t="s">
        <v>226</v>
      </c>
      <c r="AX182" s="23">
        <v>4.1714858932859901E-2</v>
      </c>
      <c r="AY182" s="144" t="s">
        <v>226</v>
      </c>
      <c r="AZ182" s="144">
        <v>252</v>
      </c>
      <c r="BA182" s="144" t="s">
        <v>226</v>
      </c>
      <c r="BB182" s="23">
        <v>3.3670776572150042E-2</v>
      </c>
      <c r="BC182" s="144" t="s">
        <v>226</v>
      </c>
      <c r="BD182" s="144">
        <v>210</v>
      </c>
      <c r="BE182" s="144" t="s">
        <v>226</v>
      </c>
      <c r="BF182" s="23">
        <v>0.12298307346278035</v>
      </c>
      <c r="BG182" s="144" t="s">
        <v>226</v>
      </c>
      <c r="BH182" s="144">
        <v>306</v>
      </c>
      <c r="BI182" s="144" t="s">
        <v>226</v>
      </c>
      <c r="BJ182" s="23">
        <v>5.6419418356477451E-2</v>
      </c>
      <c r="BK182" s="144" t="s">
        <v>226</v>
      </c>
      <c r="BL182" s="144">
        <v>275</v>
      </c>
      <c r="BM182" s="144" t="s">
        <v>226</v>
      </c>
      <c r="BN182" s="23">
        <v>5.1452213715947097E-2</v>
      </c>
      <c r="BO182" s="144" t="s">
        <v>226</v>
      </c>
      <c r="BP182" s="144">
        <v>188</v>
      </c>
      <c r="BQ182" s="144" t="s">
        <v>226</v>
      </c>
      <c r="BR182" s="23">
        <v>6.8991275891830933E-2</v>
      </c>
      <c r="BS182" s="144" t="s">
        <v>226</v>
      </c>
      <c r="BT182" s="144">
        <v>139</v>
      </c>
      <c r="BU182" s="144" t="s">
        <v>226</v>
      </c>
      <c r="BV182" s="23">
        <v>0.10470014579796892</v>
      </c>
      <c r="BW182" s="144" t="s">
        <v>226</v>
      </c>
      <c r="BX182" s="144">
        <v>186</v>
      </c>
      <c r="BY182" s="144" t="s">
        <v>226</v>
      </c>
      <c r="BZ182" s="23">
        <v>0.17964743796116137</v>
      </c>
      <c r="CA182" s="144" t="s">
        <v>226</v>
      </c>
      <c r="CB182" s="144">
        <v>125</v>
      </c>
      <c r="CC182" s="144" t="s">
        <v>226</v>
      </c>
      <c r="CD182" s="23">
        <v>0.15238858110231759</v>
      </c>
      <c r="CE182" s="144" t="s">
        <v>226</v>
      </c>
      <c r="CF182" s="144">
        <v>76</v>
      </c>
      <c r="CG182" s="2">
        <f t="shared" si="22"/>
        <v>8.3838850434227608E-3</v>
      </c>
      <c r="CH182">
        <f t="shared" si="23"/>
        <v>1.9299853685548672E-2</v>
      </c>
      <c r="CI182">
        <f t="shared" si="24"/>
        <v>4.1714858932859901E-2</v>
      </c>
      <c r="CJ182">
        <f t="shared" si="25"/>
        <v>5.6419418356477451E-2</v>
      </c>
      <c r="CK182">
        <f t="shared" si="26"/>
        <v>0.10470014579796892</v>
      </c>
      <c r="CL182">
        <f t="shared" si="27"/>
        <v>0.17964743796116137</v>
      </c>
      <c r="CM182">
        <f t="shared" si="28"/>
        <v>0.15238858110231759</v>
      </c>
      <c r="CN182">
        <f t="shared" si="29"/>
        <v>7.6763698076847617E-2</v>
      </c>
      <c r="CO182">
        <f t="shared" si="30"/>
        <v>2.0959712608556902E-3</v>
      </c>
      <c r="CP182" s="144" t="s">
        <v>226</v>
      </c>
      <c r="CQ182">
        <f t="shared" si="31"/>
        <v>206</v>
      </c>
      <c r="CR182">
        <f t="shared" si="32"/>
        <v>42</v>
      </c>
      <c r="CS182" s="144" t="s">
        <v>226</v>
      </c>
    </row>
    <row r="183" spans="1:97" x14ac:dyDescent="0.25">
      <c r="A183" s="144" t="s">
        <v>328</v>
      </c>
      <c r="B183" s="23">
        <v>0.12288213291030818</v>
      </c>
      <c r="C183" s="144" t="s">
        <v>328</v>
      </c>
      <c r="D183" s="144">
        <v>311</v>
      </c>
      <c r="E183" s="144" t="s">
        <v>328</v>
      </c>
      <c r="F183" s="23">
        <v>4.5332697854893571E-2</v>
      </c>
      <c r="G183" s="144" t="s">
        <v>328</v>
      </c>
      <c r="H183" s="144">
        <v>292</v>
      </c>
      <c r="I183" s="144" t="s">
        <v>328</v>
      </c>
      <c r="J183" s="23">
        <v>0.1991642217085649</v>
      </c>
      <c r="K183" s="144" t="s">
        <v>328</v>
      </c>
      <c r="L183" s="144">
        <v>252</v>
      </c>
      <c r="M183" s="144" t="s">
        <v>328</v>
      </c>
      <c r="N183" s="23">
        <v>-40</v>
      </c>
      <c r="O183" s="144" t="s">
        <v>328</v>
      </c>
      <c r="P183" s="23">
        <v>115</v>
      </c>
      <c r="Q183" s="144" t="s">
        <v>328</v>
      </c>
      <c r="R183" s="23">
        <v>8.712633043357061E-4</v>
      </c>
      <c r="S183" s="144" t="s">
        <v>328</v>
      </c>
      <c r="T183" s="144">
        <v>213</v>
      </c>
      <c r="U183" s="144" t="s">
        <v>328</v>
      </c>
      <c r="V183" s="23">
        <v>0.11683085979222604</v>
      </c>
      <c r="W183" s="144" t="s">
        <v>328</v>
      </c>
      <c r="X183" s="144">
        <v>189</v>
      </c>
      <c r="Y183" s="144" t="s">
        <v>328</v>
      </c>
      <c r="Z183" s="23">
        <v>1.9506411156737396E-3</v>
      </c>
      <c r="AA183" s="144" t="s">
        <v>328</v>
      </c>
      <c r="AB183" s="144">
        <v>230</v>
      </c>
      <c r="AC183" s="144" t="s">
        <v>328</v>
      </c>
      <c r="AD183" s="23">
        <v>8.9917079642270613E-4</v>
      </c>
      <c r="AE183" s="144" t="s">
        <v>328</v>
      </c>
      <c r="AF183" s="144">
        <v>322</v>
      </c>
      <c r="AG183" s="144" t="s">
        <v>328</v>
      </c>
      <c r="AH183" s="23">
        <v>5.6689782631921981E-2</v>
      </c>
      <c r="AI183" s="144" t="s">
        <v>328</v>
      </c>
      <c r="AJ183" s="144">
        <v>274</v>
      </c>
      <c r="AK183" s="144" t="s">
        <v>328</v>
      </c>
      <c r="AL183" s="23">
        <v>8.0208704803018498E-3</v>
      </c>
      <c r="AM183" s="144" t="s">
        <v>328</v>
      </c>
      <c r="AN183" s="144">
        <v>323</v>
      </c>
      <c r="AO183" s="144" t="s">
        <v>328</v>
      </c>
      <c r="AP183" s="23">
        <v>0</v>
      </c>
      <c r="AQ183" s="144" t="s">
        <v>328</v>
      </c>
      <c r="AR183" s="144">
        <v>253</v>
      </c>
      <c r="AS183" s="144" t="s">
        <v>328</v>
      </c>
      <c r="AT183" s="23">
        <v>9.5892390107974942E-2</v>
      </c>
      <c r="AU183" s="144" t="s">
        <v>328</v>
      </c>
      <c r="AV183" s="144">
        <v>146</v>
      </c>
      <c r="AW183" s="144" t="s">
        <v>328</v>
      </c>
      <c r="AX183" s="23">
        <v>3.3807475578091259E-2</v>
      </c>
      <c r="AY183" s="144" t="s">
        <v>328</v>
      </c>
      <c r="AZ183" s="144">
        <v>278</v>
      </c>
      <c r="BA183" s="144" t="s">
        <v>328</v>
      </c>
      <c r="BB183" s="23">
        <v>4.0131496848391034E-2</v>
      </c>
      <c r="BC183" s="144" t="s">
        <v>328</v>
      </c>
      <c r="BD183" s="144">
        <v>191</v>
      </c>
      <c r="BE183" s="144" t="s">
        <v>328</v>
      </c>
      <c r="BF183" s="23">
        <v>0.27594619761581363</v>
      </c>
      <c r="BG183" s="144" t="s">
        <v>328</v>
      </c>
      <c r="BH183" s="144">
        <v>105</v>
      </c>
      <c r="BI183" s="144" t="s">
        <v>328</v>
      </c>
      <c r="BJ183" s="23">
        <v>9.4283081329694096E-2</v>
      </c>
      <c r="BK183" s="144" t="s">
        <v>328</v>
      </c>
      <c r="BL183" s="144">
        <v>175</v>
      </c>
      <c r="BM183" s="144" t="s">
        <v>328</v>
      </c>
      <c r="BN183" s="23">
        <v>5.8406076505337731E-2</v>
      </c>
      <c r="BO183" s="144" t="s">
        <v>328</v>
      </c>
      <c r="BP183" s="144">
        <v>170</v>
      </c>
      <c r="BQ183" s="144" t="s">
        <v>328</v>
      </c>
      <c r="BR183" s="23">
        <v>5.2563879990305672E-2</v>
      </c>
      <c r="BS183" s="144" t="s">
        <v>328</v>
      </c>
      <c r="BT183" s="144">
        <v>194</v>
      </c>
      <c r="BU183" s="144" t="s">
        <v>328</v>
      </c>
      <c r="BV183" s="23">
        <v>9.6423856926012547E-2</v>
      </c>
      <c r="BW183" s="144" t="s">
        <v>328</v>
      </c>
      <c r="BX183" s="144">
        <v>204</v>
      </c>
      <c r="BY183" s="144" t="s">
        <v>328</v>
      </c>
      <c r="BZ183" s="23">
        <v>7.297041851368985E-2</v>
      </c>
      <c r="CA183" s="144" t="s">
        <v>328</v>
      </c>
      <c r="CB183" s="144">
        <v>314</v>
      </c>
      <c r="CC183" s="144" t="s">
        <v>328</v>
      </c>
      <c r="CD183" s="23">
        <v>4.0280635031233941E-2</v>
      </c>
      <c r="CE183" s="144" t="s">
        <v>328</v>
      </c>
      <c r="CF183" s="144">
        <v>251</v>
      </c>
      <c r="CG183" s="2">
        <f t="shared" si="22"/>
        <v>1.9506411156737396E-3</v>
      </c>
      <c r="CH183">
        <f t="shared" si="23"/>
        <v>8.0208704803018498E-3</v>
      </c>
      <c r="CI183">
        <f t="shared" si="24"/>
        <v>3.3807475578091259E-2</v>
      </c>
      <c r="CJ183">
        <f t="shared" si="25"/>
        <v>9.4283081329694096E-2</v>
      </c>
      <c r="CK183">
        <f t="shared" si="26"/>
        <v>9.6423856926012547E-2</v>
      </c>
      <c r="CL183">
        <f t="shared" si="27"/>
        <v>7.297041851368985E-2</v>
      </c>
      <c r="CM183">
        <f t="shared" si="28"/>
        <v>4.0280635031233941E-2</v>
      </c>
      <c r="CN183">
        <f t="shared" si="29"/>
        <v>5.0146515094642893E-2</v>
      </c>
      <c r="CO183">
        <f t="shared" si="30"/>
        <v>4.876602789184349E-4</v>
      </c>
      <c r="CP183" s="144" t="s">
        <v>328</v>
      </c>
      <c r="CQ183">
        <f t="shared" si="31"/>
        <v>311</v>
      </c>
      <c r="CR183">
        <f t="shared" si="32"/>
        <v>230</v>
      </c>
      <c r="CS183" s="144" t="s">
        <v>328</v>
      </c>
    </row>
    <row r="184" spans="1:97" x14ac:dyDescent="0.25">
      <c r="A184" s="144" t="s">
        <v>249</v>
      </c>
      <c r="B184" s="23">
        <v>0.2543326968190226</v>
      </c>
      <c r="C184" s="144" t="s">
        <v>249</v>
      </c>
      <c r="D184" s="144">
        <v>118</v>
      </c>
      <c r="E184" s="144" t="s">
        <v>249</v>
      </c>
      <c r="F184" s="23">
        <v>0.11979949552616355</v>
      </c>
      <c r="G184" s="144" t="s">
        <v>249</v>
      </c>
      <c r="H184" s="144">
        <v>114</v>
      </c>
      <c r="I184" s="144" t="s">
        <v>249</v>
      </c>
      <c r="J184" s="23">
        <v>0.27507075921676555</v>
      </c>
      <c r="K184" s="144" t="s">
        <v>249</v>
      </c>
      <c r="L184" s="144">
        <v>146</v>
      </c>
      <c r="M184" s="144" t="s">
        <v>249</v>
      </c>
      <c r="N184" s="23">
        <v>32</v>
      </c>
      <c r="O184" s="144" t="s">
        <v>249</v>
      </c>
      <c r="P184" s="23">
        <v>206</v>
      </c>
      <c r="Q184" s="144" t="s">
        <v>249</v>
      </c>
      <c r="R184" s="23">
        <v>3.2661832117767688E-4</v>
      </c>
      <c r="S184" s="144" t="s">
        <v>249</v>
      </c>
      <c r="T184" s="144">
        <v>276</v>
      </c>
      <c r="U184" s="144" t="s">
        <v>249</v>
      </c>
      <c r="V184" s="23">
        <v>6.4285964103781373E-2</v>
      </c>
      <c r="W184" s="144" t="s">
        <v>249</v>
      </c>
      <c r="X184" s="144">
        <v>272</v>
      </c>
      <c r="Y184" s="144" t="s">
        <v>249</v>
      </c>
      <c r="Z184" s="23">
        <v>9.2058982980948391E-4</v>
      </c>
      <c r="AA184" s="144" t="s">
        <v>249</v>
      </c>
      <c r="AB184" s="144">
        <v>313</v>
      </c>
      <c r="AC184" s="144" t="s">
        <v>249</v>
      </c>
      <c r="AD184" s="23">
        <v>8.5051416701050694E-3</v>
      </c>
      <c r="AE184" s="144" t="s">
        <v>249</v>
      </c>
      <c r="AF184" s="144">
        <v>190</v>
      </c>
      <c r="AG184" s="144" t="s">
        <v>249</v>
      </c>
      <c r="AH184" s="23">
        <v>6.0241517283956124E-2</v>
      </c>
      <c r="AI184" s="144" t="s">
        <v>249</v>
      </c>
      <c r="AJ184" s="144">
        <v>255</v>
      </c>
      <c r="AK184" s="144" t="s">
        <v>249</v>
      </c>
      <c r="AL184" s="23">
        <v>1.5879866764174452E-2</v>
      </c>
      <c r="AM184" s="144" t="s">
        <v>249</v>
      </c>
      <c r="AN184" s="144">
        <v>257</v>
      </c>
      <c r="AO184" s="144" t="s">
        <v>249</v>
      </c>
      <c r="AP184" s="23">
        <v>9.6396219649173706E-2</v>
      </c>
      <c r="AQ184" s="144" t="s">
        <v>249</v>
      </c>
      <c r="AR184" s="144">
        <v>67</v>
      </c>
      <c r="AS184" s="144" t="s">
        <v>249</v>
      </c>
      <c r="AT184" s="23">
        <v>7.9335872474208494E-2</v>
      </c>
      <c r="AU184" s="144" t="s">
        <v>249</v>
      </c>
      <c r="AV184" s="144">
        <v>199</v>
      </c>
      <c r="AW184" s="144" t="s">
        <v>249</v>
      </c>
      <c r="AX184" s="23">
        <v>0.12186295024054256</v>
      </c>
      <c r="AY184" s="144" t="s">
        <v>249</v>
      </c>
      <c r="AZ184" s="144">
        <v>79</v>
      </c>
      <c r="BA184" s="144" t="s">
        <v>249</v>
      </c>
      <c r="BB184" s="23">
        <v>2.5756211587274803E-2</v>
      </c>
      <c r="BC184" s="144" t="s">
        <v>249</v>
      </c>
      <c r="BD184" s="144">
        <v>238</v>
      </c>
      <c r="BE184" s="144" t="s">
        <v>249</v>
      </c>
      <c r="BF184" s="23">
        <v>0.41426948159907129</v>
      </c>
      <c r="BG184" s="144" t="s">
        <v>249</v>
      </c>
      <c r="BH184" s="144">
        <v>42</v>
      </c>
      <c r="BI184" s="144" t="s">
        <v>249</v>
      </c>
      <c r="BJ184" s="23">
        <v>0.1100797952961125</v>
      </c>
      <c r="BK184" s="144" t="s">
        <v>249</v>
      </c>
      <c r="BL184" s="144">
        <v>147</v>
      </c>
      <c r="BM184" s="144" t="s">
        <v>249</v>
      </c>
      <c r="BN184" s="23">
        <v>0.13409706929524076</v>
      </c>
      <c r="BO184" s="144" t="s">
        <v>249</v>
      </c>
      <c r="BP184" s="144">
        <v>64</v>
      </c>
      <c r="BQ184" s="144" t="s">
        <v>249</v>
      </c>
      <c r="BR184" s="23">
        <v>3.8269809666490434E-2</v>
      </c>
      <c r="BS184" s="144" t="s">
        <v>249</v>
      </c>
      <c r="BT184" s="144">
        <v>249</v>
      </c>
      <c r="BU184" s="144" t="s">
        <v>249</v>
      </c>
      <c r="BV184" s="23">
        <v>0.14961090354575732</v>
      </c>
      <c r="BW184" s="144" t="s">
        <v>249</v>
      </c>
      <c r="BX184" s="144">
        <v>108</v>
      </c>
      <c r="BY184" s="144" t="s">
        <v>249</v>
      </c>
      <c r="BZ184" s="23">
        <v>0.22909540465614117</v>
      </c>
      <c r="CA184" s="144" t="s">
        <v>249</v>
      </c>
      <c r="CB184" s="144">
        <v>66</v>
      </c>
      <c r="CC184" s="144" t="s">
        <v>249</v>
      </c>
      <c r="CD184" s="23">
        <v>9.6722629520540393E-2</v>
      </c>
      <c r="CE184" s="144" t="s">
        <v>249</v>
      </c>
      <c r="CF184" s="144">
        <v>124</v>
      </c>
      <c r="CG184" s="2">
        <f t="shared" si="22"/>
        <v>9.2058982980948391E-4</v>
      </c>
      <c r="CH184">
        <f t="shared" si="23"/>
        <v>1.5879866764174452E-2</v>
      </c>
      <c r="CI184">
        <f t="shared" si="24"/>
        <v>0.12186295024054256</v>
      </c>
      <c r="CJ184">
        <f t="shared" si="25"/>
        <v>0.1100797952961125</v>
      </c>
      <c r="CK184">
        <f t="shared" si="26"/>
        <v>0.14961090354575732</v>
      </c>
      <c r="CL184">
        <f t="shared" si="27"/>
        <v>0.22909540465614117</v>
      </c>
      <c r="CM184">
        <f t="shared" si="28"/>
        <v>9.6722629520540393E-2</v>
      </c>
      <c r="CN184">
        <f t="shared" si="29"/>
        <v>0.10378968950193465</v>
      </c>
      <c r="CO184">
        <f t="shared" si="30"/>
        <v>2.3014745745237098E-4</v>
      </c>
      <c r="CP184" s="144" t="s">
        <v>249</v>
      </c>
      <c r="CQ184">
        <f t="shared" si="31"/>
        <v>118</v>
      </c>
      <c r="CR184">
        <f t="shared" si="32"/>
        <v>313</v>
      </c>
      <c r="CS184" s="144" t="s">
        <v>249</v>
      </c>
    </row>
    <row r="185" spans="1:97" x14ac:dyDescent="0.25">
      <c r="A185" s="144" t="s">
        <v>110</v>
      </c>
      <c r="B185" s="23">
        <v>0.20347587745116924</v>
      </c>
      <c r="C185" s="144" t="s">
        <v>110</v>
      </c>
      <c r="D185" s="144">
        <v>179</v>
      </c>
      <c r="E185" s="144" t="s">
        <v>110</v>
      </c>
      <c r="F185" s="23">
        <v>6.5349511662897569E-2</v>
      </c>
      <c r="G185" s="144" t="s">
        <v>110</v>
      </c>
      <c r="H185" s="144">
        <v>231</v>
      </c>
      <c r="I185" s="144" t="s">
        <v>110</v>
      </c>
      <c r="J185" s="23">
        <v>0.25668242800686403</v>
      </c>
      <c r="K185" s="144" t="s">
        <v>110</v>
      </c>
      <c r="L185" s="144">
        <v>167</v>
      </c>
      <c r="M185" s="144" t="s">
        <v>110</v>
      </c>
      <c r="N185" s="23">
        <v>-64</v>
      </c>
      <c r="O185" s="144" t="s">
        <v>110</v>
      </c>
      <c r="P185" s="23">
        <v>87</v>
      </c>
      <c r="Q185" s="144" t="s">
        <v>110</v>
      </c>
      <c r="R185" s="23">
        <v>2.5193879814959111E-3</v>
      </c>
      <c r="S185" s="144" t="s">
        <v>110</v>
      </c>
      <c r="T185" s="144">
        <v>91</v>
      </c>
      <c r="U185" s="144" t="s">
        <v>110</v>
      </c>
      <c r="V185" s="23">
        <v>0.12984998347001026</v>
      </c>
      <c r="W185" s="144" t="s">
        <v>110</v>
      </c>
      <c r="X185" s="144">
        <v>174</v>
      </c>
      <c r="Y185" s="144" t="s">
        <v>110</v>
      </c>
      <c r="Z185" s="23">
        <v>3.7185813508206714E-3</v>
      </c>
      <c r="AA185" s="144" t="s">
        <v>110</v>
      </c>
      <c r="AB185" s="144">
        <v>131</v>
      </c>
      <c r="AC185" s="144" t="s">
        <v>110</v>
      </c>
      <c r="AD185" s="23">
        <v>1.4197945781436112E-2</v>
      </c>
      <c r="AE185" s="144" t="s">
        <v>110</v>
      </c>
      <c r="AF185" s="144">
        <v>125</v>
      </c>
      <c r="AG185" s="144" t="s">
        <v>110</v>
      </c>
      <c r="AH185" s="23">
        <v>0.11871714844216583</v>
      </c>
      <c r="AI185" s="144" t="s">
        <v>110</v>
      </c>
      <c r="AJ185" s="144">
        <v>93</v>
      </c>
      <c r="AK185" s="144" t="s">
        <v>110</v>
      </c>
      <c r="AL185" s="23">
        <v>2.8796794608129464E-2</v>
      </c>
      <c r="AM185" s="144" t="s">
        <v>110</v>
      </c>
      <c r="AN185" s="144">
        <v>114</v>
      </c>
      <c r="AO185" s="144" t="s">
        <v>110</v>
      </c>
      <c r="AP185" s="23">
        <v>2.4357786675568181E-2</v>
      </c>
      <c r="AQ185" s="144" t="s">
        <v>110</v>
      </c>
      <c r="AR185" s="144">
        <v>193</v>
      </c>
      <c r="AS185" s="144" t="s">
        <v>110</v>
      </c>
      <c r="AT185" s="23">
        <v>0.14942890833218897</v>
      </c>
      <c r="AU185" s="144" t="s">
        <v>110</v>
      </c>
      <c r="AV185" s="144">
        <v>46</v>
      </c>
      <c r="AW185" s="144" t="s">
        <v>110</v>
      </c>
      <c r="AX185" s="23">
        <v>7.6407274665747399E-2</v>
      </c>
      <c r="AY185" s="144" t="s">
        <v>110</v>
      </c>
      <c r="AZ185" s="144">
        <v>154</v>
      </c>
      <c r="BA185" s="144" t="s">
        <v>110</v>
      </c>
      <c r="BB185" s="23">
        <v>6.0786549076981562E-2</v>
      </c>
      <c r="BC185" s="144" t="s">
        <v>110</v>
      </c>
      <c r="BD185" s="144">
        <v>140</v>
      </c>
      <c r="BE185" s="144" t="s">
        <v>110</v>
      </c>
      <c r="BF185" s="23">
        <v>0.15517442857442376</v>
      </c>
      <c r="BG185" s="144" t="s">
        <v>110</v>
      </c>
      <c r="BH185" s="144">
        <v>252</v>
      </c>
      <c r="BI185" s="144" t="s">
        <v>110</v>
      </c>
      <c r="BJ185" s="23">
        <v>8.7883286513226549E-2</v>
      </c>
      <c r="BK185" s="144" t="s">
        <v>110</v>
      </c>
      <c r="BL185" s="144">
        <v>194</v>
      </c>
      <c r="BM185" s="144" t="s">
        <v>110</v>
      </c>
      <c r="BN185" s="23">
        <v>4.2737695031744682E-2</v>
      </c>
      <c r="BO185" s="144" t="s">
        <v>110</v>
      </c>
      <c r="BP185" s="144">
        <v>214</v>
      </c>
      <c r="BQ185" s="144" t="s">
        <v>110</v>
      </c>
      <c r="BR185" s="23">
        <v>0.19239240726340104</v>
      </c>
      <c r="BS185" s="144" t="s">
        <v>110</v>
      </c>
      <c r="BT185" s="144">
        <v>13</v>
      </c>
      <c r="BU185" s="144" t="s">
        <v>110</v>
      </c>
      <c r="BV185" s="23">
        <v>0.20461126790468956</v>
      </c>
      <c r="BW185" s="144" t="s">
        <v>110</v>
      </c>
      <c r="BX185" s="144">
        <v>61</v>
      </c>
      <c r="BY185" s="144" t="s">
        <v>110</v>
      </c>
      <c r="BZ185" s="23">
        <v>0.11446898281736466</v>
      </c>
      <c r="CA185" s="144" t="s">
        <v>110</v>
      </c>
      <c r="CB185" s="144">
        <v>233</v>
      </c>
      <c r="CC185" s="144" t="s">
        <v>110</v>
      </c>
      <c r="CD185" s="23">
        <v>5.6527900197456946E-2</v>
      </c>
      <c r="CE185" s="144" t="s">
        <v>110</v>
      </c>
      <c r="CF185" s="144">
        <v>194</v>
      </c>
      <c r="CG185" s="2">
        <f t="shared" si="22"/>
        <v>3.7185813508206714E-3</v>
      </c>
      <c r="CH185">
        <f t="shared" si="23"/>
        <v>2.8796794608129464E-2</v>
      </c>
      <c r="CI185">
        <f t="shared" si="24"/>
        <v>7.6407274665747399E-2</v>
      </c>
      <c r="CJ185">
        <f t="shared" si="25"/>
        <v>8.7883286513226549E-2</v>
      </c>
      <c r="CK185">
        <f t="shared" si="26"/>
        <v>0.20461126790468956</v>
      </c>
      <c r="CL185">
        <f t="shared" si="27"/>
        <v>0.11446898281736466</v>
      </c>
      <c r="CM185">
        <f t="shared" si="28"/>
        <v>5.6527900197456946E-2</v>
      </c>
      <c r="CN185">
        <f t="shared" si="29"/>
        <v>8.3035718198742448E-2</v>
      </c>
      <c r="CO185">
        <f t="shared" si="30"/>
        <v>9.2964533770516786E-4</v>
      </c>
      <c r="CP185" s="144" t="s">
        <v>110</v>
      </c>
      <c r="CQ185">
        <f t="shared" si="31"/>
        <v>179</v>
      </c>
      <c r="CR185">
        <f t="shared" si="32"/>
        <v>131</v>
      </c>
      <c r="CS185" s="144" t="s">
        <v>110</v>
      </c>
    </row>
    <row r="186" spans="1:97" x14ac:dyDescent="0.25">
      <c r="A186" s="144" t="s">
        <v>182</v>
      </c>
      <c r="B186" s="23">
        <v>0.14952480421868972</v>
      </c>
      <c r="C186" s="144" t="s">
        <v>182</v>
      </c>
      <c r="D186" s="144">
        <v>283</v>
      </c>
      <c r="E186" s="144" t="s">
        <v>182</v>
      </c>
      <c r="F186" s="23">
        <v>2.1497579443996523E-2</v>
      </c>
      <c r="G186" s="144" t="s">
        <v>182</v>
      </c>
      <c r="H186" s="144">
        <v>323</v>
      </c>
      <c r="I186" s="144" t="s">
        <v>182</v>
      </c>
      <c r="J186" s="23">
        <v>0.29201514388227257</v>
      </c>
      <c r="K186" s="144" t="s">
        <v>182</v>
      </c>
      <c r="L186" s="144">
        <v>123</v>
      </c>
      <c r="M186" s="144" t="s">
        <v>182</v>
      </c>
      <c r="N186" s="23">
        <v>-200</v>
      </c>
      <c r="O186" s="144" t="s">
        <v>182</v>
      </c>
      <c r="P186" s="23">
        <v>11</v>
      </c>
      <c r="Q186" s="144" t="s">
        <v>182</v>
      </c>
      <c r="R186" s="23">
        <v>1.0338363626429985E-3</v>
      </c>
      <c r="S186" s="144" t="s">
        <v>182</v>
      </c>
      <c r="T186" s="144">
        <v>189</v>
      </c>
      <c r="U186" s="144" t="s">
        <v>182</v>
      </c>
      <c r="V186" s="23">
        <v>0.2525724894763941</v>
      </c>
      <c r="W186" s="144" t="s">
        <v>182</v>
      </c>
      <c r="X186" s="144">
        <v>80</v>
      </c>
      <c r="Y186" s="144" t="s">
        <v>182</v>
      </c>
      <c r="Z186" s="23">
        <v>3.3675600296298298E-3</v>
      </c>
      <c r="AA186" s="144" t="s">
        <v>182</v>
      </c>
      <c r="AB186" s="144">
        <v>149</v>
      </c>
      <c r="AC186" s="144" t="s">
        <v>182</v>
      </c>
      <c r="AD186" s="23">
        <v>7.2732477919968336E-3</v>
      </c>
      <c r="AE186" s="144" t="s">
        <v>182</v>
      </c>
      <c r="AF186" s="144">
        <v>216</v>
      </c>
      <c r="AG186" s="144" t="s">
        <v>182</v>
      </c>
      <c r="AH186" s="23">
        <v>0.21803090297823546</v>
      </c>
      <c r="AI186" s="144" t="s">
        <v>182</v>
      </c>
      <c r="AJ186" s="144">
        <v>26</v>
      </c>
      <c r="AK186" s="144" t="s">
        <v>182</v>
      </c>
      <c r="AL186" s="23">
        <v>3.4565945612389529E-2</v>
      </c>
      <c r="AM186" s="144" t="s">
        <v>182</v>
      </c>
      <c r="AN186" s="144">
        <v>93</v>
      </c>
      <c r="AO186" s="144" t="s">
        <v>182</v>
      </c>
      <c r="AP186" s="23">
        <v>2.195922626822467E-2</v>
      </c>
      <c r="AQ186" s="144" t="s">
        <v>182</v>
      </c>
      <c r="AR186" s="144">
        <v>202</v>
      </c>
      <c r="AS186" s="144" t="s">
        <v>182</v>
      </c>
      <c r="AT186" s="23">
        <v>0.11754665667574868</v>
      </c>
      <c r="AU186" s="144" t="s">
        <v>182</v>
      </c>
      <c r="AV186" s="144">
        <v>91</v>
      </c>
      <c r="AW186" s="144" t="s">
        <v>182</v>
      </c>
      <c r="AX186" s="23">
        <v>6.2830718789582102E-2</v>
      </c>
      <c r="AY186" s="144" t="s">
        <v>182</v>
      </c>
      <c r="AZ186" s="144">
        <v>185</v>
      </c>
      <c r="BA186" s="144" t="s">
        <v>182</v>
      </c>
      <c r="BB186" s="23">
        <v>8.6488016221189911E-3</v>
      </c>
      <c r="BC186" s="144" t="s">
        <v>182</v>
      </c>
      <c r="BD186" s="144">
        <v>299</v>
      </c>
      <c r="BE186" s="144" t="s">
        <v>182</v>
      </c>
      <c r="BF186" s="23">
        <v>0.15729207644132506</v>
      </c>
      <c r="BG186" s="144" t="s">
        <v>182</v>
      </c>
      <c r="BH186" s="144">
        <v>247</v>
      </c>
      <c r="BI186" s="144" t="s">
        <v>182</v>
      </c>
      <c r="BJ186" s="23">
        <v>4.0764460061707669E-2</v>
      </c>
      <c r="BK186" s="144" t="s">
        <v>182</v>
      </c>
      <c r="BL186" s="144">
        <v>313</v>
      </c>
      <c r="BM186" s="144" t="s">
        <v>182</v>
      </c>
      <c r="BN186" s="23">
        <v>8.6527465021569317E-3</v>
      </c>
      <c r="BO186" s="144" t="s">
        <v>182</v>
      </c>
      <c r="BP186" s="144">
        <v>314</v>
      </c>
      <c r="BQ186" s="144" t="s">
        <v>182</v>
      </c>
      <c r="BR186" s="23">
        <v>8.0798487876896419E-2</v>
      </c>
      <c r="BS186" s="144" t="s">
        <v>182</v>
      </c>
      <c r="BT186" s="144">
        <v>99</v>
      </c>
      <c r="BU186" s="144" t="s">
        <v>182</v>
      </c>
      <c r="BV186" s="23">
        <v>7.7869250502021398E-2</v>
      </c>
      <c r="BW186" s="144" t="s">
        <v>182</v>
      </c>
      <c r="BX186" s="144">
        <v>247</v>
      </c>
      <c r="BY186" s="144" t="s">
        <v>182</v>
      </c>
      <c r="BZ186" s="23">
        <v>0.12921677628492487</v>
      </c>
      <c r="CA186" s="144" t="s">
        <v>182</v>
      </c>
      <c r="CB186" s="144">
        <v>203</v>
      </c>
      <c r="CC186" s="144" t="s">
        <v>182</v>
      </c>
      <c r="CD186" s="23">
        <v>8.7268175891316344E-2</v>
      </c>
      <c r="CE186" s="144" t="s">
        <v>182</v>
      </c>
      <c r="CF186" s="144">
        <v>139</v>
      </c>
      <c r="CG186" s="2">
        <f t="shared" si="22"/>
        <v>3.3675600296298298E-3</v>
      </c>
      <c r="CH186">
        <f t="shared" si="23"/>
        <v>3.4565945612389529E-2</v>
      </c>
      <c r="CI186">
        <f t="shared" si="24"/>
        <v>6.2830718789582102E-2</v>
      </c>
      <c r="CJ186">
        <f t="shared" si="25"/>
        <v>4.0764460061707669E-2</v>
      </c>
      <c r="CK186">
        <f t="shared" si="26"/>
        <v>7.7869250502021398E-2</v>
      </c>
      <c r="CL186">
        <f t="shared" si="27"/>
        <v>0.12921677628492487</v>
      </c>
      <c r="CM186">
        <f t="shared" si="28"/>
        <v>8.7268175891316344E-2</v>
      </c>
      <c r="CN186">
        <f t="shared" si="29"/>
        <v>6.1019024281169947E-2</v>
      </c>
      <c r="CO186">
        <f t="shared" si="30"/>
        <v>8.4189000740745744E-4</v>
      </c>
      <c r="CP186" s="144" t="s">
        <v>182</v>
      </c>
      <c r="CQ186">
        <f t="shared" si="31"/>
        <v>283</v>
      </c>
      <c r="CR186">
        <f t="shared" si="32"/>
        <v>149</v>
      </c>
      <c r="CS186" s="144" t="s">
        <v>182</v>
      </c>
    </row>
    <row r="187" spans="1:97" x14ac:dyDescent="0.25">
      <c r="A187" s="144" t="s">
        <v>321</v>
      </c>
      <c r="B187" s="23">
        <v>0.15935675206383568</v>
      </c>
      <c r="C187" s="144" t="s">
        <v>321</v>
      </c>
      <c r="D187" s="144">
        <v>268</v>
      </c>
      <c r="E187" s="144" t="s">
        <v>321</v>
      </c>
      <c r="F187" s="23">
        <v>4.8977874155938551E-2</v>
      </c>
      <c r="G187" s="144" t="s">
        <v>321</v>
      </c>
      <c r="H187" s="144">
        <v>281</v>
      </c>
      <c r="I187" s="144" t="s">
        <v>321</v>
      </c>
      <c r="J187" s="23">
        <v>0.23843551562401405</v>
      </c>
      <c r="K187" s="144" t="s">
        <v>321</v>
      </c>
      <c r="L187" s="144">
        <v>196</v>
      </c>
      <c r="M187" s="144" t="s">
        <v>321</v>
      </c>
      <c r="N187" s="23">
        <v>-85</v>
      </c>
      <c r="O187" s="144" t="s">
        <v>321</v>
      </c>
      <c r="P187" s="23">
        <v>76</v>
      </c>
      <c r="Q187" s="144" t="s">
        <v>321</v>
      </c>
      <c r="R187" s="23">
        <v>3.2255292810872067E-4</v>
      </c>
      <c r="S187" s="144" t="s">
        <v>321</v>
      </c>
      <c r="T187" s="144">
        <v>278</v>
      </c>
      <c r="U187" s="144" t="s">
        <v>321</v>
      </c>
      <c r="V187" s="23">
        <v>0.14234116168518265</v>
      </c>
      <c r="W187" s="144" t="s">
        <v>321</v>
      </c>
      <c r="X187" s="144">
        <v>156</v>
      </c>
      <c r="Y187" s="144" t="s">
        <v>321</v>
      </c>
      <c r="Z187" s="23">
        <v>1.6378373376314784E-3</v>
      </c>
      <c r="AA187" s="144" t="s">
        <v>321</v>
      </c>
      <c r="AB187" s="144">
        <v>254</v>
      </c>
      <c r="AC187" s="144" t="s">
        <v>321</v>
      </c>
      <c r="AD187" s="23">
        <v>5.706707549401762E-3</v>
      </c>
      <c r="AE187" s="144" t="s">
        <v>321</v>
      </c>
      <c r="AF187" s="144">
        <v>240</v>
      </c>
      <c r="AG187" s="144" t="s">
        <v>321</v>
      </c>
      <c r="AH187" s="23">
        <v>0.11803507619296819</v>
      </c>
      <c r="AI187" s="144" t="s">
        <v>321</v>
      </c>
      <c r="AJ187" s="144">
        <v>95</v>
      </c>
      <c r="AK187" s="144" t="s">
        <v>321</v>
      </c>
      <c r="AL187" s="23">
        <v>2.0436849548273125E-2</v>
      </c>
      <c r="AM187" s="144" t="s">
        <v>321</v>
      </c>
      <c r="AN187" s="144">
        <v>182</v>
      </c>
      <c r="AO187" s="144" t="s">
        <v>321</v>
      </c>
      <c r="AP187" s="23">
        <v>2.1309687726945078E-2</v>
      </c>
      <c r="AQ187" s="144" t="s">
        <v>321</v>
      </c>
      <c r="AR187" s="144">
        <v>204</v>
      </c>
      <c r="AS187" s="144" t="s">
        <v>321</v>
      </c>
      <c r="AT187" s="23">
        <v>7.5303075271736686E-2</v>
      </c>
      <c r="AU187" s="144" t="s">
        <v>321</v>
      </c>
      <c r="AV187" s="144">
        <v>215</v>
      </c>
      <c r="AW187" s="144" t="s">
        <v>321</v>
      </c>
      <c r="AX187" s="23">
        <v>4.7304805441141996E-2</v>
      </c>
      <c r="AY187" s="144" t="s">
        <v>321</v>
      </c>
      <c r="AZ187" s="144">
        <v>235</v>
      </c>
      <c r="BA187" s="144" t="s">
        <v>321</v>
      </c>
      <c r="BB187" s="23">
        <v>1.227864367611365E-2</v>
      </c>
      <c r="BC187" s="144" t="s">
        <v>321</v>
      </c>
      <c r="BD187" s="144">
        <v>285</v>
      </c>
      <c r="BE187" s="144" t="s">
        <v>321</v>
      </c>
      <c r="BF187" s="23">
        <v>0.2331554317046485</v>
      </c>
      <c r="BG187" s="144" t="s">
        <v>321</v>
      </c>
      <c r="BH187" s="144">
        <v>144</v>
      </c>
      <c r="BI187" s="144" t="s">
        <v>321</v>
      </c>
      <c r="BJ187" s="23">
        <v>5.9931501284018307E-2</v>
      </c>
      <c r="BK187" s="144" t="s">
        <v>321</v>
      </c>
      <c r="BL187" s="144">
        <v>264</v>
      </c>
      <c r="BM187" s="144" t="s">
        <v>321</v>
      </c>
      <c r="BN187" s="23">
        <v>6.8756125070152357E-2</v>
      </c>
      <c r="BO187" s="144" t="s">
        <v>321</v>
      </c>
      <c r="BP187" s="144">
        <v>150</v>
      </c>
      <c r="BQ187" s="144" t="s">
        <v>321</v>
      </c>
      <c r="BR187" s="23">
        <v>7.3060685405333767E-2</v>
      </c>
      <c r="BS187" s="144" t="s">
        <v>321</v>
      </c>
      <c r="BT187" s="144">
        <v>125</v>
      </c>
      <c r="BU187" s="144" t="s">
        <v>321</v>
      </c>
      <c r="BV187" s="23">
        <v>0.12324922558237662</v>
      </c>
      <c r="BW187" s="144" t="s">
        <v>321</v>
      </c>
      <c r="BX187" s="144">
        <v>150</v>
      </c>
      <c r="BY187" s="144" t="s">
        <v>321</v>
      </c>
      <c r="BZ187" s="23">
        <v>0.12392872071277766</v>
      </c>
      <c r="CA187" s="144" t="s">
        <v>321</v>
      </c>
      <c r="CB187" s="144">
        <v>213</v>
      </c>
      <c r="CC187" s="144" t="s">
        <v>321</v>
      </c>
      <c r="CD187" s="23">
        <v>8.5579665242905847E-2</v>
      </c>
      <c r="CE187" s="144" t="s">
        <v>321</v>
      </c>
      <c r="CF187" s="144">
        <v>141</v>
      </c>
      <c r="CG187" s="2">
        <f t="shared" si="22"/>
        <v>1.6378373376314784E-3</v>
      </c>
      <c r="CH187">
        <f t="shared" si="23"/>
        <v>2.0436849548273125E-2</v>
      </c>
      <c r="CI187">
        <f t="shared" si="24"/>
        <v>4.7304805441141996E-2</v>
      </c>
      <c r="CJ187">
        <f t="shared" si="25"/>
        <v>5.9931501284018307E-2</v>
      </c>
      <c r="CK187">
        <f t="shared" si="26"/>
        <v>0.12324922558237662</v>
      </c>
      <c r="CL187">
        <f t="shared" si="27"/>
        <v>0.12392872071277766</v>
      </c>
      <c r="CM187">
        <f t="shared" si="28"/>
        <v>8.5579665242905847E-2</v>
      </c>
      <c r="CN187">
        <f t="shared" si="29"/>
        <v>6.5031307510223457E-2</v>
      </c>
      <c r="CO187">
        <f t="shared" si="30"/>
        <v>4.094593344078696E-4</v>
      </c>
      <c r="CP187" s="144" t="s">
        <v>321</v>
      </c>
      <c r="CQ187">
        <f t="shared" si="31"/>
        <v>268</v>
      </c>
      <c r="CR187">
        <f t="shared" si="32"/>
        <v>254</v>
      </c>
      <c r="CS187" s="144" t="s">
        <v>321</v>
      </c>
    </row>
    <row r="188" spans="1:97" x14ac:dyDescent="0.25">
      <c r="A188" s="144" t="s">
        <v>77</v>
      </c>
      <c r="B188" s="23">
        <v>0.45265329842227942</v>
      </c>
      <c r="C188" s="144" t="s">
        <v>77</v>
      </c>
      <c r="D188" s="144">
        <v>30</v>
      </c>
      <c r="E188" s="144" t="s">
        <v>77</v>
      </c>
      <c r="F188" s="23">
        <v>0.15164735140266894</v>
      </c>
      <c r="G188" s="144" t="s">
        <v>77</v>
      </c>
      <c r="H188" s="144">
        <v>73</v>
      </c>
      <c r="I188" s="144" t="s">
        <v>77</v>
      </c>
      <c r="J188" s="23">
        <v>0.52468153696136499</v>
      </c>
      <c r="K188" s="144" t="s">
        <v>77</v>
      </c>
      <c r="L188" s="144">
        <v>24</v>
      </c>
      <c r="M188" s="144" t="s">
        <v>77</v>
      </c>
      <c r="N188" s="23">
        <v>-49</v>
      </c>
      <c r="O188" s="144" t="s">
        <v>77</v>
      </c>
      <c r="P188" s="23">
        <v>106</v>
      </c>
      <c r="Q188" s="144" t="s">
        <v>77</v>
      </c>
      <c r="R188" s="23">
        <v>5.1652371901017395E-3</v>
      </c>
      <c r="S188" s="144" t="s">
        <v>77</v>
      </c>
      <c r="T188" s="144">
        <v>47</v>
      </c>
      <c r="U188" s="144" t="s">
        <v>77</v>
      </c>
      <c r="V188" s="23">
        <v>0.20451035267455414</v>
      </c>
      <c r="W188" s="144" t="s">
        <v>77</v>
      </c>
      <c r="X188" s="144">
        <v>107</v>
      </c>
      <c r="Y188" s="144" t="s">
        <v>77</v>
      </c>
      <c r="Z188" s="23">
        <v>7.0535761947311832E-3</v>
      </c>
      <c r="AA188" s="144" t="s">
        <v>77</v>
      </c>
      <c r="AB188" s="144">
        <v>60</v>
      </c>
      <c r="AC188" s="144" t="s">
        <v>77</v>
      </c>
      <c r="AD188" s="23">
        <v>7.8418140289141323E-3</v>
      </c>
      <c r="AE188" s="144" t="s">
        <v>77</v>
      </c>
      <c r="AF188" s="144">
        <v>206</v>
      </c>
      <c r="AG188" s="144" t="s">
        <v>77</v>
      </c>
      <c r="AH188" s="23">
        <v>0.14824741082939402</v>
      </c>
      <c r="AI188" s="144" t="s">
        <v>77</v>
      </c>
      <c r="AJ188" s="144">
        <v>55</v>
      </c>
      <c r="AK188" s="144" t="s">
        <v>77</v>
      </c>
      <c r="AL188" s="23">
        <v>2.6325037247567844E-2</v>
      </c>
      <c r="AM188" s="144" t="s">
        <v>77</v>
      </c>
      <c r="AN188" s="144">
        <v>132</v>
      </c>
      <c r="AO188" s="144" t="s">
        <v>77</v>
      </c>
      <c r="AP188" s="23">
        <v>9.0060423838934325E-2</v>
      </c>
      <c r="AQ188" s="144" t="s">
        <v>77</v>
      </c>
      <c r="AR188" s="144">
        <v>72</v>
      </c>
      <c r="AS188" s="144" t="s">
        <v>77</v>
      </c>
      <c r="AT188" s="23">
        <v>0.13148789200693395</v>
      </c>
      <c r="AU188" s="144" t="s">
        <v>77</v>
      </c>
      <c r="AV188" s="144">
        <v>72</v>
      </c>
      <c r="AW188" s="144" t="s">
        <v>77</v>
      </c>
      <c r="AX188" s="23">
        <v>0.13407823821056195</v>
      </c>
      <c r="AY188" s="144" t="s">
        <v>77</v>
      </c>
      <c r="AZ188" s="144">
        <v>63</v>
      </c>
      <c r="BA188" s="144" t="s">
        <v>77</v>
      </c>
      <c r="BB188" s="23">
        <v>4.4430992910793728E-2</v>
      </c>
      <c r="BC188" s="144" t="s">
        <v>77</v>
      </c>
      <c r="BD188" s="144">
        <v>180</v>
      </c>
      <c r="BE188" s="144" t="s">
        <v>77</v>
      </c>
      <c r="BF188" s="23">
        <v>0.33988457644737841</v>
      </c>
      <c r="BG188" s="144" t="s">
        <v>77</v>
      </c>
      <c r="BH188" s="144">
        <v>63</v>
      </c>
      <c r="BI188" s="144" t="s">
        <v>77</v>
      </c>
      <c r="BJ188" s="23">
        <v>0.11156862149368854</v>
      </c>
      <c r="BK188" s="144" t="s">
        <v>77</v>
      </c>
      <c r="BL188" s="144">
        <v>145</v>
      </c>
      <c r="BM188" s="144" t="s">
        <v>77</v>
      </c>
      <c r="BN188" s="23">
        <v>0.18805278696964062</v>
      </c>
      <c r="BO188" s="144" t="s">
        <v>77</v>
      </c>
      <c r="BP188" s="144">
        <v>38</v>
      </c>
      <c r="BQ188" s="144" t="s">
        <v>77</v>
      </c>
      <c r="BR188" s="23">
        <v>0.18653868155249687</v>
      </c>
      <c r="BS188" s="144" t="s">
        <v>77</v>
      </c>
      <c r="BT188" s="144">
        <v>16</v>
      </c>
      <c r="BU188" s="144" t="s">
        <v>77</v>
      </c>
      <c r="BV188" s="23">
        <v>0.32552346050932185</v>
      </c>
      <c r="BW188" s="144" t="s">
        <v>77</v>
      </c>
      <c r="BX188" s="144">
        <v>23</v>
      </c>
      <c r="BY188" s="144" t="s">
        <v>77</v>
      </c>
      <c r="BZ188" s="23">
        <v>0.1550651495343407</v>
      </c>
      <c r="CA188" s="144" t="s">
        <v>77</v>
      </c>
      <c r="CB188" s="144">
        <v>160</v>
      </c>
      <c r="CC188" s="144" t="s">
        <v>77</v>
      </c>
      <c r="CD188" s="23">
        <v>0.7077949777005289</v>
      </c>
      <c r="CE188" s="144" t="s">
        <v>77</v>
      </c>
      <c r="CF188" s="144">
        <v>7</v>
      </c>
      <c r="CG188" s="2">
        <f t="shared" si="22"/>
        <v>7.0535761947311832E-3</v>
      </c>
      <c r="CH188">
        <f t="shared" si="23"/>
        <v>2.6325037247567844E-2</v>
      </c>
      <c r="CI188">
        <f t="shared" si="24"/>
        <v>0.13407823821056195</v>
      </c>
      <c r="CJ188">
        <f t="shared" si="25"/>
        <v>0.11156862149368854</v>
      </c>
      <c r="CK188">
        <f t="shared" si="26"/>
        <v>0.32552346050932185</v>
      </c>
      <c r="CL188">
        <f t="shared" si="27"/>
        <v>0.1550651495343407</v>
      </c>
      <c r="CM188">
        <f t="shared" si="28"/>
        <v>0.7077949777005289</v>
      </c>
      <c r="CN188">
        <f t="shared" si="29"/>
        <v>0.18472161024858469</v>
      </c>
      <c r="CO188">
        <f t="shared" si="30"/>
        <v>1.7633940486827958E-3</v>
      </c>
      <c r="CP188" s="144" t="s">
        <v>77</v>
      </c>
      <c r="CQ188">
        <f t="shared" si="31"/>
        <v>30</v>
      </c>
      <c r="CR188">
        <f t="shared" si="32"/>
        <v>60</v>
      </c>
      <c r="CS188" s="144" t="s">
        <v>77</v>
      </c>
    </row>
    <row r="189" spans="1:97" x14ac:dyDescent="0.25">
      <c r="A189" s="144" t="s">
        <v>288</v>
      </c>
      <c r="B189" s="23">
        <v>0.19865988054187042</v>
      </c>
      <c r="C189" s="144" t="s">
        <v>288</v>
      </c>
      <c r="D189" s="144">
        <v>184</v>
      </c>
      <c r="E189" s="144" t="s">
        <v>288</v>
      </c>
      <c r="F189" s="23">
        <v>0.11529005934721269</v>
      </c>
      <c r="G189" s="144" t="s">
        <v>288</v>
      </c>
      <c r="H189" s="144">
        <v>125</v>
      </c>
      <c r="I189" s="144" t="s">
        <v>288</v>
      </c>
      <c r="J189" s="23">
        <v>0.23131196136805698</v>
      </c>
      <c r="K189" s="144" t="s">
        <v>288</v>
      </c>
      <c r="L189" s="144">
        <v>206</v>
      </c>
      <c r="M189" s="144" t="s">
        <v>288</v>
      </c>
      <c r="N189" s="23">
        <v>81</v>
      </c>
      <c r="O189" s="144" t="s">
        <v>288</v>
      </c>
      <c r="P189" s="23">
        <v>246</v>
      </c>
      <c r="Q189" s="144" t="s">
        <v>288</v>
      </c>
      <c r="R189" s="23">
        <v>6.0039313574170906E-4</v>
      </c>
      <c r="S189" s="144" t="s">
        <v>288</v>
      </c>
      <c r="T189" s="144">
        <v>242</v>
      </c>
      <c r="U189" s="144" t="s">
        <v>288</v>
      </c>
      <c r="V189" s="23">
        <v>0.15033932086542334</v>
      </c>
      <c r="W189" s="144" t="s">
        <v>288</v>
      </c>
      <c r="X189" s="144">
        <v>147</v>
      </c>
      <c r="Y189" s="144" t="s">
        <v>288</v>
      </c>
      <c r="Z189" s="23">
        <v>1.9895054959218738E-3</v>
      </c>
      <c r="AA189" s="144" t="s">
        <v>288</v>
      </c>
      <c r="AB189" s="144">
        <v>228</v>
      </c>
      <c r="AC189" s="144" t="s">
        <v>288</v>
      </c>
      <c r="AD189" s="23">
        <v>2.9508944622415193E-3</v>
      </c>
      <c r="AE189" s="144" t="s">
        <v>288</v>
      </c>
      <c r="AF189" s="144">
        <v>293</v>
      </c>
      <c r="AG189" s="144" t="s">
        <v>288</v>
      </c>
      <c r="AH189" s="23">
        <v>0.12216717687015571</v>
      </c>
      <c r="AI189" s="144" t="s">
        <v>288</v>
      </c>
      <c r="AJ189" s="144">
        <v>82</v>
      </c>
      <c r="AK189" s="144" t="s">
        <v>288</v>
      </c>
      <c r="AL189" s="23">
        <v>1.8272321767277121E-2</v>
      </c>
      <c r="AM189" s="144" t="s">
        <v>288</v>
      </c>
      <c r="AN189" s="144">
        <v>212</v>
      </c>
      <c r="AO189" s="144" t="s">
        <v>288</v>
      </c>
      <c r="AP189" s="23">
        <v>3.8273271376986863E-2</v>
      </c>
      <c r="AQ189" s="144" t="s">
        <v>288</v>
      </c>
      <c r="AR189" s="144">
        <v>151</v>
      </c>
      <c r="AS189" s="144" t="s">
        <v>288</v>
      </c>
      <c r="AT189" s="23">
        <v>8.6247735906293282E-2</v>
      </c>
      <c r="AU189" s="144" t="s">
        <v>288</v>
      </c>
      <c r="AV189" s="144">
        <v>180</v>
      </c>
      <c r="AW189" s="144" t="s">
        <v>288</v>
      </c>
      <c r="AX189" s="23">
        <v>6.768641465505934E-2</v>
      </c>
      <c r="AY189" s="144" t="s">
        <v>288</v>
      </c>
      <c r="AZ189" s="144">
        <v>165</v>
      </c>
      <c r="BA189" s="144" t="s">
        <v>288</v>
      </c>
      <c r="BB189" s="23">
        <v>7.6698214747732321E-2</v>
      </c>
      <c r="BC189" s="144" t="s">
        <v>288</v>
      </c>
      <c r="BD189" s="144">
        <v>116</v>
      </c>
      <c r="BE189" s="144" t="s">
        <v>288</v>
      </c>
      <c r="BF189" s="23">
        <v>0.20128702132957238</v>
      </c>
      <c r="BG189" s="144" t="s">
        <v>288</v>
      </c>
      <c r="BH189" s="144">
        <v>189</v>
      </c>
      <c r="BI189" s="144" t="s">
        <v>288</v>
      </c>
      <c r="BJ189" s="23">
        <v>0.11203607883190787</v>
      </c>
      <c r="BK189" s="144" t="s">
        <v>288</v>
      </c>
      <c r="BL189" s="144">
        <v>144</v>
      </c>
      <c r="BM189" s="144" t="s">
        <v>288</v>
      </c>
      <c r="BN189" s="23">
        <v>0.13658042285839656</v>
      </c>
      <c r="BO189" s="144" t="s">
        <v>288</v>
      </c>
      <c r="BP189" s="144">
        <v>61</v>
      </c>
      <c r="BQ189" s="144" t="s">
        <v>288</v>
      </c>
      <c r="BR189" s="23">
        <v>4.8004104735846681E-2</v>
      </c>
      <c r="BS189" s="144" t="s">
        <v>288</v>
      </c>
      <c r="BT189" s="144">
        <v>215</v>
      </c>
      <c r="BU189" s="144" t="s">
        <v>288</v>
      </c>
      <c r="BV189" s="23">
        <v>0.16024177588688543</v>
      </c>
      <c r="BW189" s="144" t="s">
        <v>288</v>
      </c>
      <c r="BX189" s="144">
        <v>96</v>
      </c>
      <c r="BY189" s="144" t="s">
        <v>288</v>
      </c>
      <c r="BZ189" s="23">
        <v>0.10488578586991019</v>
      </c>
      <c r="CA189" s="144" t="s">
        <v>288</v>
      </c>
      <c r="CB189" s="144">
        <v>257</v>
      </c>
      <c r="CC189" s="144" t="s">
        <v>288</v>
      </c>
      <c r="CD189" s="23">
        <v>0.11303593457716757</v>
      </c>
      <c r="CE189" s="144" t="s">
        <v>288</v>
      </c>
      <c r="CF189" s="144">
        <v>109</v>
      </c>
      <c r="CG189" s="2">
        <f t="shared" si="22"/>
        <v>1.9895054959218738E-3</v>
      </c>
      <c r="CH189">
        <f t="shared" si="23"/>
        <v>1.8272321767277121E-2</v>
      </c>
      <c r="CI189">
        <f t="shared" si="24"/>
        <v>6.768641465505934E-2</v>
      </c>
      <c r="CJ189">
        <f t="shared" si="25"/>
        <v>0.11203607883190787</v>
      </c>
      <c r="CK189">
        <f t="shared" si="26"/>
        <v>0.16024177588688543</v>
      </c>
      <c r="CL189">
        <f t="shared" si="27"/>
        <v>0.10488578586991019</v>
      </c>
      <c r="CM189">
        <f t="shared" si="28"/>
        <v>0.11303593457716757</v>
      </c>
      <c r="CN189">
        <f t="shared" si="29"/>
        <v>8.1070375833761033E-2</v>
      </c>
      <c r="CO189">
        <f t="shared" si="30"/>
        <v>4.9737637398046845E-4</v>
      </c>
      <c r="CP189" s="144" t="s">
        <v>288</v>
      </c>
      <c r="CQ189">
        <f t="shared" si="31"/>
        <v>184</v>
      </c>
      <c r="CR189">
        <f t="shared" si="32"/>
        <v>228</v>
      </c>
      <c r="CS189" s="144" t="s">
        <v>288</v>
      </c>
    </row>
    <row r="190" spans="1:97" x14ac:dyDescent="0.25">
      <c r="A190" s="144" t="s">
        <v>171</v>
      </c>
      <c r="B190" s="23">
        <v>0.1908626837957777</v>
      </c>
      <c r="C190" s="144" t="s">
        <v>171</v>
      </c>
      <c r="D190" s="144">
        <v>201</v>
      </c>
      <c r="E190" s="144" t="s">
        <v>171</v>
      </c>
      <c r="F190" s="23">
        <v>8.8871049905470317E-2</v>
      </c>
      <c r="G190" s="144" t="s">
        <v>171</v>
      </c>
      <c r="H190" s="144">
        <v>176</v>
      </c>
      <c r="I190" s="144" t="s">
        <v>171</v>
      </c>
      <c r="J190" s="23">
        <v>0.25832495420258644</v>
      </c>
      <c r="K190" s="144" t="s">
        <v>171</v>
      </c>
      <c r="L190" s="144">
        <v>165</v>
      </c>
      <c r="M190" s="144" t="s">
        <v>171</v>
      </c>
      <c r="N190" s="23">
        <v>-11</v>
      </c>
      <c r="O190" s="144" t="s">
        <v>171</v>
      </c>
      <c r="P190" s="23">
        <v>149</v>
      </c>
      <c r="Q190" s="144" t="s">
        <v>171</v>
      </c>
      <c r="R190" s="23">
        <v>4.2644605609279846E-4</v>
      </c>
      <c r="S190" s="144" t="s">
        <v>171</v>
      </c>
      <c r="T190" s="144">
        <v>260</v>
      </c>
      <c r="U190" s="144" t="s">
        <v>171</v>
      </c>
      <c r="V190" s="23">
        <v>5.8288113624999215E-2</v>
      </c>
      <c r="W190" s="144" t="s">
        <v>171</v>
      </c>
      <c r="X190" s="144">
        <v>278</v>
      </c>
      <c r="Y190" s="144" t="s">
        <v>171</v>
      </c>
      <c r="Z190" s="23">
        <v>9.649611837299094E-4</v>
      </c>
      <c r="AA190" s="144" t="s">
        <v>171</v>
      </c>
      <c r="AB190" s="144">
        <v>306</v>
      </c>
      <c r="AC190" s="144" t="s">
        <v>171</v>
      </c>
      <c r="AD190" s="23">
        <v>1.9698560181961068E-2</v>
      </c>
      <c r="AE190" s="144" t="s">
        <v>171</v>
      </c>
      <c r="AF190" s="144">
        <v>91</v>
      </c>
      <c r="AG190" s="144" t="s">
        <v>171</v>
      </c>
      <c r="AH190" s="23">
        <v>7.7096579889161673E-2</v>
      </c>
      <c r="AI190" s="144" t="s">
        <v>171</v>
      </c>
      <c r="AJ190" s="144">
        <v>186</v>
      </c>
      <c r="AK190" s="144" t="s">
        <v>171</v>
      </c>
      <c r="AL190" s="23">
        <v>2.8911162780683335E-2</v>
      </c>
      <c r="AM190" s="144" t="s">
        <v>171</v>
      </c>
      <c r="AN190" s="144">
        <v>113</v>
      </c>
      <c r="AO190" s="144" t="s">
        <v>171</v>
      </c>
      <c r="AP190" s="23">
        <v>7.1003711646936141E-2</v>
      </c>
      <c r="AQ190" s="144" t="s">
        <v>171</v>
      </c>
      <c r="AR190" s="144">
        <v>93</v>
      </c>
      <c r="AS190" s="144" t="s">
        <v>171</v>
      </c>
      <c r="AT190" s="23">
        <v>9.4895007136136481E-2</v>
      </c>
      <c r="AU190" s="144" t="s">
        <v>171</v>
      </c>
      <c r="AV190" s="144">
        <v>150</v>
      </c>
      <c r="AW190" s="144" t="s">
        <v>171</v>
      </c>
      <c r="AX190" s="23">
        <v>0.10261541844236668</v>
      </c>
      <c r="AY190" s="144" t="s">
        <v>171</v>
      </c>
      <c r="AZ190" s="144">
        <v>105</v>
      </c>
      <c r="BA190" s="144" t="s">
        <v>171</v>
      </c>
      <c r="BB190" s="23">
        <v>6.3138768799163469E-2</v>
      </c>
      <c r="BC190" s="144" t="s">
        <v>171</v>
      </c>
      <c r="BD190" s="144">
        <v>136</v>
      </c>
      <c r="BE190" s="144" t="s">
        <v>171</v>
      </c>
      <c r="BF190" s="23">
        <v>0.48303564531209642</v>
      </c>
      <c r="BG190" s="144" t="s">
        <v>171</v>
      </c>
      <c r="BH190" s="144">
        <v>24</v>
      </c>
      <c r="BI190" s="144" t="s">
        <v>171</v>
      </c>
      <c r="BJ190" s="23">
        <v>0.15855360437028249</v>
      </c>
      <c r="BK190" s="144" t="s">
        <v>171</v>
      </c>
      <c r="BL190" s="144">
        <v>90</v>
      </c>
      <c r="BM190" s="144" t="s">
        <v>171</v>
      </c>
      <c r="BN190" s="23">
        <v>4.237816553227907E-2</v>
      </c>
      <c r="BO190" s="144" t="s">
        <v>171</v>
      </c>
      <c r="BP190" s="144">
        <v>216</v>
      </c>
      <c r="BQ190" s="144" t="s">
        <v>171</v>
      </c>
      <c r="BR190" s="23">
        <v>4.4291760295810167E-2</v>
      </c>
      <c r="BS190" s="144" t="s">
        <v>171</v>
      </c>
      <c r="BT190" s="144">
        <v>232</v>
      </c>
      <c r="BU190" s="144" t="s">
        <v>171</v>
      </c>
      <c r="BV190" s="23">
        <v>7.532119386741927E-2</v>
      </c>
      <c r="BW190" s="144" t="s">
        <v>171</v>
      </c>
      <c r="BX190" s="144">
        <v>254</v>
      </c>
      <c r="BY190" s="144" t="s">
        <v>171</v>
      </c>
      <c r="BZ190" s="23">
        <v>0.12903436413681385</v>
      </c>
      <c r="CA190" s="144" t="s">
        <v>171</v>
      </c>
      <c r="CB190" s="144">
        <v>205</v>
      </c>
      <c r="CC190" s="144" t="s">
        <v>171</v>
      </c>
      <c r="CD190" s="23">
        <v>3.5783409372511718E-2</v>
      </c>
      <c r="CE190" s="144" t="s">
        <v>171</v>
      </c>
      <c r="CF190" s="144">
        <v>260</v>
      </c>
      <c r="CG190" s="2">
        <f t="shared" si="22"/>
        <v>9.649611837299094E-4</v>
      </c>
      <c r="CH190">
        <f t="shared" si="23"/>
        <v>2.8911162780683335E-2</v>
      </c>
      <c r="CI190">
        <f t="shared" si="24"/>
        <v>0.10261541844236668</v>
      </c>
      <c r="CJ190">
        <f t="shared" si="25"/>
        <v>0.15855360437028249</v>
      </c>
      <c r="CK190">
        <f t="shared" si="26"/>
        <v>7.532119386741927E-2</v>
      </c>
      <c r="CL190">
        <f t="shared" si="27"/>
        <v>0.12903436413681385</v>
      </c>
      <c r="CM190">
        <f t="shared" si="28"/>
        <v>3.5783409372511718E-2</v>
      </c>
      <c r="CN190">
        <f t="shared" si="29"/>
        <v>7.7888446654445498E-2</v>
      </c>
      <c r="CO190">
        <f t="shared" si="30"/>
        <v>2.4124029593247735E-4</v>
      </c>
      <c r="CP190" s="144" t="s">
        <v>171</v>
      </c>
      <c r="CQ190">
        <f t="shared" si="31"/>
        <v>201</v>
      </c>
      <c r="CR190">
        <f t="shared" si="32"/>
        <v>306</v>
      </c>
      <c r="CS190" s="144" t="s">
        <v>171</v>
      </c>
    </row>
    <row r="191" spans="1:97" x14ac:dyDescent="0.25">
      <c r="A191" s="144" t="s">
        <v>258</v>
      </c>
      <c r="B191" s="23">
        <v>0.22185008729608924</v>
      </c>
      <c r="C191" s="144" t="s">
        <v>258</v>
      </c>
      <c r="D191" s="144">
        <v>153</v>
      </c>
      <c r="E191" s="144" t="s">
        <v>258</v>
      </c>
      <c r="F191" s="23">
        <v>0.12230931030488229</v>
      </c>
      <c r="G191" s="144" t="s">
        <v>258</v>
      </c>
      <c r="H191" s="144">
        <v>111</v>
      </c>
      <c r="I191" s="144" t="s">
        <v>258</v>
      </c>
      <c r="J191" s="23">
        <v>0.26888314019862469</v>
      </c>
      <c r="K191" s="144" t="s">
        <v>258</v>
      </c>
      <c r="L191" s="144">
        <v>152</v>
      </c>
      <c r="M191" s="144" t="s">
        <v>258</v>
      </c>
      <c r="N191" s="23">
        <v>41</v>
      </c>
      <c r="O191" s="144" t="s">
        <v>258</v>
      </c>
      <c r="P191" s="23">
        <v>219</v>
      </c>
      <c r="Q191" s="144" t="s">
        <v>258</v>
      </c>
      <c r="R191" s="23">
        <v>2.7613308957758734E-3</v>
      </c>
      <c r="S191" s="144" t="s">
        <v>258</v>
      </c>
      <c r="T191" s="144">
        <v>86</v>
      </c>
      <c r="U191" s="144" t="s">
        <v>258</v>
      </c>
      <c r="V191" s="23">
        <v>0.35785216648898388</v>
      </c>
      <c r="W191" s="144" t="s">
        <v>258</v>
      </c>
      <c r="X191" s="144">
        <v>46</v>
      </c>
      <c r="Y191" s="144" t="s">
        <v>258</v>
      </c>
      <c r="Z191" s="23">
        <v>6.0674303221317036E-3</v>
      </c>
      <c r="AA191" s="144" t="s">
        <v>258</v>
      </c>
      <c r="AB191" s="144">
        <v>71</v>
      </c>
      <c r="AC191" s="144" t="s">
        <v>258</v>
      </c>
      <c r="AD191" s="23">
        <v>3.0742106042211319E-3</v>
      </c>
      <c r="AE191" s="144" t="s">
        <v>258</v>
      </c>
      <c r="AF191" s="144">
        <v>287</v>
      </c>
      <c r="AG191" s="144" t="s">
        <v>258</v>
      </c>
      <c r="AH191" s="23">
        <v>5.239124607406774E-2</v>
      </c>
      <c r="AI191" s="144" t="s">
        <v>258</v>
      </c>
      <c r="AJ191" s="144">
        <v>291</v>
      </c>
      <c r="AK191" s="144" t="s">
        <v>258</v>
      </c>
      <c r="AL191" s="23">
        <v>9.5985083951397893E-3</v>
      </c>
      <c r="AM191" s="144" t="s">
        <v>258</v>
      </c>
      <c r="AN191" s="144">
        <v>317</v>
      </c>
      <c r="AO191" s="144" t="s">
        <v>258</v>
      </c>
      <c r="AP191" s="23">
        <v>9.3572496491799009E-2</v>
      </c>
      <c r="AQ191" s="144" t="s">
        <v>258</v>
      </c>
      <c r="AR191" s="144">
        <v>69</v>
      </c>
      <c r="AS191" s="144" t="s">
        <v>258</v>
      </c>
      <c r="AT191" s="23">
        <v>5.3731719140264755E-2</v>
      </c>
      <c r="AU191" s="144" t="s">
        <v>258</v>
      </c>
      <c r="AV191" s="144">
        <v>291</v>
      </c>
      <c r="AW191" s="144" t="s">
        <v>258</v>
      </c>
      <c r="AX191" s="23">
        <v>0.11008565782681207</v>
      </c>
      <c r="AY191" s="144" t="s">
        <v>258</v>
      </c>
      <c r="AZ191" s="144">
        <v>94</v>
      </c>
      <c r="BA191" s="144" t="s">
        <v>258</v>
      </c>
      <c r="BB191" s="23">
        <v>0.15531178993380521</v>
      </c>
      <c r="BC191" s="144" t="s">
        <v>258</v>
      </c>
      <c r="BD191" s="144">
        <v>53</v>
      </c>
      <c r="BE191" s="144" t="s">
        <v>258</v>
      </c>
      <c r="BF191" s="23">
        <v>0.14753226891481985</v>
      </c>
      <c r="BG191" s="144" t="s">
        <v>258</v>
      </c>
      <c r="BH191" s="144">
        <v>273</v>
      </c>
      <c r="BI191" s="144" t="s">
        <v>258</v>
      </c>
      <c r="BJ191" s="23">
        <v>0.17251445029756463</v>
      </c>
      <c r="BK191" s="144" t="s">
        <v>258</v>
      </c>
      <c r="BL191" s="144">
        <v>75</v>
      </c>
      <c r="BM191" s="144" t="s">
        <v>258</v>
      </c>
      <c r="BN191" s="23">
        <v>1.5914918964737425E-2</v>
      </c>
      <c r="BO191" s="144" t="s">
        <v>258</v>
      </c>
      <c r="BP191" s="144">
        <v>294</v>
      </c>
      <c r="BQ191" s="144" t="s">
        <v>258</v>
      </c>
      <c r="BR191" s="23">
        <v>2.922503690869269E-2</v>
      </c>
      <c r="BS191" s="144" t="s">
        <v>258</v>
      </c>
      <c r="BT191" s="144">
        <v>295</v>
      </c>
      <c r="BU191" s="144" t="s">
        <v>258</v>
      </c>
      <c r="BV191" s="23">
        <v>3.9252217386711356E-2</v>
      </c>
      <c r="BW191" s="144" t="s">
        <v>258</v>
      </c>
      <c r="BX191" s="144">
        <v>316</v>
      </c>
      <c r="BY191" s="144" t="s">
        <v>258</v>
      </c>
      <c r="BZ191" s="23">
        <v>0.15933776492640131</v>
      </c>
      <c r="CA191" s="144" t="s">
        <v>258</v>
      </c>
      <c r="CB191" s="144">
        <v>152</v>
      </c>
      <c r="CC191" s="144" t="s">
        <v>258</v>
      </c>
      <c r="CD191" s="23">
        <v>0.16005577157374537</v>
      </c>
      <c r="CE191" s="144" t="s">
        <v>258</v>
      </c>
      <c r="CF191" s="144">
        <v>71</v>
      </c>
      <c r="CG191" s="2">
        <f t="shared" si="22"/>
        <v>6.0674303221317036E-3</v>
      </c>
      <c r="CH191">
        <f t="shared" si="23"/>
        <v>9.5985083951397893E-3</v>
      </c>
      <c r="CI191">
        <f t="shared" si="24"/>
        <v>0.11008565782681207</v>
      </c>
      <c r="CJ191">
        <f t="shared" si="25"/>
        <v>0.17251445029756463</v>
      </c>
      <c r="CK191">
        <f t="shared" si="26"/>
        <v>3.9252217386711356E-2</v>
      </c>
      <c r="CL191">
        <f t="shared" si="27"/>
        <v>0.15933776492640131</v>
      </c>
      <c r="CM191">
        <f t="shared" si="28"/>
        <v>0.16005577157374537</v>
      </c>
      <c r="CN191">
        <f t="shared" si="29"/>
        <v>9.053398153058867E-2</v>
      </c>
      <c r="CO191">
        <f t="shared" si="30"/>
        <v>1.5168575805329259E-3</v>
      </c>
      <c r="CP191" s="144" t="s">
        <v>258</v>
      </c>
      <c r="CQ191">
        <f t="shared" si="31"/>
        <v>153</v>
      </c>
      <c r="CR191">
        <f t="shared" si="32"/>
        <v>71</v>
      </c>
      <c r="CS191" s="144" t="s">
        <v>258</v>
      </c>
    </row>
    <row r="192" spans="1:97" x14ac:dyDescent="0.25">
      <c r="A192" s="144" t="s">
        <v>304</v>
      </c>
      <c r="B192" s="23">
        <v>0.15076639182607179</v>
      </c>
      <c r="C192" s="144" t="s">
        <v>304</v>
      </c>
      <c r="D192" s="144">
        <v>281</v>
      </c>
      <c r="E192" s="144" t="s">
        <v>304</v>
      </c>
      <c r="F192" s="23">
        <v>7.1513008146599208E-2</v>
      </c>
      <c r="G192" s="144" t="s">
        <v>304</v>
      </c>
      <c r="H192" s="144">
        <v>221</v>
      </c>
      <c r="I192" s="144" t="s">
        <v>304</v>
      </c>
      <c r="J192" s="23">
        <v>0.21774338781397587</v>
      </c>
      <c r="K192" s="144" t="s">
        <v>304</v>
      </c>
      <c r="L192" s="144">
        <v>220</v>
      </c>
      <c r="M192" s="144" t="s">
        <v>304</v>
      </c>
      <c r="N192" s="23">
        <v>-1</v>
      </c>
      <c r="O192" s="144" t="s">
        <v>304</v>
      </c>
      <c r="P192" s="23">
        <v>163</v>
      </c>
      <c r="Q192" s="144" t="s">
        <v>304</v>
      </c>
      <c r="R192" s="23">
        <v>1.4028363163717285E-3</v>
      </c>
      <c r="S192" s="144" t="s">
        <v>304</v>
      </c>
      <c r="T192" s="144">
        <v>145</v>
      </c>
      <c r="U192" s="144" t="s">
        <v>304</v>
      </c>
      <c r="V192" s="23">
        <v>0.25474666752466951</v>
      </c>
      <c r="W192" s="144" t="s">
        <v>304</v>
      </c>
      <c r="X192" s="144">
        <v>79</v>
      </c>
      <c r="Y192" s="144" t="s">
        <v>304</v>
      </c>
      <c r="Z192" s="23">
        <v>3.7565408897893833E-3</v>
      </c>
      <c r="AA192" s="144" t="s">
        <v>304</v>
      </c>
      <c r="AB192" s="144">
        <v>128</v>
      </c>
      <c r="AC192" s="144" t="s">
        <v>304</v>
      </c>
      <c r="AD192" s="23">
        <v>1.6546918482146265E-2</v>
      </c>
      <c r="AE192" s="144" t="s">
        <v>304</v>
      </c>
      <c r="AF192" s="144">
        <v>110</v>
      </c>
      <c r="AG192" s="144" t="s">
        <v>304</v>
      </c>
      <c r="AH192" s="23">
        <v>6.0233189539693574E-2</v>
      </c>
      <c r="AI192" s="144" t="s">
        <v>304</v>
      </c>
      <c r="AJ192" s="144">
        <v>256</v>
      </c>
      <c r="AK192" s="144" t="s">
        <v>304</v>
      </c>
      <c r="AL192" s="23">
        <v>2.3714838035316214E-2</v>
      </c>
      <c r="AM192" s="144" t="s">
        <v>304</v>
      </c>
      <c r="AN192" s="144">
        <v>149</v>
      </c>
      <c r="AO192" s="144" t="s">
        <v>304</v>
      </c>
      <c r="AP192" s="23">
        <v>6.2638357112864432E-2</v>
      </c>
      <c r="AQ192" s="144" t="s">
        <v>304</v>
      </c>
      <c r="AR192" s="144">
        <v>103</v>
      </c>
      <c r="AS192" s="144" t="s">
        <v>304</v>
      </c>
      <c r="AT192" s="23">
        <v>0.11992507199068179</v>
      </c>
      <c r="AU192" s="144" t="s">
        <v>304</v>
      </c>
      <c r="AV192" s="144">
        <v>85</v>
      </c>
      <c r="AW192" s="144" t="s">
        <v>304</v>
      </c>
      <c r="AX192" s="23">
        <v>0.10329184152197216</v>
      </c>
      <c r="AY192" s="144" t="s">
        <v>304</v>
      </c>
      <c r="AZ192" s="144">
        <v>103</v>
      </c>
      <c r="BA192" s="144" t="s">
        <v>304</v>
      </c>
      <c r="BB192" s="23">
        <v>4.3877930262084794E-2</v>
      </c>
      <c r="BC192" s="144" t="s">
        <v>304</v>
      </c>
      <c r="BD192" s="144">
        <v>181</v>
      </c>
      <c r="BE192" s="144" t="s">
        <v>304</v>
      </c>
      <c r="BF192" s="23">
        <v>0.13070047628317408</v>
      </c>
      <c r="BG192" s="144" t="s">
        <v>304</v>
      </c>
      <c r="BH192" s="144">
        <v>297</v>
      </c>
      <c r="BI192" s="144" t="s">
        <v>304</v>
      </c>
      <c r="BJ192" s="23">
        <v>6.734362657407493E-2</v>
      </c>
      <c r="BK192" s="144" t="s">
        <v>304</v>
      </c>
      <c r="BL192" s="144">
        <v>247</v>
      </c>
      <c r="BM192" s="144" t="s">
        <v>304</v>
      </c>
      <c r="BN192" s="23">
        <v>3.3771338209741757E-2</v>
      </c>
      <c r="BO192" s="144" t="s">
        <v>304</v>
      </c>
      <c r="BP192" s="144">
        <v>247</v>
      </c>
      <c r="BQ192" s="144" t="s">
        <v>304</v>
      </c>
      <c r="BR192" s="23">
        <v>5.0082786029856295E-2</v>
      </c>
      <c r="BS192" s="144" t="s">
        <v>304</v>
      </c>
      <c r="BT192" s="144">
        <v>206</v>
      </c>
      <c r="BU192" s="144" t="s">
        <v>304</v>
      </c>
      <c r="BV192" s="23">
        <v>7.2901081232672027E-2</v>
      </c>
      <c r="BW192" s="144" t="s">
        <v>304</v>
      </c>
      <c r="BX192" s="144">
        <v>264</v>
      </c>
      <c r="BY192" s="144" t="s">
        <v>304</v>
      </c>
      <c r="BZ192" s="23">
        <v>9.3833549970197203E-2</v>
      </c>
      <c r="CA192" s="144" t="s">
        <v>304</v>
      </c>
      <c r="CB192" s="144">
        <v>283</v>
      </c>
      <c r="CC192" s="144" t="s">
        <v>304</v>
      </c>
      <c r="CD192" s="23">
        <v>6.7994774417951945E-2</v>
      </c>
      <c r="CE192" s="144" t="s">
        <v>304</v>
      </c>
      <c r="CF192" s="144">
        <v>170</v>
      </c>
      <c r="CG192" s="2">
        <f t="shared" si="22"/>
        <v>3.7565408897893833E-3</v>
      </c>
      <c r="CH192">
        <f t="shared" si="23"/>
        <v>2.3714838035316214E-2</v>
      </c>
      <c r="CI192">
        <f t="shared" si="24"/>
        <v>0.10329184152197216</v>
      </c>
      <c r="CJ192">
        <f t="shared" si="25"/>
        <v>6.734362657407493E-2</v>
      </c>
      <c r="CK192">
        <f t="shared" si="26"/>
        <v>7.2901081232672027E-2</v>
      </c>
      <c r="CL192">
        <f t="shared" si="27"/>
        <v>9.3833549970197203E-2</v>
      </c>
      <c r="CM192">
        <f t="shared" si="28"/>
        <v>6.7994774417951945E-2</v>
      </c>
      <c r="CN192">
        <f t="shared" si="29"/>
        <v>6.1525699175398477E-2</v>
      </c>
      <c r="CO192">
        <f t="shared" si="30"/>
        <v>9.3913522244734582E-4</v>
      </c>
      <c r="CP192" s="144" t="s">
        <v>304</v>
      </c>
      <c r="CQ192">
        <f t="shared" si="31"/>
        <v>281</v>
      </c>
      <c r="CR192">
        <f t="shared" si="32"/>
        <v>128</v>
      </c>
      <c r="CS192" s="144" t="s">
        <v>304</v>
      </c>
    </row>
    <row r="193" spans="1:97" x14ac:dyDescent="0.25">
      <c r="A193" s="144" t="s">
        <v>294</v>
      </c>
      <c r="B193" s="23">
        <v>0.1710864524404736</v>
      </c>
      <c r="C193" s="144" t="s">
        <v>294</v>
      </c>
      <c r="D193" s="144">
        <v>239</v>
      </c>
      <c r="E193" s="144" t="s">
        <v>294</v>
      </c>
      <c r="F193" s="23">
        <v>9.7387447131421737E-2</v>
      </c>
      <c r="G193" s="144" t="s">
        <v>294</v>
      </c>
      <c r="H193" s="144">
        <v>164</v>
      </c>
      <c r="I193" s="144" t="s">
        <v>294</v>
      </c>
      <c r="J193" s="23">
        <v>0.218819120325732</v>
      </c>
      <c r="K193" s="144" t="s">
        <v>294</v>
      </c>
      <c r="L193" s="144">
        <v>219</v>
      </c>
      <c r="M193" s="144" t="s">
        <v>294</v>
      </c>
      <c r="N193" s="23">
        <v>55</v>
      </c>
      <c r="O193" s="144" t="s">
        <v>294</v>
      </c>
      <c r="P193" s="23">
        <v>226</v>
      </c>
      <c r="Q193" s="144" t="s">
        <v>294</v>
      </c>
      <c r="R193" s="23">
        <v>7.6016285969819782E-4</v>
      </c>
      <c r="S193" s="144" t="s">
        <v>294</v>
      </c>
      <c r="T193" s="144">
        <v>223</v>
      </c>
      <c r="U193" s="144" t="s">
        <v>294</v>
      </c>
      <c r="V193" s="23">
        <v>0.27039537479653342</v>
      </c>
      <c r="W193" s="144" t="s">
        <v>294</v>
      </c>
      <c r="X193" s="144">
        <v>67</v>
      </c>
      <c r="Y193" s="144" t="s">
        <v>294</v>
      </c>
      <c r="Z193" s="23">
        <v>3.2586707881887872E-3</v>
      </c>
      <c r="AA193" s="144" t="s">
        <v>294</v>
      </c>
      <c r="AB193" s="144">
        <v>153</v>
      </c>
      <c r="AC193" s="144" t="s">
        <v>294</v>
      </c>
      <c r="AD193" s="23">
        <v>2.7409866720280791E-2</v>
      </c>
      <c r="AE193" s="144" t="s">
        <v>294</v>
      </c>
      <c r="AF193" s="144">
        <v>70</v>
      </c>
      <c r="AG193" s="144" t="s">
        <v>294</v>
      </c>
      <c r="AH193" s="23">
        <v>8.9151964611225445E-2</v>
      </c>
      <c r="AI193" s="144" t="s">
        <v>294</v>
      </c>
      <c r="AJ193" s="144">
        <v>145</v>
      </c>
      <c r="AK193" s="144" t="s">
        <v>294</v>
      </c>
      <c r="AL193" s="23">
        <v>3.794452851053922E-2</v>
      </c>
      <c r="AM193" s="144" t="s">
        <v>294</v>
      </c>
      <c r="AN193" s="144">
        <v>82</v>
      </c>
      <c r="AO193" s="144" t="s">
        <v>294</v>
      </c>
      <c r="AP193" s="23">
        <v>8.7249002824837607E-2</v>
      </c>
      <c r="AQ193" s="144" t="s">
        <v>294</v>
      </c>
      <c r="AR193" s="144">
        <v>76</v>
      </c>
      <c r="AS193" s="144" t="s">
        <v>294</v>
      </c>
      <c r="AT193" s="23">
        <v>9.1081371198615993E-2</v>
      </c>
      <c r="AU193" s="144" t="s">
        <v>294</v>
      </c>
      <c r="AV193" s="144">
        <v>169</v>
      </c>
      <c r="AW193" s="144" t="s">
        <v>294</v>
      </c>
      <c r="AX193" s="23">
        <v>0.1170942590770124</v>
      </c>
      <c r="AY193" s="144" t="s">
        <v>294</v>
      </c>
      <c r="AZ193" s="144">
        <v>87</v>
      </c>
      <c r="BA193" s="144" t="s">
        <v>294</v>
      </c>
      <c r="BB193" s="23">
        <v>1.7156886780361725E-3</v>
      </c>
      <c r="BC193" s="144" t="s">
        <v>294</v>
      </c>
      <c r="BD193" s="144">
        <v>323</v>
      </c>
      <c r="BE193" s="144" t="s">
        <v>294</v>
      </c>
      <c r="BF193" s="23">
        <v>0.1153451334400587</v>
      </c>
      <c r="BG193" s="144" t="s">
        <v>294</v>
      </c>
      <c r="BH193" s="144">
        <v>313</v>
      </c>
      <c r="BI193" s="144" t="s">
        <v>294</v>
      </c>
      <c r="BJ193" s="23">
        <v>2.5672780472712146E-2</v>
      </c>
      <c r="BK193" s="144" t="s">
        <v>294</v>
      </c>
      <c r="BL193" s="144">
        <v>325</v>
      </c>
      <c r="BM193" s="144" t="s">
        <v>294</v>
      </c>
      <c r="BN193" s="23">
        <v>9.8355228447640733E-2</v>
      </c>
      <c r="BO193" s="144" t="s">
        <v>294</v>
      </c>
      <c r="BP193" s="144">
        <v>97</v>
      </c>
      <c r="BQ193" s="144" t="s">
        <v>294</v>
      </c>
      <c r="BR193" s="23">
        <v>3.2270244132927776E-2</v>
      </c>
      <c r="BS193" s="144" t="s">
        <v>294</v>
      </c>
      <c r="BT193" s="144">
        <v>283</v>
      </c>
      <c r="BU193" s="144" t="s">
        <v>294</v>
      </c>
      <c r="BV193" s="23">
        <v>0.11339241830888717</v>
      </c>
      <c r="BW193" s="144" t="s">
        <v>294</v>
      </c>
      <c r="BX193" s="144">
        <v>170</v>
      </c>
      <c r="BY193" s="144" t="s">
        <v>294</v>
      </c>
      <c r="BZ193" s="23">
        <v>0.13804548862150876</v>
      </c>
      <c r="CA193" s="144" t="s">
        <v>294</v>
      </c>
      <c r="CB193" s="144">
        <v>185</v>
      </c>
      <c r="CC193" s="144" t="s">
        <v>294</v>
      </c>
      <c r="CD193" s="23">
        <v>4.5068156834911263E-2</v>
      </c>
      <c r="CE193" s="144" t="s">
        <v>294</v>
      </c>
      <c r="CF193" s="144">
        <v>230</v>
      </c>
      <c r="CG193" s="2">
        <f t="shared" si="22"/>
        <v>3.2586707881887872E-3</v>
      </c>
      <c r="CH193">
        <f t="shared" si="23"/>
        <v>3.794452851053922E-2</v>
      </c>
      <c r="CI193">
        <f t="shared" si="24"/>
        <v>0.1170942590770124</v>
      </c>
      <c r="CJ193">
        <f t="shared" si="25"/>
        <v>2.5672780472712146E-2</v>
      </c>
      <c r="CK193">
        <f t="shared" si="26"/>
        <v>0.11339241830888717</v>
      </c>
      <c r="CL193">
        <f t="shared" si="27"/>
        <v>0.13804548862150876</v>
      </c>
      <c r="CM193">
        <f t="shared" si="28"/>
        <v>4.5068156834911263E-2</v>
      </c>
      <c r="CN193">
        <f t="shared" si="29"/>
        <v>6.9818037550318401E-2</v>
      </c>
      <c r="CO193">
        <f t="shared" si="30"/>
        <v>8.146676970471968E-4</v>
      </c>
      <c r="CP193" s="144" t="s">
        <v>294</v>
      </c>
      <c r="CQ193">
        <f t="shared" si="31"/>
        <v>239</v>
      </c>
      <c r="CR193">
        <f t="shared" si="32"/>
        <v>153</v>
      </c>
      <c r="CS193" s="144" t="s">
        <v>294</v>
      </c>
    </row>
    <row r="194" spans="1:97" x14ac:dyDescent="0.25">
      <c r="A194" s="144" t="s">
        <v>65</v>
      </c>
      <c r="B194" s="23">
        <v>0.2464377347920029</v>
      </c>
      <c r="C194" s="144" t="s">
        <v>65</v>
      </c>
      <c r="D194" s="144">
        <v>126</v>
      </c>
      <c r="E194" s="144" t="s">
        <v>65</v>
      </c>
      <c r="F194" s="23">
        <v>5.1143549557575954E-2</v>
      </c>
      <c r="G194" s="144" t="s">
        <v>65</v>
      </c>
      <c r="H194" s="144">
        <v>276</v>
      </c>
      <c r="I194" s="144" t="s">
        <v>65</v>
      </c>
      <c r="J194" s="23">
        <v>0.34604493016806498</v>
      </c>
      <c r="K194" s="144" t="s">
        <v>65</v>
      </c>
      <c r="L194" s="144">
        <v>78</v>
      </c>
      <c r="M194" s="144" t="s">
        <v>65</v>
      </c>
      <c r="N194" s="23">
        <v>-198</v>
      </c>
      <c r="O194" s="144" t="s">
        <v>65</v>
      </c>
      <c r="P194" s="23">
        <v>12</v>
      </c>
      <c r="Q194" s="144" t="s">
        <v>65</v>
      </c>
      <c r="R194" s="23">
        <v>1.0106736756269712E-4</v>
      </c>
      <c r="S194" s="144" t="s">
        <v>65</v>
      </c>
      <c r="T194" s="144">
        <v>316</v>
      </c>
      <c r="U194" s="144" t="s">
        <v>65</v>
      </c>
      <c r="V194" s="23">
        <v>0.15287727550949207</v>
      </c>
      <c r="W194" s="144" t="s">
        <v>65</v>
      </c>
      <c r="X194" s="144">
        <v>144</v>
      </c>
      <c r="Y194" s="144" t="s">
        <v>65</v>
      </c>
      <c r="Z194" s="23">
        <v>1.513782980422957E-3</v>
      </c>
      <c r="AA194" s="144" t="s">
        <v>65</v>
      </c>
      <c r="AB194" s="144">
        <v>262</v>
      </c>
      <c r="AC194" s="144" t="s">
        <v>65</v>
      </c>
      <c r="AD194" s="23">
        <v>7.242688105561525E-4</v>
      </c>
      <c r="AE194" s="144" t="s">
        <v>65</v>
      </c>
      <c r="AF194" s="144">
        <v>324</v>
      </c>
      <c r="AG194" s="144" t="s">
        <v>65</v>
      </c>
      <c r="AH194" s="23">
        <v>8.5339328259622399E-2</v>
      </c>
      <c r="AI194" s="144" t="s">
        <v>65</v>
      </c>
      <c r="AJ194" s="144">
        <v>157</v>
      </c>
      <c r="AK194" s="144" t="s">
        <v>65</v>
      </c>
      <c r="AL194" s="23">
        <v>1.1461192478949802E-2</v>
      </c>
      <c r="AM194" s="144" t="s">
        <v>65</v>
      </c>
      <c r="AN194" s="144">
        <v>305</v>
      </c>
      <c r="AO194" s="144" t="s">
        <v>65</v>
      </c>
      <c r="AP194" s="23">
        <v>1.4898493275370881E-3</v>
      </c>
      <c r="AQ194" s="144" t="s">
        <v>65</v>
      </c>
      <c r="AR194" s="144">
        <v>251</v>
      </c>
      <c r="AS194" s="144" t="s">
        <v>65</v>
      </c>
      <c r="AT194" s="23">
        <v>0.29460938988568069</v>
      </c>
      <c r="AU194" s="144" t="s">
        <v>65</v>
      </c>
      <c r="AV194" s="144">
        <v>6</v>
      </c>
      <c r="AW194" s="144" t="s">
        <v>65</v>
      </c>
      <c r="AX194" s="23">
        <v>0.10531757948965836</v>
      </c>
      <c r="AY194" s="144" t="s">
        <v>65</v>
      </c>
      <c r="AZ194" s="144">
        <v>102</v>
      </c>
      <c r="BA194" s="144" t="s">
        <v>65</v>
      </c>
      <c r="BB194" s="23">
        <v>1.2620943879346929E-2</v>
      </c>
      <c r="BC194" s="144" t="s">
        <v>65</v>
      </c>
      <c r="BD194" s="144">
        <v>282</v>
      </c>
      <c r="BE194" s="144" t="s">
        <v>65</v>
      </c>
      <c r="BF194" s="23">
        <v>0.230614930258213</v>
      </c>
      <c r="BG194" s="144" t="s">
        <v>65</v>
      </c>
      <c r="BH194" s="144">
        <v>150</v>
      </c>
      <c r="BI194" s="144" t="s">
        <v>65</v>
      </c>
      <c r="BJ194" s="23">
        <v>5.9712779592045288E-2</v>
      </c>
      <c r="BK194" s="144" t="s">
        <v>65</v>
      </c>
      <c r="BL194" s="144">
        <v>265</v>
      </c>
      <c r="BM194" s="144" t="s">
        <v>65</v>
      </c>
      <c r="BN194" s="23">
        <v>9.8229594099871934E-2</v>
      </c>
      <c r="BO194" s="144" t="s">
        <v>65</v>
      </c>
      <c r="BP194" s="144">
        <v>98</v>
      </c>
      <c r="BQ194" s="144" t="s">
        <v>65</v>
      </c>
      <c r="BR194" s="23">
        <v>8.0585331652921935E-2</v>
      </c>
      <c r="BS194" s="144" t="s">
        <v>65</v>
      </c>
      <c r="BT194" s="144">
        <v>100</v>
      </c>
      <c r="BU194" s="144" t="s">
        <v>65</v>
      </c>
      <c r="BV194" s="23">
        <v>0.15536025361171266</v>
      </c>
      <c r="BW194" s="144" t="s">
        <v>65</v>
      </c>
      <c r="BX194" s="144">
        <v>103</v>
      </c>
      <c r="BY194" s="144" t="s">
        <v>65</v>
      </c>
      <c r="BZ194" s="23">
        <v>0.22800354755656149</v>
      </c>
      <c r="CA194" s="144" t="s">
        <v>65</v>
      </c>
      <c r="CB194" s="144">
        <v>69</v>
      </c>
      <c r="CC194" s="144" t="s">
        <v>65</v>
      </c>
      <c r="CD194" s="23">
        <v>0.16362493294343874</v>
      </c>
      <c r="CE194" s="144" t="s">
        <v>65</v>
      </c>
      <c r="CF194" s="144">
        <v>70</v>
      </c>
      <c r="CG194" s="2">
        <f t="shared" si="22"/>
        <v>1.513782980422957E-3</v>
      </c>
      <c r="CH194">
        <f t="shared" si="23"/>
        <v>1.1461192478949802E-2</v>
      </c>
      <c r="CI194">
        <f t="shared" si="24"/>
        <v>0.10531757948965836</v>
      </c>
      <c r="CJ194">
        <f t="shared" si="25"/>
        <v>5.9712779592045288E-2</v>
      </c>
      <c r="CK194">
        <f t="shared" si="26"/>
        <v>0.15536025361171266</v>
      </c>
      <c r="CL194">
        <f t="shared" si="27"/>
        <v>0.22800354755656149</v>
      </c>
      <c r="CM194">
        <f t="shared" si="28"/>
        <v>0.16362493294343874</v>
      </c>
      <c r="CN194">
        <f t="shared" si="29"/>
        <v>0.10056786365074645</v>
      </c>
      <c r="CO194">
        <f t="shared" si="30"/>
        <v>3.7844574510573925E-4</v>
      </c>
      <c r="CP194" s="144" t="s">
        <v>65</v>
      </c>
      <c r="CQ194">
        <f t="shared" si="31"/>
        <v>126</v>
      </c>
      <c r="CR194">
        <f t="shared" si="32"/>
        <v>262</v>
      </c>
      <c r="CS194" s="144" t="s">
        <v>65</v>
      </c>
    </row>
    <row r="195" spans="1:97" x14ac:dyDescent="0.25">
      <c r="A195" s="144" t="s">
        <v>20</v>
      </c>
      <c r="B195" s="23">
        <v>0.70329930701391552</v>
      </c>
      <c r="C195" s="144" t="s">
        <v>20</v>
      </c>
      <c r="D195" s="144">
        <v>9</v>
      </c>
      <c r="E195" s="144" t="s">
        <v>20</v>
      </c>
      <c r="F195" s="23">
        <v>0.23411430911629694</v>
      </c>
      <c r="G195" s="144" t="s">
        <v>20</v>
      </c>
      <c r="H195" s="144">
        <v>40</v>
      </c>
      <c r="I195" s="144" t="s">
        <v>20</v>
      </c>
      <c r="J195" s="23">
        <v>0.89342799711195786</v>
      </c>
      <c r="K195" s="144" t="s">
        <v>20</v>
      </c>
      <c r="L195" s="144">
        <v>3</v>
      </c>
      <c r="M195" s="144" t="s">
        <v>20</v>
      </c>
      <c r="N195" s="23">
        <v>-37</v>
      </c>
      <c r="O195" s="144" t="s">
        <v>20</v>
      </c>
      <c r="P195" s="23">
        <v>121</v>
      </c>
      <c r="Q195" s="144" t="s">
        <v>20</v>
      </c>
      <c r="R195" s="23">
        <v>1.7215364410302619E-2</v>
      </c>
      <c r="S195" s="144" t="s">
        <v>20</v>
      </c>
      <c r="T195" s="144">
        <v>11</v>
      </c>
      <c r="U195" s="144" t="s">
        <v>20</v>
      </c>
      <c r="V195" s="23">
        <v>1</v>
      </c>
      <c r="W195" s="144" t="s">
        <v>20</v>
      </c>
      <c r="X195" s="144">
        <v>1</v>
      </c>
      <c r="Y195" s="144" t="s">
        <v>20</v>
      </c>
      <c r="Z195" s="23">
        <v>2.6451242502561846E-2</v>
      </c>
      <c r="AA195" s="144" t="s">
        <v>20</v>
      </c>
      <c r="AB195" s="144">
        <v>6</v>
      </c>
      <c r="AC195" s="144" t="s">
        <v>20</v>
      </c>
      <c r="AD195" s="23">
        <v>9.4186868437472843E-2</v>
      </c>
      <c r="AE195" s="144" t="s">
        <v>20</v>
      </c>
      <c r="AF195" s="144">
        <v>22</v>
      </c>
      <c r="AG195" s="144" t="s">
        <v>20</v>
      </c>
      <c r="AH195" s="23">
        <v>0.20965620081409092</v>
      </c>
      <c r="AI195" s="144" t="s">
        <v>20</v>
      </c>
      <c r="AJ195" s="144">
        <v>30</v>
      </c>
      <c r="AK195" s="144" t="s">
        <v>20</v>
      </c>
      <c r="AL195" s="23">
        <v>0.11820032692834484</v>
      </c>
      <c r="AM195" s="144" t="s">
        <v>20</v>
      </c>
      <c r="AN195" s="144">
        <v>24</v>
      </c>
      <c r="AO195" s="144" t="s">
        <v>20</v>
      </c>
      <c r="AP195" s="23">
        <v>0.22296651827979136</v>
      </c>
      <c r="AQ195" s="144" t="s">
        <v>20</v>
      </c>
      <c r="AR195" s="144">
        <v>20</v>
      </c>
      <c r="AS195" s="144" t="s">
        <v>20</v>
      </c>
      <c r="AT195" s="23">
        <v>0.19779007128133821</v>
      </c>
      <c r="AU195" s="144" t="s">
        <v>20</v>
      </c>
      <c r="AV195" s="144">
        <v>21</v>
      </c>
      <c r="AW195" s="144" t="s">
        <v>20</v>
      </c>
      <c r="AX195" s="23">
        <v>0.28690770316116404</v>
      </c>
      <c r="AY195" s="144" t="s">
        <v>20</v>
      </c>
      <c r="AZ195" s="144">
        <v>16</v>
      </c>
      <c r="BA195" s="144" t="s">
        <v>20</v>
      </c>
      <c r="BB195" s="23">
        <v>0.13770871068884596</v>
      </c>
      <c r="BC195" s="144" t="s">
        <v>20</v>
      </c>
      <c r="BD195" s="144">
        <v>60</v>
      </c>
      <c r="BE195" s="144" t="s">
        <v>20</v>
      </c>
      <c r="BF195" s="23">
        <v>0.48853010879927106</v>
      </c>
      <c r="BG195" s="144" t="s">
        <v>20</v>
      </c>
      <c r="BH195" s="144">
        <v>22</v>
      </c>
      <c r="BI195" s="144" t="s">
        <v>20</v>
      </c>
      <c r="BJ195" s="23">
        <v>0.22772663642886362</v>
      </c>
      <c r="BK195" s="144" t="s">
        <v>20</v>
      </c>
      <c r="BL195" s="144">
        <v>40</v>
      </c>
      <c r="BM195" s="144" t="s">
        <v>20</v>
      </c>
      <c r="BN195" s="23">
        <v>4.5949061537847086E-2</v>
      </c>
      <c r="BO195" s="144" t="s">
        <v>20</v>
      </c>
      <c r="BP195" s="144">
        <v>204</v>
      </c>
      <c r="BQ195" s="144" t="s">
        <v>20</v>
      </c>
      <c r="BR195" s="23">
        <v>8.8475732268209886E-2</v>
      </c>
      <c r="BS195" s="144" t="s">
        <v>20</v>
      </c>
      <c r="BT195" s="144">
        <v>82</v>
      </c>
      <c r="BU195" s="144" t="s">
        <v>20</v>
      </c>
      <c r="BV195" s="23">
        <v>0.11689676099142274</v>
      </c>
      <c r="BW195" s="144" t="s">
        <v>20</v>
      </c>
      <c r="BX195" s="144">
        <v>165</v>
      </c>
      <c r="BY195" s="144" t="s">
        <v>20</v>
      </c>
      <c r="BZ195" s="23">
        <v>1</v>
      </c>
      <c r="CA195" s="144" t="s">
        <v>20</v>
      </c>
      <c r="CB195" s="144">
        <v>1</v>
      </c>
      <c r="CC195" s="144" t="s">
        <v>20</v>
      </c>
      <c r="CD195" s="23">
        <v>0.20579412286522797</v>
      </c>
      <c r="CE195" s="144" t="s">
        <v>20</v>
      </c>
      <c r="CF195" s="144">
        <v>50</v>
      </c>
      <c r="CG195" s="2">
        <f t="shared" si="22"/>
        <v>2.6451242502561846E-2</v>
      </c>
      <c r="CH195">
        <f t="shared" si="23"/>
        <v>0.11820032692834484</v>
      </c>
      <c r="CI195">
        <f t="shared" si="24"/>
        <v>0.28690770316116404</v>
      </c>
      <c r="CJ195">
        <f t="shared" si="25"/>
        <v>0.22772663642886362</v>
      </c>
      <c r="CK195">
        <f t="shared" si="26"/>
        <v>0.11689676099142274</v>
      </c>
      <c r="CL195">
        <f t="shared" si="27"/>
        <v>1</v>
      </c>
      <c r="CM195">
        <f t="shared" si="28"/>
        <v>0.20579412286522797</v>
      </c>
      <c r="CN195">
        <f t="shared" si="29"/>
        <v>0.28700681278837636</v>
      </c>
      <c r="CO195">
        <f t="shared" si="30"/>
        <v>6.6128106256404615E-3</v>
      </c>
      <c r="CP195" s="144" t="s">
        <v>20</v>
      </c>
      <c r="CQ195">
        <f t="shared" si="31"/>
        <v>9</v>
      </c>
      <c r="CR195">
        <f t="shared" si="32"/>
        <v>6</v>
      </c>
      <c r="CS195" s="144" t="s">
        <v>20</v>
      </c>
    </row>
    <row r="196" spans="1:97" x14ac:dyDescent="0.25">
      <c r="A196" s="144" t="s">
        <v>120</v>
      </c>
      <c r="B196" s="23">
        <v>0.26861569164077176</v>
      </c>
      <c r="C196" s="144" t="s">
        <v>120</v>
      </c>
      <c r="D196" s="144">
        <v>109</v>
      </c>
      <c r="E196" s="144" t="s">
        <v>120</v>
      </c>
      <c r="F196" s="23">
        <v>0.1347503474231635</v>
      </c>
      <c r="G196" s="144" t="s">
        <v>120</v>
      </c>
      <c r="H196" s="144">
        <v>91</v>
      </c>
      <c r="I196" s="144" t="s">
        <v>120</v>
      </c>
      <c r="J196" s="23">
        <v>0.34831814172125924</v>
      </c>
      <c r="K196" s="144" t="s">
        <v>120</v>
      </c>
      <c r="L196" s="144">
        <v>77</v>
      </c>
      <c r="M196" s="144" t="s">
        <v>120</v>
      </c>
      <c r="N196" s="23">
        <v>-14</v>
      </c>
      <c r="O196" s="144" t="s">
        <v>120</v>
      </c>
      <c r="P196" s="23">
        <v>146</v>
      </c>
      <c r="Q196" s="144" t="s">
        <v>120</v>
      </c>
      <c r="R196" s="23">
        <v>5.7387195657899244E-4</v>
      </c>
      <c r="S196" s="144" t="s">
        <v>120</v>
      </c>
      <c r="T196" s="144">
        <v>245</v>
      </c>
      <c r="U196" s="144" t="s">
        <v>120</v>
      </c>
      <c r="V196" s="23">
        <v>0.12358113349933686</v>
      </c>
      <c r="W196" s="144" t="s">
        <v>120</v>
      </c>
      <c r="X196" s="144">
        <v>179</v>
      </c>
      <c r="Y196" s="144" t="s">
        <v>120</v>
      </c>
      <c r="Z196" s="23">
        <v>1.7157186349348545E-3</v>
      </c>
      <c r="AA196" s="144" t="s">
        <v>120</v>
      </c>
      <c r="AB196" s="144">
        <v>249</v>
      </c>
      <c r="AC196" s="144" t="s">
        <v>120</v>
      </c>
      <c r="AD196" s="23">
        <v>2.3571591490290252E-2</v>
      </c>
      <c r="AE196" s="144" t="s">
        <v>120</v>
      </c>
      <c r="AF196" s="144">
        <v>78</v>
      </c>
      <c r="AG196" s="144" t="s">
        <v>120</v>
      </c>
      <c r="AH196" s="23">
        <v>0.27232344030692307</v>
      </c>
      <c r="AI196" s="144" t="s">
        <v>120</v>
      </c>
      <c r="AJ196" s="144">
        <v>15</v>
      </c>
      <c r="AK196" s="144" t="s">
        <v>120</v>
      </c>
      <c r="AL196" s="23">
        <v>5.7289858782600032E-2</v>
      </c>
      <c r="AM196" s="144" t="s">
        <v>120</v>
      </c>
      <c r="AN196" s="144">
        <v>47</v>
      </c>
      <c r="AO196" s="144" t="s">
        <v>120</v>
      </c>
      <c r="AP196" s="23">
        <v>6.1805363906889357E-2</v>
      </c>
      <c r="AQ196" s="144" t="s">
        <v>120</v>
      </c>
      <c r="AR196" s="144">
        <v>105</v>
      </c>
      <c r="AS196" s="144" t="s">
        <v>120</v>
      </c>
      <c r="AT196" s="23">
        <v>6.9376973329872221E-2</v>
      </c>
      <c r="AU196" s="144" t="s">
        <v>120</v>
      </c>
      <c r="AV196" s="144">
        <v>241</v>
      </c>
      <c r="AW196" s="144" t="s">
        <v>120</v>
      </c>
      <c r="AX196" s="23">
        <v>8.4659427577431876E-2</v>
      </c>
      <c r="AY196" s="144" t="s">
        <v>120</v>
      </c>
      <c r="AZ196" s="144">
        <v>137</v>
      </c>
      <c r="BA196" s="144" t="s">
        <v>120</v>
      </c>
      <c r="BB196" s="23">
        <v>6.7723835277204492E-2</v>
      </c>
      <c r="BC196" s="144" t="s">
        <v>120</v>
      </c>
      <c r="BD196" s="144">
        <v>130</v>
      </c>
      <c r="BE196" s="144" t="s">
        <v>120</v>
      </c>
      <c r="BF196" s="23">
        <v>0.43114856472580521</v>
      </c>
      <c r="BG196" s="144" t="s">
        <v>120</v>
      </c>
      <c r="BH196" s="144">
        <v>36</v>
      </c>
      <c r="BI196" s="144" t="s">
        <v>120</v>
      </c>
      <c r="BJ196" s="23">
        <v>0.1518915748352466</v>
      </c>
      <c r="BK196" s="144" t="s">
        <v>120</v>
      </c>
      <c r="BL196" s="144">
        <v>96</v>
      </c>
      <c r="BM196" s="144" t="s">
        <v>120</v>
      </c>
      <c r="BN196" s="23">
        <v>0.14448846229671733</v>
      </c>
      <c r="BO196" s="144" t="s">
        <v>120</v>
      </c>
      <c r="BP196" s="144">
        <v>52</v>
      </c>
      <c r="BQ196" s="144" t="s">
        <v>120</v>
      </c>
      <c r="BR196" s="23">
        <v>3.7780308839246185E-2</v>
      </c>
      <c r="BS196" s="144" t="s">
        <v>120</v>
      </c>
      <c r="BT196" s="144">
        <v>251</v>
      </c>
      <c r="BU196" s="144" t="s">
        <v>120</v>
      </c>
      <c r="BV196" s="23">
        <v>0.15819551069257973</v>
      </c>
      <c r="BW196" s="144" t="s">
        <v>120</v>
      </c>
      <c r="BX196" s="144">
        <v>98</v>
      </c>
      <c r="BY196" s="144" t="s">
        <v>120</v>
      </c>
      <c r="BZ196" s="23">
        <v>0.21198844348378876</v>
      </c>
      <c r="CA196" s="144" t="s">
        <v>120</v>
      </c>
      <c r="CB196" s="144">
        <v>81</v>
      </c>
      <c r="CC196" s="144" t="s">
        <v>120</v>
      </c>
      <c r="CD196" s="23">
        <v>9.7573039268499764E-2</v>
      </c>
      <c r="CE196" s="144" t="s">
        <v>120</v>
      </c>
      <c r="CF196" s="144">
        <v>123</v>
      </c>
      <c r="CG196" s="2">
        <f t="shared" si="22"/>
        <v>1.7157186349348545E-3</v>
      </c>
      <c r="CH196">
        <f t="shared" si="23"/>
        <v>5.7289858782600032E-2</v>
      </c>
      <c r="CI196">
        <f t="shared" si="24"/>
        <v>8.4659427577431876E-2</v>
      </c>
      <c r="CJ196">
        <f t="shared" si="25"/>
        <v>0.1518915748352466</v>
      </c>
      <c r="CK196">
        <f t="shared" si="26"/>
        <v>0.15819551069257973</v>
      </c>
      <c r="CL196">
        <f t="shared" si="27"/>
        <v>0.21198844348378876</v>
      </c>
      <c r="CM196">
        <f t="shared" si="28"/>
        <v>9.7573039268499764E-2</v>
      </c>
      <c r="CN196">
        <f t="shared" si="29"/>
        <v>0.10961838402783726</v>
      </c>
      <c r="CO196">
        <f t="shared" si="30"/>
        <v>4.2892965873371361E-4</v>
      </c>
      <c r="CP196" s="144" t="s">
        <v>120</v>
      </c>
      <c r="CQ196">
        <f t="shared" si="31"/>
        <v>109</v>
      </c>
      <c r="CR196">
        <f t="shared" si="32"/>
        <v>249</v>
      </c>
      <c r="CS196" s="144" t="s">
        <v>120</v>
      </c>
    </row>
    <row r="197" spans="1:97" x14ac:dyDescent="0.25">
      <c r="A197" s="144" t="s">
        <v>260</v>
      </c>
      <c r="B197" s="23">
        <v>0.13053544392871036</v>
      </c>
      <c r="C197" s="144" t="s">
        <v>260</v>
      </c>
      <c r="D197" s="144">
        <v>302</v>
      </c>
      <c r="E197" s="144" t="s">
        <v>260</v>
      </c>
      <c r="F197" s="23">
        <v>7.0674019273739411E-2</v>
      </c>
      <c r="G197" s="144" t="s">
        <v>260</v>
      </c>
      <c r="H197" s="144">
        <v>223</v>
      </c>
      <c r="I197" s="144" t="s">
        <v>260</v>
      </c>
      <c r="J197" s="23">
        <v>0.12515101211959409</v>
      </c>
      <c r="K197" s="144" t="s">
        <v>260</v>
      </c>
      <c r="L197" s="144">
        <v>324</v>
      </c>
      <c r="M197" s="144" t="s">
        <v>260</v>
      </c>
      <c r="N197" s="23">
        <v>101</v>
      </c>
      <c r="O197" s="144" t="s">
        <v>260</v>
      </c>
      <c r="P197" s="23">
        <v>262</v>
      </c>
      <c r="Q197" s="144" t="s">
        <v>260</v>
      </c>
      <c r="R197" s="23">
        <v>2.8031700008100685E-4</v>
      </c>
      <c r="S197" s="144" t="s">
        <v>260</v>
      </c>
      <c r="T197" s="144">
        <v>284</v>
      </c>
      <c r="U197" s="144" t="s">
        <v>260</v>
      </c>
      <c r="V197" s="23">
        <v>7.9452859379207735E-2</v>
      </c>
      <c r="W197" s="144" t="s">
        <v>260</v>
      </c>
      <c r="X197" s="144">
        <v>248</v>
      </c>
      <c r="Y197" s="144" t="s">
        <v>260</v>
      </c>
      <c r="Z197" s="23">
        <v>1.0144603869744547E-3</v>
      </c>
      <c r="AA197" s="144" t="s">
        <v>260</v>
      </c>
      <c r="AB197" s="144">
        <v>299</v>
      </c>
      <c r="AC197" s="144" t="s">
        <v>260</v>
      </c>
      <c r="AD197" s="23">
        <v>8.2144012431582657E-3</v>
      </c>
      <c r="AE197" s="144" t="s">
        <v>260</v>
      </c>
      <c r="AF197" s="144">
        <v>198</v>
      </c>
      <c r="AG197" s="144" t="s">
        <v>260</v>
      </c>
      <c r="AH197" s="23">
        <v>4.1148149294401783E-2</v>
      </c>
      <c r="AI197" s="144" t="s">
        <v>260</v>
      </c>
      <c r="AJ197" s="144">
        <v>317</v>
      </c>
      <c r="AK197" s="144" t="s">
        <v>260</v>
      </c>
      <c r="AL197" s="23">
        <v>1.3190196879902832E-2</v>
      </c>
      <c r="AM197" s="144" t="s">
        <v>260</v>
      </c>
      <c r="AN197" s="144">
        <v>288</v>
      </c>
      <c r="AO197" s="144" t="s">
        <v>260</v>
      </c>
      <c r="AP197" s="23">
        <v>0.12003234659168267</v>
      </c>
      <c r="AQ197" s="144" t="s">
        <v>260</v>
      </c>
      <c r="AR197" s="144">
        <v>46</v>
      </c>
      <c r="AS197" s="144" t="s">
        <v>260</v>
      </c>
      <c r="AT197" s="23">
        <v>2.2679803443691093E-2</v>
      </c>
      <c r="AU197" s="144" t="s">
        <v>260</v>
      </c>
      <c r="AV197" s="144">
        <v>324</v>
      </c>
      <c r="AW197" s="144" t="s">
        <v>260</v>
      </c>
      <c r="AX197" s="23">
        <v>0.12491073124864416</v>
      </c>
      <c r="AY197" s="144" t="s">
        <v>260</v>
      </c>
      <c r="AZ197" s="144">
        <v>74</v>
      </c>
      <c r="BA197" s="144" t="s">
        <v>260</v>
      </c>
      <c r="BB197" s="23">
        <v>1.965871884694011E-2</v>
      </c>
      <c r="BC197" s="144" t="s">
        <v>260</v>
      </c>
      <c r="BD197" s="144">
        <v>262</v>
      </c>
      <c r="BE197" s="144" t="s">
        <v>260</v>
      </c>
      <c r="BF197" s="23">
        <v>0.11367157233653409</v>
      </c>
      <c r="BG197" s="144" t="s">
        <v>260</v>
      </c>
      <c r="BH197" s="144">
        <v>314</v>
      </c>
      <c r="BI197" s="144" t="s">
        <v>260</v>
      </c>
      <c r="BJ197" s="23">
        <v>4.1691102406543896E-2</v>
      </c>
      <c r="BK197" s="144" t="s">
        <v>260</v>
      </c>
      <c r="BL197" s="144">
        <v>312</v>
      </c>
      <c r="BM197" s="144" t="s">
        <v>260</v>
      </c>
      <c r="BN197" s="23">
        <v>8.1951596019615436E-3</v>
      </c>
      <c r="BO197" s="144" t="s">
        <v>260</v>
      </c>
      <c r="BP197" s="144">
        <v>315</v>
      </c>
      <c r="BQ197" s="144" t="s">
        <v>260</v>
      </c>
      <c r="BR197" s="23">
        <v>3.3322301849731832E-2</v>
      </c>
      <c r="BS197" s="144" t="s">
        <v>260</v>
      </c>
      <c r="BT197" s="144">
        <v>274</v>
      </c>
      <c r="BU197" s="144" t="s">
        <v>260</v>
      </c>
      <c r="BV197" s="23">
        <v>3.6126259303669445E-2</v>
      </c>
      <c r="BW197" s="144" t="s">
        <v>260</v>
      </c>
      <c r="BX197" s="144">
        <v>321</v>
      </c>
      <c r="BY197" s="144" t="s">
        <v>260</v>
      </c>
      <c r="BZ197" s="23">
        <v>0.10136899209186455</v>
      </c>
      <c r="CA197" s="144" t="s">
        <v>260</v>
      </c>
      <c r="CB197" s="144">
        <v>263</v>
      </c>
      <c r="CC197" s="144" t="s">
        <v>260</v>
      </c>
      <c r="CD197" s="23">
        <v>5.5244651319195301E-2</v>
      </c>
      <c r="CE197" s="144" t="s">
        <v>260</v>
      </c>
      <c r="CF197" s="144">
        <v>197</v>
      </c>
      <c r="CG197" s="2">
        <f t="shared" ref="CG197:CG260" si="33">Z197</f>
        <v>1.0144603869744547E-3</v>
      </c>
      <c r="CH197">
        <f t="shared" ref="CH197:CH260" si="34">AL197</f>
        <v>1.3190196879902832E-2</v>
      </c>
      <c r="CI197">
        <f t="shared" ref="CI197:CI260" si="35">AX197</f>
        <v>0.12491073124864416</v>
      </c>
      <c r="CJ197">
        <f t="shared" ref="CJ197:CJ260" si="36">BJ197</f>
        <v>4.1691102406543896E-2</v>
      </c>
      <c r="CK197">
        <f t="shared" ref="CK197:CK260" si="37">BV197</f>
        <v>3.6126259303669445E-2</v>
      </c>
      <c r="CL197">
        <f t="shared" ref="CL197:CL260" si="38">BZ197</f>
        <v>0.10136899209186455</v>
      </c>
      <c r="CM197">
        <f t="shared" si="28"/>
        <v>5.5244651319195301E-2</v>
      </c>
      <c r="CN197">
        <f t="shared" si="29"/>
        <v>5.326972647955943E-2</v>
      </c>
      <c r="CO197">
        <f t="shared" si="30"/>
        <v>2.5361509674361367E-4</v>
      </c>
      <c r="CP197" s="144" t="s">
        <v>260</v>
      </c>
      <c r="CQ197">
        <f t="shared" si="31"/>
        <v>302</v>
      </c>
      <c r="CR197">
        <f t="shared" si="32"/>
        <v>299</v>
      </c>
      <c r="CS197" s="144" t="s">
        <v>260</v>
      </c>
    </row>
    <row r="198" spans="1:97" x14ac:dyDescent="0.25">
      <c r="A198" s="144" t="s">
        <v>71</v>
      </c>
      <c r="B198" s="23">
        <v>0.25564626656190476</v>
      </c>
      <c r="C198" s="144" t="s">
        <v>71</v>
      </c>
      <c r="D198" s="144">
        <v>117</v>
      </c>
      <c r="E198" s="144" t="s">
        <v>71</v>
      </c>
      <c r="F198" s="23">
        <v>0.23039806991781986</v>
      </c>
      <c r="G198" s="144" t="s">
        <v>71</v>
      </c>
      <c r="H198" s="144">
        <v>43</v>
      </c>
      <c r="I198" s="144" t="s">
        <v>71</v>
      </c>
      <c r="J198" s="23">
        <v>0.13696637143226034</v>
      </c>
      <c r="K198" s="144" t="s">
        <v>71</v>
      </c>
      <c r="L198" s="144">
        <v>316</v>
      </c>
      <c r="M198" s="144" t="s">
        <v>71</v>
      </c>
      <c r="N198" s="23">
        <v>273</v>
      </c>
      <c r="O198" s="144" t="s">
        <v>71</v>
      </c>
      <c r="P198" s="23">
        <v>319</v>
      </c>
      <c r="Q198" s="144" t="s">
        <v>71</v>
      </c>
      <c r="R198" s="23">
        <v>6.4000695559438521E-3</v>
      </c>
      <c r="S198" s="144" t="s">
        <v>71</v>
      </c>
      <c r="T198" s="144">
        <v>40</v>
      </c>
      <c r="U198" s="144" t="s">
        <v>71</v>
      </c>
      <c r="V198" s="23">
        <v>6.4768078704845342E-2</v>
      </c>
      <c r="W198" s="144" t="s">
        <v>71</v>
      </c>
      <c r="X198" s="144">
        <v>269</v>
      </c>
      <c r="Y198" s="144" t="s">
        <v>71</v>
      </c>
      <c r="Z198" s="23">
        <v>6.9966730677802121E-3</v>
      </c>
      <c r="AA198" s="144" t="s">
        <v>71</v>
      </c>
      <c r="AB198" s="144">
        <v>61</v>
      </c>
      <c r="AC198" s="144" t="s">
        <v>71</v>
      </c>
      <c r="AD198" s="23">
        <v>0.11740738526004586</v>
      </c>
      <c r="AE198" s="144" t="s">
        <v>71</v>
      </c>
      <c r="AF198" s="144">
        <v>18</v>
      </c>
      <c r="AG198" s="144" t="s">
        <v>71</v>
      </c>
      <c r="AH198" s="23">
        <v>5.2391246074067734E-2</v>
      </c>
      <c r="AI198" s="144" t="s">
        <v>71</v>
      </c>
      <c r="AJ198" s="144">
        <v>294</v>
      </c>
      <c r="AK198" s="144" t="s">
        <v>71</v>
      </c>
      <c r="AL198" s="23">
        <v>0.12100636752146171</v>
      </c>
      <c r="AM198" s="144" t="s">
        <v>71</v>
      </c>
      <c r="AN198" s="144">
        <v>22</v>
      </c>
      <c r="AO198" s="144" t="s">
        <v>71</v>
      </c>
      <c r="AP198" s="23">
        <v>0.26161796801694825</v>
      </c>
      <c r="AQ198" s="144" t="s">
        <v>71</v>
      </c>
      <c r="AR198" s="144">
        <v>12</v>
      </c>
      <c r="AS198" s="144" t="s">
        <v>71</v>
      </c>
      <c r="AT198" s="23">
        <v>5.5176522697108002E-2</v>
      </c>
      <c r="AU198" s="144" t="s">
        <v>71</v>
      </c>
      <c r="AV198" s="144">
        <v>286</v>
      </c>
      <c r="AW198" s="144" t="s">
        <v>71</v>
      </c>
      <c r="AX198" s="23">
        <v>0.27427596406110116</v>
      </c>
      <c r="AY198" s="144" t="s">
        <v>71</v>
      </c>
      <c r="AZ198" s="144">
        <v>17</v>
      </c>
      <c r="BA198" s="144" t="s">
        <v>71</v>
      </c>
      <c r="BB198" s="23">
        <v>0.12333546936380864</v>
      </c>
      <c r="BC198" s="144" t="s">
        <v>71</v>
      </c>
      <c r="BD198" s="144">
        <v>71</v>
      </c>
      <c r="BE198" s="144" t="s">
        <v>71</v>
      </c>
      <c r="BF198" s="23">
        <v>0.15779550494078942</v>
      </c>
      <c r="BG198" s="144" t="s">
        <v>71</v>
      </c>
      <c r="BH198" s="144">
        <v>245</v>
      </c>
      <c r="BI198" s="144" t="s">
        <v>71</v>
      </c>
      <c r="BJ198" s="23">
        <v>0.14548987475171321</v>
      </c>
      <c r="BK198" s="144" t="s">
        <v>71</v>
      </c>
      <c r="BL198" s="144">
        <v>104</v>
      </c>
      <c r="BM198" s="144" t="s">
        <v>71</v>
      </c>
      <c r="BN198" s="23">
        <v>1.0426802443180608E-3</v>
      </c>
      <c r="BO198" s="144" t="s">
        <v>71</v>
      </c>
      <c r="BP198" s="144">
        <v>322</v>
      </c>
      <c r="BQ198" s="144" t="s">
        <v>71</v>
      </c>
      <c r="BR198" s="23">
        <v>7.2890689896119562E-2</v>
      </c>
      <c r="BS198" s="144" t="s">
        <v>71</v>
      </c>
      <c r="BT198" s="144">
        <v>126</v>
      </c>
      <c r="BU198" s="144" t="s">
        <v>71</v>
      </c>
      <c r="BV198" s="23">
        <v>6.4383409942249517E-2</v>
      </c>
      <c r="BW198" s="144" t="s">
        <v>71</v>
      </c>
      <c r="BX198" s="144">
        <v>287</v>
      </c>
      <c r="BY198" s="144" t="s">
        <v>71</v>
      </c>
      <c r="BZ198" s="23">
        <v>7.7944944247594738E-2</v>
      </c>
      <c r="CA198" s="144" t="s">
        <v>71</v>
      </c>
      <c r="CB198" s="144">
        <v>308</v>
      </c>
      <c r="CC198" s="144" t="s">
        <v>71</v>
      </c>
      <c r="CD198" s="23">
        <v>8.1115428080194858E-3</v>
      </c>
      <c r="CE198" s="144" t="s">
        <v>71</v>
      </c>
      <c r="CF198" s="144">
        <v>319</v>
      </c>
      <c r="CG198" s="2">
        <f t="shared" si="33"/>
        <v>6.9966730677802121E-3</v>
      </c>
      <c r="CH198">
        <f t="shared" si="34"/>
        <v>0.12100636752146171</v>
      </c>
      <c r="CI198">
        <f t="shared" si="35"/>
        <v>0.27427596406110116</v>
      </c>
      <c r="CJ198">
        <f t="shared" si="36"/>
        <v>0.14548987475171321</v>
      </c>
      <c r="CK198">
        <f t="shared" si="37"/>
        <v>6.4383409942249517E-2</v>
      </c>
      <c r="CL198">
        <f t="shared" si="38"/>
        <v>7.7944944247594738E-2</v>
      </c>
      <c r="CM198">
        <f t="shared" ref="CM198:CM261" si="39">CD198</f>
        <v>8.1115428080194858E-3</v>
      </c>
      <c r="CN198">
        <f t="shared" ref="CN198:CN261" si="40">SUMPRODUCT(CG198:CM198,CG$4:CM$4)</f>
        <v>0.10432573931958702</v>
      </c>
      <c r="CO198">
        <f t="shared" ref="CO198:CO261" si="41">SUMPRODUCT(CG198:CM198,CG$3:CM$3)</f>
        <v>1.749168266945053E-3</v>
      </c>
      <c r="CP198" s="144" t="s">
        <v>71</v>
      </c>
      <c r="CQ198">
        <f t="shared" ref="CQ198:CQ261" si="42">RANK(CN198,CN$5:CN$330)</f>
        <v>117</v>
      </c>
      <c r="CR198">
        <f t="shared" ref="CR198:CR261" si="43">RANK(CO198,CO$5:CO$330)</f>
        <v>61</v>
      </c>
      <c r="CS198" s="144" t="s">
        <v>71</v>
      </c>
    </row>
    <row r="199" spans="1:97" x14ac:dyDescent="0.25">
      <c r="A199" s="144" t="s">
        <v>259</v>
      </c>
      <c r="B199" s="23">
        <v>0.1611833843503398</v>
      </c>
      <c r="C199" s="144" t="s">
        <v>259</v>
      </c>
      <c r="D199" s="144">
        <v>264</v>
      </c>
      <c r="E199" s="144" t="s">
        <v>259</v>
      </c>
      <c r="F199" s="23">
        <v>7.8766672792149189E-2</v>
      </c>
      <c r="G199" s="144" t="s">
        <v>259</v>
      </c>
      <c r="H199" s="144">
        <v>201</v>
      </c>
      <c r="I199" s="144" t="s">
        <v>259</v>
      </c>
      <c r="J199" s="23">
        <v>0.24431730838491461</v>
      </c>
      <c r="K199" s="144" t="s">
        <v>259</v>
      </c>
      <c r="L199" s="144">
        <v>184</v>
      </c>
      <c r="M199" s="144" t="s">
        <v>259</v>
      </c>
      <c r="N199" s="23">
        <v>-17</v>
      </c>
      <c r="O199" s="144" t="s">
        <v>259</v>
      </c>
      <c r="P199" s="23">
        <v>141</v>
      </c>
      <c r="Q199" s="144" t="s">
        <v>259</v>
      </c>
      <c r="R199" s="23">
        <v>1.7719056160820358E-4</v>
      </c>
      <c r="S199" s="144" t="s">
        <v>259</v>
      </c>
      <c r="T199" s="144">
        <v>299</v>
      </c>
      <c r="U199" s="144" t="s">
        <v>259</v>
      </c>
      <c r="V199" s="23">
        <v>0.16545410603884916</v>
      </c>
      <c r="W199" s="144" t="s">
        <v>259</v>
      </c>
      <c r="X199" s="144">
        <v>136</v>
      </c>
      <c r="Y199" s="144" t="s">
        <v>259</v>
      </c>
      <c r="Z199" s="23">
        <v>1.706106393329672E-3</v>
      </c>
      <c r="AA199" s="144" t="s">
        <v>259</v>
      </c>
      <c r="AB199" s="144">
        <v>252</v>
      </c>
      <c r="AC199" s="144" t="s">
        <v>259</v>
      </c>
      <c r="AD199" s="23">
        <v>6.40631797608878E-3</v>
      </c>
      <c r="AE199" s="144" t="s">
        <v>259</v>
      </c>
      <c r="AF199" s="144">
        <v>229</v>
      </c>
      <c r="AG199" s="144" t="s">
        <v>259</v>
      </c>
      <c r="AH199" s="23">
        <v>0.16065907266784685</v>
      </c>
      <c r="AI199" s="144" t="s">
        <v>259</v>
      </c>
      <c r="AJ199" s="144">
        <v>46</v>
      </c>
      <c r="AK199" s="144" t="s">
        <v>259</v>
      </c>
      <c r="AL199" s="23">
        <v>2.6490531617238952E-2</v>
      </c>
      <c r="AM199" s="144" t="s">
        <v>259</v>
      </c>
      <c r="AN199" s="144">
        <v>129</v>
      </c>
      <c r="AO199" s="144" t="s">
        <v>259</v>
      </c>
      <c r="AP199" s="23">
        <v>3.3600310470790415E-2</v>
      </c>
      <c r="AQ199" s="144" t="s">
        <v>259</v>
      </c>
      <c r="AR199" s="144">
        <v>163</v>
      </c>
      <c r="AS199" s="144" t="s">
        <v>259</v>
      </c>
      <c r="AT199" s="23">
        <v>9.4644089487656916E-2</v>
      </c>
      <c r="AU199" s="144" t="s">
        <v>259</v>
      </c>
      <c r="AV199" s="144">
        <v>151</v>
      </c>
      <c r="AW199" s="144" t="s">
        <v>259</v>
      </c>
      <c r="AX199" s="23">
        <v>6.6095009811049654E-2</v>
      </c>
      <c r="AY199" s="144" t="s">
        <v>259</v>
      </c>
      <c r="AZ199" s="144">
        <v>175</v>
      </c>
      <c r="BA199" s="144" t="s">
        <v>259</v>
      </c>
      <c r="BB199" s="23">
        <v>2.9197005417398291E-2</v>
      </c>
      <c r="BC199" s="144" t="s">
        <v>259</v>
      </c>
      <c r="BD199" s="144">
        <v>227</v>
      </c>
      <c r="BE199" s="144" t="s">
        <v>259</v>
      </c>
      <c r="BF199" s="23">
        <v>0.27148654778611486</v>
      </c>
      <c r="BG199" s="144" t="s">
        <v>259</v>
      </c>
      <c r="BH199" s="144">
        <v>114</v>
      </c>
      <c r="BI199" s="144" t="s">
        <v>259</v>
      </c>
      <c r="BJ199" s="23">
        <v>8.3376262432181922E-2</v>
      </c>
      <c r="BK199" s="144" t="s">
        <v>259</v>
      </c>
      <c r="BL199" s="144">
        <v>206</v>
      </c>
      <c r="BM199" s="144" t="s">
        <v>259</v>
      </c>
      <c r="BN199" s="23">
        <v>0.10490679522759946</v>
      </c>
      <c r="BO199" s="144" t="s">
        <v>259</v>
      </c>
      <c r="BP199" s="144">
        <v>89</v>
      </c>
      <c r="BQ199" s="144" t="s">
        <v>259</v>
      </c>
      <c r="BR199" s="23">
        <v>1.6540943697369387E-2</v>
      </c>
      <c r="BS199" s="144" t="s">
        <v>259</v>
      </c>
      <c r="BT199" s="144">
        <v>321</v>
      </c>
      <c r="BU199" s="144" t="s">
        <v>259</v>
      </c>
      <c r="BV199" s="23">
        <v>0.10537523746259718</v>
      </c>
      <c r="BW199" s="144" t="s">
        <v>259</v>
      </c>
      <c r="BX199" s="144">
        <v>185</v>
      </c>
      <c r="BY199" s="144" t="s">
        <v>259</v>
      </c>
      <c r="BZ199" s="23">
        <v>0.1391617400707964</v>
      </c>
      <c r="CA199" s="144" t="s">
        <v>259</v>
      </c>
      <c r="CB199" s="144">
        <v>181</v>
      </c>
      <c r="CC199" s="144" t="s">
        <v>259</v>
      </c>
      <c r="CD199" s="23">
        <v>2.4459979554730938E-2</v>
      </c>
      <c r="CE199" s="144" t="s">
        <v>259</v>
      </c>
      <c r="CF199" s="144">
        <v>294</v>
      </c>
      <c r="CG199" s="2">
        <f t="shared" si="33"/>
        <v>1.706106393329672E-3</v>
      </c>
      <c r="CH199">
        <f t="shared" si="34"/>
        <v>2.6490531617238952E-2</v>
      </c>
      <c r="CI199">
        <f t="shared" si="35"/>
        <v>6.6095009811049654E-2</v>
      </c>
      <c r="CJ199">
        <f t="shared" si="36"/>
        <v>8.3376262432181922E-2</v>
      </c>
      <c r="CK199">
        <f t="shared" si="37"/>
        <v>0.10537523746259718</v>
      </c>
      <c r="CL199">
        <f t="shared" si="38"/>
        <v>0.1391617400707964</v>
      </c>
      <c r="CM199">
        <f t="shared" si="39"/>
        <v>2.4459979554730938E-2</v>
      </c>
      <c r="CN199">
        <f t="shared" si="40"/>
        <v>6.577673112355216E-2</v>
      </c>
      <c r="CO199">
        <f t="shared" si="41"/>
        <v>4.26526598332418E-4</v>
      </c>
      <c r="CP199" s="144" t="s">
        <v>259</v>
      </c>
      <c r="CQ199">
        <f t="shared" si="42"/>
        <v>264</v>
      </c>
      <c r="CR199">
        <f t="shared" si="43"/>
        <v>252</v>
      </c>
      <c r="CS199" s="144" t="s">
        <v>259</v>
      </c>
    </row>
    <row r="200" spans="1:97" x14ac:dyDescent="0.25">
      <c r="A200" s="144" t="s">
        <v>29</v>
      </c>
      <c r="B200" s="23">
        <v>0.81681759801678688</v>
      </c>
      <c r="C200" s="144" t="s">
        <v>29</v>
      </c>
      <c r="D200" s="144">
        <v>6</v>
      </c>
      <c r="E200" s="144" t="s">
        <v>29</v>
      </c>
      <c r="F200" s="23">
        <v>0.66989768855929954</v>
      </c>
      <c r="G200" s="144" t="s">
        <v>29</v>
      </c>
      <c r="H200" s="144">
        <v>4</v>
      </c>
      <c r="I200" s="144" t="s">
        <v>29</v>
      </c>
      <c r="J200" s="23">
        <v>0.76700014867745736</v>
      </c>
      <c r="K200" s="144" t="s">
        <v>29</v>
      </c>
      <c r="L200" s="144">
        <v>5</v>
      </c>
      <c r="M200" s="144" t="s">
        <v>29</v>
      </c>
      <c r="N200" s="23">
        <v>1</v>
      </c>
      <c r="O200" s="144" t="s">
        <v>29</v>
      </c>
      <c r="P200" s="23">
        <v>168</v>
      </c>
      <c r="Q200" s="144" t="s">
        <v>29</v>
      </c>
      <c r="R200" s="23">
        <v>2.3035847466362027E-2</v>
      </c>
      <c r="S200" s="144" t="s">
        <v>29</v>
      </c>
      <c r="T200" s="144">
        <v>7</v>
      </c>
      <c r="U200" s="144" t="s">
        <v>29</v>
      </c>
      <c r="V200" s="23">
        <v>0.96055869779670355</v>
      </c>
      <c r="W200" s="144" t="s">
        <v>29</v>
      </c>
      <c r="X200" s="144">
        <v>2</v>
      </c>
      <c r="Y200" s="144" t="s">
        <v>29</v>
      </c>
      <c r="Z200" s="23">
        <v>3.1905499366647022E-2</v>
      </c>
      <c r="AA200" s="144" t="s">
        <v>29</v>
      </c>
      <c r="AB200" s="144">
        <v>3</v>
      </c>
      <c r="AC200" s="144" t="s">
        <v>29</v>
      </c>
      <c r="AD200" s="23">
        <v>0.809570206500972</v>
      </c>
      <c r="AE200" s="144" t="s">
        <v>29</v>
      </c>
      <c r="AF200" s="144">
        <v>3</v>
      </c>
      <c r="AG200" s="144" t="s">
        <v>29</v>
      </c>
      <c r="AH200" s="23">
        <v>0.42334617232913113</v>
      </c>
      <c r="AI200" s="144" t="s">
        <v>29</v>
      </c>
      <c r="AJ200" s="144">
        <v>7</v>
      </c>
      <c r="AK200" s="144" t="s">
        <v>29</v>
      </c>
      <c r="AL200" s="23">
        <v>0.84221164436274054</v>
      </c>
      <c r="AM200" s="144" t="s">
        <v>29</v>
      </c>
      <c r="AN200" s="144">
        <v>3</v>
      </c>
      <c r="AO200" s="144" t="s">
        <v>29</v>
      </c>
      <c r="AP200" s="23">
        <v>0.1277042791048546</v>
      </c>
      <c r="AQ200" s="144" t="s">
        <v>29</v>
      </c>
      <c r="AR200" s="144">
        <v>42</v>
      </c>
      <c r="AS200" s="144" t="s">
        <v>29</v>
      </c>
      <c r="AT200" s="23">
        <v>0.17317946382789662</v>
      </c>
      <c r="AU200" s="144" t="s">
        <v>29</v>
      </c>
      <c r="AV200" s="144">
        <v>29</v>
      </c>
      <c r="AW200" s="144" t="s">
        <v>29</v>
      </c>
      <c r="AX200" s="23">
        <v>0.18544302350166936</v>
      </c>
      <c r="AY200" s="144" t="s">
        <v>29</v>
      </c>
      <c r="AZ200" s="144">
        <v>29</v>
      </c>
      <c r="BA200" s="144" t="s">
        <v>29</v>
      </c>
      <c r="BB200" s="23">
        <v>0.43807686365708465</v>
      </c>
      <c r="BC200" s="144" t="s">
        <v>29</v>
      </c>
      <c r="BD200" s="144">
        <v>8</v>
      </c>
      <c r="BE200" s="144" t="s">
        <v>29</v>
      </c>
      <c r="BF200" s="23">
        <v>0.53817541665517132</v>
      </c>
      <c r="BG200" s="144" t="s">
        <v>29</v>
      </c>
      <c r="BH200" s="144">
        <v>12</v>
      </c>
      <c r="BI200" s="144" t="s">
        <v>29</v>
      </c>
      <c r="BJ200" s="23">
        <v>0.51210647486803373</v>
      </c>
      <c r="BK200" s="144" t="s">
        <v>29</v>
      </c>
      <c r="BL200" s="144">
        <v>6</v>
      </c>
      <c r="BM200" s="144" t="s">
        <v>29</v>
      </c>
      <c r="BN200" s="23">
        <v>8.3900545174802652E-2</v>
      </c>
      <c r="BO200" s="144" t="s">
        <v>29</v>
      </c>
      <c r="BP200" s="144">
        <v>117</v>
      </c>
      <c r="BQ200" s="144" t="s">
        <v>29</v>
      </c>
      <c r="BR200" s="23">
        <v>5.8140849358486998E-2</v>
      </c>
      <c r="BS200" s="144" t="s">
        <v>29</v>
      </c>
      <c r="BT200" s="144">
        <v>179</v>
      </c>
      <c r="BU200" s="144" t="s">
        <v>29</v>
      </c>
      <c r="BV200" s="23">
        <v>0.12338829319888425</v>
      </c>
      <c r="BW200" s="144" t="s">
        <v>29</v>
      </c>
      <c r="BX200" s="144">
        <v>149</v>
      </c>
      <c r="BY200" s="144" t="s">
        <v>29</v>
      </c>
      <c r="BZ200" s="23">
        <v>0.41068066267957754</v>
      </c>
      <c r="CA200" s="144" t="s">
        <v>29</v>
      </c>
      <c r="CB200" s="144">
        <v>18</v>
      </c>
      <c r="CC200" s="144" t="s">
        <v>29</v>
      </c>
      <c r="CD200" s="23">
        <v>0.17471732577990803</v>
      </c>
      <c r="CE200" s="144" t="s">
        <v>29</v>
      </c>
      <c r="CF200" s="144">
        <v>59</v>
      </c>
      <c r="CG200" s="2">
        <f t="shared" si="33"/>
        <v>3.1905499366647022E-2</v>
      </c>
      <c r="CH200">
        <f t="shared" si="34"/>
        <v>0.84221164436274054</v>
      </c>
      <c r="CI200">
        <f t="shared" si="35"/>
        <v>0.18544302350166936</v>
      </c>
      <c r="CJ200">
        <f t="shared" si="36"/>
        <v>0.51210647486803373</v>
      </c>
      <c r="CK200">
        <f t="shared" si="37"/>
        <v>0.12338829319888425</v>
      </c>
      <c r="CL200">
        <f t="shared" si="38"/>
        <v>0.41068066267957754</v>
      </c>
      <c r="CM200">
        <f t="shared" si="39"/>
        <v>0.17471732577990803</v>
      </c>
      <c r="CN200">
        <f t="shared" si="40"/>
        <v>0.33333207227462364</v>
      </c>
      <c r="CO200">
        <f t="shared" si="41"/>
        <v>7.9763748416617555E-3</v>
      </c>
      <c r="CP200" s="144" t="s">
        <v>29</v>
      </c>
      <c r="CQ200">
        <f t="shared" si="42"/>
        <v>6</v>
      </c>
      <c r="CR200">
        <f t="shared" si="43"/>
        <v>3</v>
      </c>
      <c r="CS200" s="144" t="s">
        <v>29</v>
      </c>
    </row>
    <row r="201" spans="1:97" x14ac:dyDescent="0.25">
      <c r="A201" s="144" t="s">
        <v>236</v>
      </c>
      <c r="B201" s="23">
        <v>0.18335261361399371</v>
      </c>
      <c r="C201" s="144" t="s">
        <v>236</v>
      </c>
      <c r="D201" s="144">
        <v>215</v>
      </c>
      <c r="E201" s="144" t="s">
        <v>236</v>
      </c>
      <c r="F201" s="23">
        <v>0.10101682445733705</v>
      </c>
      <c r="G201" s="144" t="s">
        <v>236</v>
      </c>
      <c r="H201" s="144">
        <v>152</v>
      </c>
      <c r="I201" s="144" t="s">
        <v>236</v>
      </c>
      <c r="J201" s="23">
        <v>0.1658709435247418</v>
      </c>
      <c r="K201" s="144" t="s">
        <v>236</v>
      </c>
      <c r="L201" s="144">
        <v>286</v>
      </c>
      <c r="M201" s="144" t="s">
        <v>236</v>
      </c>
      <c r="N201" s="23">
        <v>134</v>
      </c>
      <c r="O201" s="144" t="s">
        <v>236</v>
      </c>
      <c r="P201" s="23">
        <v>287</v>
      </c>
      <c r="Q201" s="144" t="s">
        <v>236</v>
      </c>
      <c r="R201" s="23">
        <v>1.148548765403848E-3</v>
      </c>
      <c r="S201" s="144" t="s">
        <v>236</v>
      </c>
      <c r="T201" s="144">
        <v>172</v>
      </c>
      <c r="U201" s="144" t="s">
        <v>236</v>
      </c>
      <c r="V201" s="23">
        <v>3.3652734706805264E-2</v>
      </c>
      <c r="W201" s="144" t="s">
        <v>236</v>
      </c>
      <c r="X201" s="144">
        <v>314</v>
      </c>
      <c r="Y201" s="144" t="s">
        <v>236</v>
      </c>
      <c r="Z201" s="23">
        <v>1.4591904463214257E-3</v>
      </c>
      <c r="AA201" s="144" t="s">
        <v>236</v>
      </c>
      <c r="AB201" s="144">
        <v>263</v>
      </c>
      <c r="AC201" s="144" t="s">
        <v>236</v>
      </c>
      <c r="AD201" s="23">
        <v>1.6036680336666918E-2</v>
      </c>
      <c r="AE201" s="144" t="s">
        <v>236</v>
      </c>
      <c r="AF201" s="144">
        <v>112</v>
      </c>
      <c r="AG201" s="144" t="s">
        <v>236</v>
      </c>
      <c r="AH201" s="23">
        <v>5.9582945625525255E-2</v>
      </c>
      <c r="AI201" s="144" t="s">
        <v>236</v>
      </c>
      <c r="AJ201" s="144">
        <v>258</v>
      </c>
      <c r="AK201" s="144" t="s">
        <v>236</v>
      </c>
      <c r="AL201" s="23">
        <v>2.3135703483629123E-2</v>
      </c>
      <c r="AM201" s="144" t="s">
        <v>236</v>
      </c>
      <c r="AN201" s="144">
        <v>153</v>
      </c>
      <c r="AO201" s="144" t="s">
        <v>236</v>
      </c>
      <c r="AP201" s="23">
        <v>8.9469548429299661E-2</v>
      </c>
      <c r="AQ201" s="144" t="s">
        <v>236</v>
      </c>
      <c r="AR201" s="144">
        <v>73</v>
      </c>
      <c r="AS201" s="144" t="s">
        <v>236</v>
      </c>
      <c r="AT201" s="23">
        <v>0.11025724602208134</v>
      </c>
      <c r="AU201" s="144" t="s">
        <v>236</v>
      </c>
      <c r="AV201" s="144">
        <v>108</v>
      </c>
      <c r="AW201" s="144" t="s">
        <v>236</v>
      </c>
      <c r="AX201" s="23">
        <v>0.12601770917947724</v>
      </c>
      <c r="AY201" s="144" t="s">
        <v>236</v>
      </c>
      <c r="AZ201" s="144">
        <v>71</v>
      </c>
      <c r="BA201" s="144" t="s">
        <v>236</v>
      </c>
      <c r="BB201" s="23">
        <v>5.7128126985901022E-2</v>
      </c>
      <c r="BC201" s="144" t="s">
        <v>236</v>
      </c>
      <c r="BD201" s="144">
        <v>150</v>
      </c>
      <c r="BE201" s="144" t="s">
        <v>236</v>
      </c>
      <c r="BF201" s="23">
        <v>0.15110249594424</v>
      </c>
      <c r="BG201" s="144" t="s">
        <v>236</v>
      </c>
      <c r="BH201" s="144">
        <v>263</v>
      </c>
      <c r="BI201" s="144" t="s">
        <v>236</v>
      </c>
      <c r="BJ201" s="23">
        <v>8.3694924249035657E-2</v>
      </c>
      <c r="BK201" s="144" t="s">
        <v>236</v>
      </c>
      <c r="BL201" s="144">
        <v>205</v>
      </c>
      <c r="BM201" s="144" t="s">
        <v>236</v>
      </c>
      <c r="BN201" s="23">
        <v>5.9737795996284503E-2</v>
      </c>
      <c r="BO201" s="144" t="s">
        <v>236</v>
      </c>
      <c r="BP201" s="144">
        <v>168</v>
      </c>
      <c r="BQ201" s="144" t="s">
        <v>236</v>
      </c>
      <c r="BR201" s="23">
        <v>6.7018693875577073E-2</v>
      </c>
      <c r="BS201" s="144" t="s">
        <v>236</v>
      </c>
      <c r="BT201" s="144">
        <v>148</v>
      </c>
      <c r="BU201" s="144" t="s">
        <v>236</v>
      </c>
      <c r="BV201" s="23">
        <v>0.11016710752811183</v>
      </c>
      <c r="BW201" s="144" t="s">
        <v>236</v>
      </c>
      <c r="BX201" s="144">
        <v>175</v>
      </c>
      <c r="BY201" s="144" t="s">
        <v>236</v>
      </c>
      <c r="BZ201" s="23">
        <v>0.12169659248877664</v>
      </c>
      <c r="CA201" s="144" t="s">
        <v>236</v>
      </c>
      <c r="CB201" s="144">
        <v>220</v>
      </c>
      <c r="CC201" s="144" t="s">
        <v>236</v>
      </c>
      <c r="CD201" s="23">
        <v>4.8980057864128151E-2</v>
      </c>
      <c r="CE201" s="144" t="s">
        <v>236</v>
      </c>
      <c r="CF201" s="144">
        <v>220</v>
      </c>
      <c r="CG201" s="2">
        <f t="shared" si="33"/>
        <v>1.4591904463214257E-3</v>
      </c>
      <c r="CH201">
        <f t="shared" si="34"/>
        <v>2.3135703483629123E-2</v>
      </c>
      <c r="CI201">
        <f t="shared" si="35"/>
        <v>0.12601770917947724</v>
      </c>
      <c r="CJ201">
        <f t="shared" si="36"/>
        <v>8.3694924249035657E-2</v>
      </c>
      <c r="CK201">
        <f t="shared" si="37"/>
        <v>0.11016710752811183</v>
      </c>
      <c r="CL201">
        <f t="shared" si="38"/>
        <v>0.12169659248877664</v>
      </c>
      <c r="CM201">
        <f t="shared" si="39"/>
        <v>4.8980057864128151E-2</v>
      </c>
      <c r="CN201">
        <f t="shared" si="40"/>
        <v>7.4823689892715609E-2</v>
      </c>
      <c r="CO201">
        <f t="shared" si="41"/>
        <v>3.6479761158035644E-4</v>
      </c>
      <c r="CP201" s="144" t="s">
        <v>236</v>
      </c>
      <c r="CQ201">
        <f t="shared" si="42"/>
        <v>215</v>
      </c>
      <c r="CR201">
        <f t="shared" si="43"/>
        <v>263</v>
      </c>
      <c r="CS201" s="144" t="s">
        <v>236</v>
      </c>
    </row>
    <row r="202" spans="1:97" x14ac:dyDescent="0.25">
      <c r="A202" s="144" t="s">
        <v>326</v>
      </c>
      <c r="B202" s="23">
        <v>0.18802083701431699</v>
      </c>
      <c r="C202" s="144" t="s">
        <v>326</v>
      </c>
      <c r="D202" s="144">
        <v>207</v>
      </c>
      <c r="E202" s="144" t="s">
        <v>326</v>
      </c>
      <c r="F202" s="23">
        <v>6.8112873315127401E-2</v>
      </c>
      <c r="G202" s="144" t="s">
        <v>326</v>
      </c>
      <c r="H202" s="144">
        <v>227</v>
      </c>
      <c r="I202" s="144" t="s">
        <v>326</v>
      </c>
      <c r="J202" s="23">
        <v>0.23946035171000271</v>
      </c>
      <c r="K202" s="144" t="s">
        <v>326</v>
      </c>
      <c r="L202" s="144">
        <v>194</v>
      </c>
      <c r="M202" s="144" t="s">
        <v>326</v>
      </c>
      <c r="N202" s="23">
        <v>-33</v>
      </c>
      <c r="O202" s="144" t="s">
        <v>326</v>
      </c>
      <c r="P202" s="23">
        <v>126</v>
      </c>
      <c r="Q202" s="144" t="s">
        <v>326</v>
      </c>
      <c r="R202" s="23">
        <v>6.1494497968007488E-4</v>
      </c>
      <c r="S202" s="144" t="s">
        <v>326</v>
      </c>
      <c r="T202" s="144">
        <v>238</v>
      </c>
      <c r="U202" s="144" t="s">
        <v>326</v>
      </c>
      <c r="V202" s="23">
        <v>0.18122090916140804</v>
      </c>
      <c r="W202" s="144" t="s">
        <v>326</v>
      </c>
      <c r="X202" s="144">
        <v>125</v>
      </c>
      <c r="Y202" s="144" t="s">
        <v>326</v>
      </c>
      <c r="Z202" s="23">
        <v>2.2894311530084455E-3</v>
      </c>
      <c r="AA202" s="144" t="s">
        <v>326</v>
      </c>
      <c r="AB202" s="144">
        <v>204</v>
      </c>
      <c r="AC202" s="144" t="s">
        <v>326</v>
      </c>
      <c r="AD202" s="23">
        <v>2.3689907769433817E-3</v>
      </c>
      <c r="AE202" s="144" t="s">
        <v>326</v>
      </c>
      <c r="AF202" s="144">
        <v>302</v>
      </c>
      <c r="AG202" s="144" t="s">
        <v>326</v>
      </c>
      <c r="AH202" s="23">
        <v>0.11268764251448748</v>
      </c>
      <c r="AI202" s="144" t="s">
        <v>326</v>
      </c>
      <c r="AJ202" s="144">
        <v>106</v>
      </c>
      <c r="AK202" s="144" t="s">
        <v>326</v>
      </c>
      <c r="AL202" s="23">
        <v>1.6510585427333354E-2</v>
      </c>
      <c r="AM202" s="144" t="s">
        <v>326</v>
      </c>
      <c r="AN202" s="144">
        <v>250</v>
      </c>
      <c r="AO202" s="144" t="s">
        <v>326</v>
      </c>
      <c r="AP202" s="23">
        <v>6.3979339721799297E-2</v>
      </c>
      <c r="AQ202" s="144" t="s">
        <v>326</v>
      </c>
      <c r="AR202" s="144">
        <v>101</v>
      </c>
      <c r="AS202" s="144" t="s">
        <v>326</v>
      </c>
      <c r="AT202" s="23">
        <v>9.2948590925884519E-2</v>
      </c>
      <c r="AU202" s="144" t="s">
        <v>326</v>
      </c>
      <c r="AV202" s="144">
        <v>158</v>
      </c>
      <c r="AW202" s="144" t="s">
        <v>326</v>
      </c>
      <c r="AX202" s="23">
        <v>9.5087264653421266E-2</v>
      </c>
      <c r="AY202" s="144" t="s">
        <v>326</v>
      </c>
      <c r="AZ202" s="144">
        <v>114</v>
      </c>
      <c r="BA202" s="144" t="s">
        <v>326</v>
      </c>
      <c r="BB202" s="23">
        <v>3.1992516539496287E-2</v>
      </c>
      <c r="BC202" s="144" t="s">
        <v>326</v>
      </c>
      <c r="BD202" s="144">
        <v>218</v>
      </c>
      <c r="BE202" s="144" t="s">
        <v>326</v>
      </c>
      <c r="BF202" s="23">
        <v>0.14043190057425342</v>
      </c>
      <c r="BG202" s="144" t="s">
        <v>326</v>
      </c>
      <c r="BH202" s="144">
        <v>282</v>
      </c>
      <c r="BI202" s="144" t="s">
        <v>326</v>
      </c>
      <c r="BJ202" s="23">
        <v>5.853535365340215E-2</v>
      </c>
      <c r="BK202" s="144" t="s">
        <v>326</v>
      </c>
      <c r="BL202" s="144">
        <v>271</v>
      </c>
      <c r="BM202" s="144" t="s">
        <v>326</v>
      </c>
      <c r="BN202" s="23">
        <v>5.1758084003973408E-2</v>
      </c>
      <c r="BO202" s="144" t="s">
        <v>326</v>
      </c>
      <c r="BP202" s="144">
        <v>187</v>
      </c>
      <c r="BQ202" s="144" t="s">
        <v>326</v>
      </c>
      <c r="BR202" s="23">
        <v>7.0949268385966907E-2</v>
      </c>
      <c r="BS202" s="144" t="s">
        <v>326</v>
      </c>
      <c r="BT202" s="144">
        <v>130</v>
      </c>
      <c r="BU202" s="144" t="s">
        <v>326</v>
      </c>
      <c r="BV202" s="23">
        <v>0.10667056347737713</v>
      </c>
      <c r="BW202" s="144" t="s">
        <v>326</v>
      </c>
      <c r="BX202" s="144">
        <v>181</v>
      </c>
      <c r="BY202" s="144" t="s">
        <v>326</v>
      </c>
      <c r="BZ202" s="23">
        <v>0.18364499927911943</v>
      </c>
      <c r="CA202" s="144" t="s">
        <v>326</v>
      </c>
      <c r="CB202" s="144">
        <v>118</v>
      </c>
      <c r="CC202" s="144" t="s">
        <v>326</v>
      </c>
      <c r="CD202" s="23">
        <v>7.3179982664645676E-2</v>
      </c>
      <c r="CE202" s="144" t="s">
        <v>326</v>
      </c>
      <c r="CF202" s="144">
        <v>154</v>
      </c>
      <c r="CG202" s="2">
        <f t="shared" si="33"/>
        <v>2.2894311530084455E-3</v>
      </c>
      <c r="CH202">
        <f t="shared" si="34"/>
        <v>1.6510585427333354E-2</v>
      </c>
      <c r="CI202">
        <f t="shared" si="35"/>
        <v>9.5087264653421266E-2</v>
      </c>
      <c r="CJ202">
        <f t="shared" si="36"/>
        <v>5.853535365340215E-2</v>
      </c>
      <c r="CK202">
        <f t="shared" si="37"/>
        <v>0.10667056347737713</v>
      </c>
      <c r="CL202">
        <f t="shared" si="38"/>
        <v>0.18364499927911943</v>
      </c>
      <c r="CM202">
        <f t="shared" si="39"/>
        <v>7.3179982664645676E-2</v>
      </c>
      <c r="CN202">
        <f t="shared" si="40"/>
        <v>7.6728727913013828E-2</v>
      </c>
      <c r="CO202">
        <f t="shared" si="41"/>
        <v>5.7235778825211138E-4</v>
      </c>
      <c r="CP202" s="144" t="s">
        <v>326</v>
      </c>
      <c r="CQ202">
        <f t="shared" si="42"/>
        <v>207</v>
      </c>
      <c r="CR202">
        <f t="shared" si="43"/>
        <v>204</v>
      </c>
      <c r="CS202" s="144" t="s">
        <v>326</v>
      </c>
    </row>
    <row r="203" spans="1:97" x14ac:dyDescent="0.25">
      <c r="A203" s="144" t="s">
        <v>83</v>
      </c>
      <c r="B203" s="23">
        <v>0.19648614323709632</v>
      </c>
      <c r="C203" s="144" t="s">
        <v>83</v>
      </c>
      <c r="D203" s="144">
        <v>188</v>
      </c>
      <c r="E203" s="144" t="s">
        <v>83</v>
      </c>
      <c r="F203" s="23">
        <v>6.2757104350304141E-2</v>
      </c>
      <c r="G203" s="144" t="s">
        <v>83</v>
      </c>
      <c r="H203" s="144">
        <v>245</v>
      </c>
      <c r="I203" s="144" t="s">
        <v>83</v>
      </c>
      <c r="J203" s="23">
        <v>0.28652996775397632</v>
      </c>
      <c r="K203" s="144" t="s">
        <v>83</v>
      </c>
      <c r="L203" s="144">
        <v>130</v>
      </c>
      <c r="M203" s="144" t="s">
        <v>83</v>
      </c>
      <c r="N203" s="23">
        <v>-115</v>
      </c>
      <c r="O203" s="144" t="s">
        <v>83</v>
      </c>
      <c r="P203" s="23">
        <v>55</v>
      </c>
      <c r="Q203" s="144" t="s">
        <v>83</v>
      </c>
      <c r="R203" s="23">
        <v>1.5584754314188932E-3</v>
      </c>
      <c r="S203" s="144" t="s">
        <v>83</v>
      </c>
      <c r="T203" s="144">
        <v>134</v>
      </c>
      <c r="U203" s="144" t="s">
        <v>83</v>
      </c>
      <c r="V203" s="23">
        <v>6.499681309814509E-2</v>
      </c>
      <c r="W203" s="144" t="s">
        <v>83</v>
      </c>
      <c r="X203" s="144">
        <v>268</v>
      </c>
      <c r="Y203" s="144" t="s">
        <v>83</v>
      </c>
      <c r="Z203" s="23">
        <v>2.1586461269138125E-3</v>
      </c>
      <c r="AA203" s="144" t="s">
        <v>83</v>
      </c>
      <c r="AB203" s="144">
        <v>214</v>
      </c>
      <c r="AC203" s="144" t="s">
        <v>83</v>
      </c>
      <c r="AD203" s="23">
        <v>2.6439984604913369E-2</v>
      </c>
      <c r="AE203" s="144" t="s">
        <v>83</v>
      </c>
      <c r="AF203" s="144">
        <v>71</v>
      </c>
      <c r="AG203" s="144" t="s">
        <v>83</v>
      </c>
      <c r="AH203" s="23">
        <v>0.38725462085415557</v>
      </c>
      <c r="AI203" s="144" t="s">
        <v>83</v>
      </c>
      <c r="AJ203" s="144">
        <v>9</v>
      </c>
      <c r="AK203" s="144" t="s">
        <v>83</v>
      </c>
      <c r="AL203" s="23">
        <v>7.4569825653955701E-2</v>
      </c>
      <c r="AM203" s="144" t="s">
        <v>83</v>
      </c>
      <c r="AN203" s="144">
        <v>35</v>
      </c>
      <c r="AO203" s="144" t="s">
        <v>83</v>
      </c>
      <c r="AP203" s="23">
        <v>2.857396186125925E-2</v>
      </c>
      <c r="AQ203" s="144" t="s">
        <v>83</v>
      </c>
      <c r="AR203" s="144">
        <v>177</v>
      </c>
      <c r="AS203" s="144" t="s">
        <v>83</v>
      </c>
      <c r="AT203" s="23">
        <v>5.1322404801881598E-2</v>
      </c>
      <c r="AU203" s="144" t="s">
        <v>83</v>
      </c>
      <c r="AV203" s="144">
        <v>298</v>
      </c>
      <c r="AW203" s="144" t="s">
        <v>83</v>
      </c>
      <c r="AX203" s="23">
        <v>4.5925870338522426E-2</v>
      </c>
      <c r="AY203" s="144" t="s">
        <v>83</v>
      </c>
      <c r="AZ203" s="144">
        <v>241</v>
      </c>
      <c r="BA203" s="144" t="s">
        <v>83</v>
      </c>
      <c r="BB203" s="23">
        <v>2.4739036656938204E-2</v>
      </c>
      <c r="BC203" s="144" t="s">
        <v>83</v>
      </c>
      <c r="BD203" s="144">
        <v>243</v>
      </c>
      <c r="BE203" s="144" t="s">
        <v>83</v>
      </c>
      <c r="BF203" s="23">
        <v>0.16898397138898974</v>
      </c>
      <c r="BG203" s="144" t="s">
        <v>83</v>
      </c>
      <c r="BH203" s="144">
        <v>227</v>
      </c>
      <c r="BI203" s="144" t="s">
        <v>83</v>
      </c>
      <c r="BJ203" s="23">
        <v>5.788605771497262E-2</v>
      </c>
      <c r="BK203" s="144" t="s">
        <v>83</v>
      </c>
      <c r="BL203" s="144">
        <v>272</v>
      </c>
      <c r="BM203" s="144" t="s">
        <v>83</v>
      </c>
      <c r="BN203" s="23">
        <v>5.7551666493581656E-2</v>
      </c>
      <c r="BO203" s="144" t="s">
        <v>83</v>
      </c>
      <c r="BP203" s="144">
        <v>176</v>
      </c>
      <c r="BQ203" s="144" t="s">
        <v>83</v>
      </c>
      <c r="BR203" s="23">
        <v>6.4676317747892675E-2</v>
      </c>
      <c r="BS203" s="144" t="s">
        <v>83</v>
      </c>
      <c r="BT203" s="144">
        <v>155</v>
      </c>
      <c r="BU203" s="144" t="s">
        <v>83</v>
      </c>
      <c r="BV203" s="23">
        <v>0.10623146842218713</v>
      </c>
      <c r="BW203" s="144" t="s">
        <v>83</v>
      </c>
      <c r="BX203" s="144">
        <v>183</v>
      </c>
      <c r="BY203" s="144" t="s">
        <v>83</v>
      </c>
      <c r="BZ203" s="23">
        <v>0.17154044267548296</v>
      </c>
      <c r="CA203" s="144" t="s">
        <v>83</v>
      </c>
      <c r="CB203" s="144">
        <v>134</v>
      </c>
      <c r="CC203" s="144" t="s">
        <v>83</v>
      </c>
      <c r="CD203" s="23">
        <v>0.11436456777616791</v>
      </c>
      <c r="CE203" s="144" t="s">
        <v>83</v>
      </c>
      <c r="CF203" s="144">
        <v>106</v>
      </c>
      <c r="CG203" s="2">
        <f t="shared" si="33"/>
        <v>2.1586461269138125E-3</v>
      </c>
      <c r="CH203">
        <f t="shared" si="34"/>
        <v>7.4569825653955701E-2</v>
      </c>
      <c r="CI203">
        <f t="shared" si="35"/>
        <v>4.5925870338522426E-2</v>
      </c>
      <c r="CJ203">
        <f t="shared" si="36"/>
        <v>5.788605771497262E-2</v>
      </c>
      <c r="CK203">
        <f t="shared" si="37"/>
        <v>0.10623146842218713</v>
      </c>
      <c r="CL203">
        <f t="shared" si="38"/>
        <v>0.17154044267548296</v>
      </c>
      <c r="CM203">
        <f t="shared" si="39"/>
        <v>0.11436456777616791</v>
      </c>
      <c r="CN203">
        <f t="shared" si="40"/>
        <v>8.0183303417421983E-2</v>
      </c>
      <c r="CO203">
        <f t="shared" si="41"/>
        <v>5.3966153172845313E-4</v>
      </c>
      <c r="CP203" s="144" t="s">
        <v>83</v>
      </c>
      <c r="CQ203">
        <f t="shared" si="42"/>
        <v>188</v>
      </c>
      <c r="CR203">
        <f t="shared" si="43"/>
        <v>214</v>
      </c>
      <c r="CS203" s="144" t="s">
        <v>83</v>
      </c>
    </row>
    <row r="204" spans="1:97" x14ac:dyDescent="0.25">
      <c r="A204" s="144" t="s">
        <v>67</v>
      </c>
      <c r="B204" s="23">
        <v>0.22252524537094392</v>
      </c>
      <c r="C204" s="144" t="s">
        <v>67</v>
      </c>
      <c r="D204" s="144">
        <v>151</v>
      </c>
      <c r="E204" s="144" t="s">
        <v>67</v>
      </c>
      <c r="F204" s="23">
        <v>0.1107035467817481</v>
      </c>
      <c r="G204" s="144" t="s">
        <v>67</v>
      </c>
      <c r="H204" s="144">
        <v>139</v>
      </c>
      <c r="I204" s="144" t="s">
        <v>67</v>
      </c>
      <c r="J204" s="23">
        <v>0.31627625507162049</v>
      </c>
      <c r="K204" s="144" t="s">
        <v>67</v>
      </c>
      <c r="L204" s="144">
        <v>103</v>
      </c>
      <c r="M204" s="144" t="s">
        <v>67</v>
      </c>
      <c r="N204" s="23">
        <v>-36</v>
      </c>
      <c r="O204" s="144" t="s">
        <v>67</v>
      </c>
      <c r="P204" s="23">
        <v>123</v>
      </c>
      <c r="Q204" s="144" t="s">
        <v>67</v>
      </c>
      <c r="R204" s="23">
        <v>1.3966218130103385E-3</v>
      </c>
      <c r="S204" s="144" t="s">
        <v>67</v>
      </c>
      <c r="T204" s="144">
        <v>147</v>
      </c>
      <c r="U204" s="144" t="s">
        <v>67</v>
      </c>
      <c r="V204" s="23">
        <v>9.3397572507927143E-2</v>
      </c>
      <c r="W204" s="144" t="s">
        <v>67</v>
      </c>
      <c r="X204" s="144">
        <v>222</v>
      </c>
      <c r="Y204" s="144" t="s">
        <v>67</v>
      </c>
      <c r="Z204" s="23">
        <v>2.2592938241386596E-3</v>
      </c>
      <c r="AA204" s="144" t="s">
        <v>67</v>
      </c>
      <c r="AB204" s="144">
        <v>207</v>
      </c>
      <c r="AC204" s="144" t="s">
        <v>67</v>
      </c>
      <c r="AD204" s="23">
        <v>2.1185741086458806E-2</v>
      </c>
      <c r="AE204" s="144" t="s">
        <v>67</v>
      </c>
      <c r="AF204" s="144">
        <v>83</v>
      </c>
      <c r="AG204" s="144" t="s">
        <v>67</v>
      </c>
      <c r="AH204" s="23">
        <v>8.3197607271028443E-2</v>
      </c>
      <c r="AI204" s="144" t="s">
        <v>67</v>
      </c>
      <c r="AJ204" s="144">
        <v>161</v>
      </c>
      <c r="AK204" s="144" t="s">
        <v>67</v>
      </c>
      <c r="AL204" s="23">
        <v>3.1129215276253216E-2</v>
      </c>
      <c r="AM204" s="144" t="s">
        <v>67</v>
      </c>
      <c r="AN204" s="144">
        <v>105</v>
      </c>
      <c r="AO204" s="144" t="s">
        <v>67</v>
      </c>
      <c r="AP204" s="23">
        <v>0</v>
      </c>
      <c r="AQ204" s="144" t="s">
        <v>67</v>
      </c>
      <c r="AR204" s="144">
        <v>253</v>
      </c>
      <c r="AS204" s="144" t="s">
        <v>67</v>
      </c>
      <c r="AT204" s="23">
        <v>9.9474618613320173E-2</v>
      </c>
      <c r="AU204" s="144" t="s">
        <v>67</v>
      </c>
      <c r="AV204" s="144">
        <v>134</v>
      </c>
      <c r="AW204" s="144" t="s">
        <v>67</v>
      </c>
      <c r="AX204" s="23">
        <v>3.5070413153984764E-2</v>
      </c>
      <c r="AY204" s="144" t="s">
        <v>67</v>
      </c>
      <c r="AZ204" s="144">
        <v>273</v>
      </c>
      <c r="BA204" s="144" t="s">
        <v>67</v>
      </c>
      <c r="BB204" s="23">
        <v>3.5411388643567056E-2</v>
      </c>
      <c r="BC204" s="144" t="s">
        <v>67</v>
      </c>
      <c r="BD204" s="144">
        <v>204</v>
      </c>
      <c r="BE204" s="144" t="s">
        <v>67</v>
      </c>
      <c r="BF204" s="23">
        <v>0.58110267281014838</v>
      </c>
      <c r="BG204" s="144" t="s">
        <v>67</v>
      </c>
      <c r="BH204" s="144">
        <v>6</v>
      </c>
      <c r="BI204" s="144" t="s">
        <v>67</v>
      </c>
      <c r="BJ204" s="23">
        <v>0.15375643609032424</v>
      </c>
      <c r="BK204" s="144" t="s">
        <v>67</v>
      </c>
      <c r="BL204" s="144">
        <v>93</v>
      </c>
      <c r="BM204" s="144" t="s">
        <v>67</v>
      </c>
      <c r="BN204" s="23">
        <v>0.18696083358591956</v>
      </c>
      <c r="BO204" s="144" t="s">
        <v>67</v>
      </c>
      <c r="BP204" s="144">
        <v>39</v>
      </c>
      <c r="BQ204" s="144" t="s">
        <v>67</v>
      </c>
      <c r="BR204" s="23">
        <v>4.5007759804246789E-2</v>
      </c>
      <c r="BS204" s="144" t="s">
        <v>67</v>
      </c>
      <c r="BT204" s="144">
        <v>226</v>
      </c>
      <c r="BU204" s="144" t="s">
        <v>67</v>
      </c>
      <c r="BV204" s="23">
        <v>0.20131972526356845</v>
      </c>
      <c r="BW204" s="144" t="s">
        <v>67</v>
      </c>
      <c r="BX204" s="144">
        <v>64</v>
      </c>
      <c r="BY204" s="144" t="s">
        <v>67</v>
      </c>
      <c r="BZ204" s="23">
        <v>9.1231364739367424E-2</v>
      </c>
      <c r="CA204" s="144" t="s">
        <v>67</v>
      </c>
      <c r="CB204" s="144">
        <v>286</v>
      </c>
      <c r="CC204" s="144" t="s">
        <v>67</v>
      </c>
      <c r="CD204" s="23">
        <v>0.13594537039890359</v>
      </c>
      <c r="CE204" s="144" t="s">
        <v>67</v>
      </c>
      <c r="CF204" s="144">
        <v>87</v>
      </c>
      <c r="CG204" s="2">
        <f t="shared" si="33"/>
        <v>2.2592938241386596E-3</v>
      </c>
      <c r="CH204">
        <f t="shared" si="34"/>
        <v>3.1129215276253216E-2</v>
      </c>
      <c r="CI204">
        <f t="shared" si="35"/>
        <v>3.5070413153984764E-2</v>
      </c>
      <c r="CJ204">
        <f t="shared" si="36"/>
        <v>0.15375643609032424</v>
      </c>
      <c r="CK204">
        <f t="shared" si="37"/>
        <v>0.20131972526356845</v>
      </c>
      <c r="CL204">
        <f t="shared" si="38"/>
        <v>9.1231364739367424E-2</v>
      </c>
      <c r="CM204">
        <f t="shared" si="39"/>
        <v>0.13594537039890359</v>
      </c>
      <c r="CN204">
        <f t="shared" si="40"/>
        <v>9.0809504292035867E-2</v>
      </c>
      <c r="CO204">
        <f t="shared" si="41"/>
        <v>5.6482345603466489E-4</v>
      </c>
      <c r="CP204" s="144" t="s">
        <v>67</v>
      </c>
      <c r="CQ204">
        <f t="shared" si="42"/>
        <v>151</v>
      </c>
      <c r="CR204">
        <f t="shared" si="43"/>
        <v>207</v>
      </c>
      <c r="CS204" s="144" t="s">
        <v>67</v>
      </c>
    </row>
    <row r="205" spans="1:97" x14ac:dyDescent="0.25">
      <c r="A205" s="144" t="s">
        <v>32</v>
      </c>
      <c r="B205" s="23">
        <v>0.60965153457562171</v>
      </c>
      <c r="C205" s="144" t="s">
        <v>32</v>
      </c>
      <c r="D205" s="144">
        <v>12</v>
      </c>
      <c r="E205" s="144" t="s">
        <v>32</v>
      </c>
      <c r="F205" s="23">
        <v>0.49842244149359766</v>
      </c>
      <c r="G205" s="144" t="s">
        <v>32</v>
      </c>
      <c r="H205" s="144">
        <v>9</v>
      </c>
      <c r="I205" s="144" t="s">
        <v>32</v>
      </c>
      <c r="J205" s="23">
        <v>0.46778558880542703</v>
      </c>
      <c r="K205" s="144" t="s">
        <v>32</v>
      </c>
      <c r="L205" s="144">
        <v>36</v>
      </c>
      <c r="M205" s="144" t="s">
        <v>32</v>
      </c>
      <c r="N205" s="23">
        <v>27</v>
      </c>
      <c r="O205" s="144" t="s">
        <v>32</v>
      </c>
      <c r="P205" s="23">
        <v>203</v>
      </c>
      <c r="Q205" s="144" t="s">
        <v>32</v>
      </c>
      <c r="R205" s="23">
        <v>3.2261246950452084E-3</v>
      </c>
      <c r="S205" s="144" t="s">
        <v>32</v>
      </c>
      <c r="T205" s="144">
        <v>77</v>
      </c>
      <c r="U205" s="144" t="s">
        <v>32</v>
      </c>
      <c r="V205" s="23">
        <v>8.5548976576811306E-2</v>
      </c>
      <c r="W205" s="144" t="s">
        <v>32</v>
      </c>
      <c r="X205" s="144">
        <v>235</v>
      </c>
      <c r="Y205" s="144" t="s">
        <v>32</v>
      </c>
      <c r="Z205" s="23">
        <v>4.0157182554740314E-3</v>
      </c>
      <c r="AA205" s="144" t="s">
        <v>32</v>
      </c>
      <c r="AB205" s="144">
        <v>119</v>
      </c>
      <c r="AC205" s="144" t="s">
        <v>32</v>
      </c>
      <c r="AD205" s="23">
        <v>0.12169698020710339</v>
      </c>
      <c r="AE205" s="144" t="s">
        <v>32</v>
      </c>
      <c r="AF205" s="144">
        <v>17</v>
      </c>
      <c r="AG205" s="144" t="s">
        <v>32</v>
      </c>
      <c r="AH205" s="23">
        <v>0.24330517870580984</v>
      </c>
      <c r="AI205" s="144" t="s">
        <v>32</v>
      </c>
      <c r="AJ205" s="144">
        <v>19</v>
      </c>
      <c r="AK205" s="144" t="s">
        <v>32</v>
      </c>
      <c r="AL205" s="23">
        <v>0.14924740368931899</v>
      </c>
      <c r="AM205" s="144" t="s">
        <v>32</v>
      </c>
      <c r="AN205" s="144">
        <v>16</v>
      </c>
      <c r="AO205" s="144" t="s">
        <v>32</v>
      </c>
      <c r="AP205" s="23">
        <v>0.49362975371608325</v>
      </c>
      <c r="AQ205" s="144" t="s">
        <v>32</v>
      </c>
      <c r="AR205" s="144">
        <v>4</v>
      </c>
      <c r="AS205" s="144" t="s">
        <v>32</v>
      </c>
      <c r="AT205" s="23">
        <v>0.80038361612922893</v>
      </c>
      <c r="AU205" s="144" t="s">
        <v>32</v>
      </c>
      <c r="AV205" s="144">
        <v>2</v>
      </c>
      <c r="AW205" s="144" t="s">
        <v>32</v>
      </c>
      <c r="AX205" s="23">
        <v>0.76298938067392152</v>
      </c>
      <c r="AY205" s="144" t="s">
        <v>32</v>
      </c>
      <c r="AZ205" s="144">
        <v>2</v>
      </c>
      <c r="BA205" s="144" t="s">
        <v>32</v>
      </c>
      <c r="BB205" s="23">
        <v>1.7122763747776069E-2</v>
      </c>
      <c r="BC205" s="144" t="s">
        <v>32</v>
      </c>
      <c r="BD205" s="144">
        <v>267</v>
      </c>
      <c r="BE205" s="144" t="s">
        <v>32</v>
      </c>
      <c r="BF205" s="23">
        <v>0.21311436458046423</v>
      </c>
      <c r="BG205" s="144" t="s">
        <v>32</v>
      </c>
      <c r="BH205" s="144">
        <v>171</v>
      </c>
      <c r="BI205" s="144" t="s">
        <v>32</v>
      </c>
      <c r="BJ205" s="23">
        <v>6.0161756257750908E-2</v>
      </c>
      <c r="BK205" s="144" t="s">
        <v>32</v>
      </c>
      <c r="BL205" s="144">
        <v>263</v>
      </c>
      <c r="BM205" s="144" t="s">
        <v>32</v>
      </c>
      <c r="BN205" s="23">
        <v>0.46718752813202818</v>
      </c>
      <c r="BO205" s="144" t="s">
        <v>32</v>
      </c>
      <c r="BP205" s="144">
        <v>8</v>
      </c>
      <c r="BQ205" s="144" t="s">
        <v>32</v>
      </c>
      <c r="BR205" s="23">
        <v>5.9534030009978797E-2</v>
      </c>
      <c r="BS205" s="144" t="s">
        <v>32</v>
      </c>
      <c r="BT205" s="144">
        <v>174</v>
      </c>
      <c r="BU205" s="144" t="s">
        <v>32</v>
      </c>
      <c r="BV205" s="23">
        <v>0.4569692133614795</v>
      </c>
      <c r="BW205" s="144" t="s">
        <v>32</v>
      </c>
      <c r="BX205" s="144">
        <v>10</v>
      </c>
      <c r="BY205" s="144" t="s">
        <v>32</v>
      </c>
      <c r="BZ205" s="23">
        <v>0.13869990936543725</v>
      </c>
      <c r="CA205" s="144" t="s">
        <v>32</v>
      </c>
      <c r="CB205" s="144">
        <v>182</v>
      </c>
      <c r="CC205" s="144" t="s">
        <v>32</v>
      </c>
      <c r="CD205" s="23">
        <v>0.12977932484225366</v>
      </c>
      <c r="CE205" s="144" t="s">
        <v>32</v>
      </c>
      <c r="CF205" s="144">
        <v>91</v>
      </c>
      <c r="CG205" s="2">
        <f t="shared" si="33"/>
        <v>4.0157182554740314E-3</v>
      </c>
      <c r="CH205">
        <f t="shared" si="34"/>
        <v>0.14924740368931899</v>
      </c>
      <c r="CI205">
        <f t="shared" si="35"/>
        <v>0.76298938067392152</v>
      </c>
      <c r="CJ205">
        <f t="shared" si="36"/>
        <v>6.0161756257750908E-2</v>
      </c>
      <c r="CK205">
        <f t="shared" si="37"/>
        <v>0.4569692133614795</v>
      </c>
      <c r="CL205">
        <f t="shared" si="38"/>
        <v>0.13869990936543725</v>
      </c>
      <c r="CM205">
        <f t="shared" si="39"/>
        <v>0.12977932484225366</v>
      </c>
      <c r="CN205">
        <f t="shared" si="40"/>
        <v>0.24879043972473269</v>
      </c>
      <c r="CO205">
        <f t="shared" si="41"/>
        <v>1.0039295638685079E-3</v>
      </c>
      <c r="CP205" s="144" t="s">
        <v>32</v>
      </c>
      <c r="CQ205">
        <f t="shared" si="42"/>
        <v>12</v>
      </c>
      <c r="CR205">
        <f t="shared" si="43"/>
        <v>119</v>
      </c>
      <c r="CS205" s="144" t="s">
        <v>32</v>
      </c>
    </row>
    <row r="206" spans="1:97" x14ac:dyDescent="0.25">
      <c r="A206" s="144" t="s">
        <v>128</v>
      </c>
      <c r="B206" s="23">
        <v>0.27073220806902609</v>
      </c>
      <c r="C206" s="144" t="s">
        <v>128</v>
      </c>
      <c r="D206" s="144">
        <v>104</v>
      </c>
      <c r="E206" s="144" t="s">
        <v>128</v>
      </c>
      <c r="F206" s="23">
        <v>0.11165532995639972</v>
      </c>
      <c r="G206" s="144" t="s">
        <v>128</v>
      </c>
      <c r="H206" s="144">
        <v>135</v>
      </c>
      <c r="I206" s="144" t="s">
        <v>128</v>
      </c>
      <c r="J206" s="23">
        <v>0.34023790004012749</v>
      </c>
      <c r="K206" s="144" t="s">
        <v>128</v>
      </c>
      <c r="L206" s="144">
        <v>83</v>
      </c>
      <c r="M206" s="144" t="s">
        <v>128</v>
      </c>
      <c r="N206" s="23">
        <v>-52</v>
      </c>
      <c r="O206" s="144" t="s">
        <v>128</v>
      </c>
      <c r="P206" s="23">
        <v>101</v>
      </c>
      <c r="Q206" s="144" t="s">
        <v>128</v>
      </c>
      <c r="R206" s="23">
        <v>4.0951339427639047E-4</v>
      </c>
      <c r="S206" s="144" t="s">
        <v>128</v>
      </c>
      <c r="T206" s="144">
        <v>262</v>
      </c>
      <c r="U206" s="144" t="s">
        <v>128</v>
      </c>
      <c r="V206" s="23">
        <v>0.14123709507609639</v>
      </c>
      <c r="W206" s="144" t="s">
        <v>128</v>
      </c>
      <c r="X206" s="144">
        <v>157</v>
      </c>
      <c r="Y206" s="144" t="s">
        <v>128</v>
      </c>
      <c r="Z206" s="23">
        <v>1.714568967960402E-3</v>
      </c>
      <c r="AA206" s="144" t="s">
        <v>128</v>
      </c>
      <c r="AB206" s="144">
        <v>250</v>
      </c>
      <c r="AC206" s="144" t="s">
        <v>128</v>
      </c>
      <c r="AD206" s="23">
        <v>2.4661923401243752E-2</v>
      </c>
      <c r="AE206" s="144" t="s">
        <v>128</v>
      </c>
      <c r="AF206" s="144">
        <v>75</v>
      </c>
      <c r="AG206" s="144" t="s">
        <v>128</v>
      </c>
      <c r="AH206" s="23">
        <v>0.11938163687197943</v>
      </c>
      <c r="AI206" s="144" t="s">
        <v>128</v>
      </c>
      <c r="AJ206" s="144">
        <v>88</v>
      </c>
      <c r="AK206" s="144" t="s">
        <v>128</v>
      </c>
      <c r="AL206" s="23">
        <v>3.9076788653986387E-2</v>
      </c>
      <c r="AM206" s="144" t="s">
        <v>128</v>
      </c>
      <c r="AN206" s="144">
        <v>78</v>
      </c>
      <c r="AO206" s="144" t="s">
        <v>128</v>
      </c>
      <c r="AP206" s="23">
        <v>0.11110920579362006</v>
      </c>
      <c r="AQ206" s="144" t="s">
        <v>128</v>
      </c>
      <c r="AR206" s="144">
        <v>49</v>
      </c>
      <c r="AS206" s="144" t="s">
        <v>128</v>
      </c>
      <c r="AT206" s="23">
        <v>5.7060331525899496E-2</v>
      </c>
      <c r="AU206" s="144" t="s">
        <v>128</v>
      </c>
      <c r="AV206" s="144">
        <v>280</v>
      </c>
      <c r="AW206" s="144" t="s">
        <v>128</v>
      </c>
      <c r="AX206" s="23">
        <v>0.12834042072631865</v>
      </c>
      <c r="AY206" s="144" t="s">
        <v>128</v>
      </c>
      <c r="AZ206" s="144">
        <v>69</v>
      </c>
      <c r="BA206" s="144" t="s">
        <v>128</v>
      </c>
      <c r="BB206" s="23">
        <v>7.7611379523686547E-2</v>
      </c>
      <c r="BC206" s="144" t="s">
        <v>128</v>
      </c>
      <c r="BD206" s="144">
        <v>115</v>
      </c>
      <c r="BE206" s="144" t="s">
        <v>128</v>
      </c>
      <c r="BF206" s="23">
        <v>0.5164834990895022</v>
      </c>
      <c r="BG206" s="144" t="s">
        <v>128</v>
      </c>
      <c r="BH206" s="144">
        <v>16</v>
      </c>
      <c r="BI206" s="144" t="s">
        <v>128</v>
      </c>
      <c r="BJ206" s="23">
        <v>0.17874666193453856</v>
      </c>
      <c r="BK206" s="144" t="s">
        <v>128</v>
      </c>
      <c r="BL206" s="144">
        <v>68</v>
      </c>
      <c r="BM206" s="144" t="s">
        <v>128</v>
      </c>
      <c r="BN206" s="23">
        <v>3.3268580930253762E-2</v>
      </c>
      <c r="BO206" s="144" t="s">
        <v>128</v>
      </c>
      <c r="BP206" s="144">
        <v>249</v>
      </c>
      <c r="BQ206" s="144" t="s">
        <v>128</v>
      </c>
      <c r="BR206" s="23">
        <v>2.8438417453480695E-2</v>
      </c>
      <c r="BS206" s="144" t="s">
        <v>128</v>
      </c>
      <c r="BT206" s="144">
        <v>297</v>
      </c>
      <c r="BU206" s="144" t="s">
        <v>128</v>
      </c>
      <c r="BV206" s="23">
        <v>5.3615406296350115E-2</v>
      </c>
      <c r="BW206" s="144" t="s">
        <v>128</v>
      </c>
      <c r="BX206" s="144">
        <v>298</v>
      </c>
      <c r="BY206" s="144" t="s">
        <v>128</v>
      </c>
      <c r="BZ206" s="23">
        <v>0.30052445836773778</v>
      </c>
      <c r="CA206" s="144" t="s">
        <v>128</v>
      </c>
      <c r="CB206" s="144">
        <v>35</v>
      </c>
      <c r="CC206" s="144" t="s">
        <v>128</v>
      </c>
      <c r="CD206" s="23">
        <v>5.1793596462960292E-2</v>
      </c>
      <c r="CE206" s="144" t="s">
        <v>128</v>
      </c>
      <c r="CF206" s="144">
        <v>210</v>
      </c>
      <c r="CG206" s="2">
        <f t="shared" si="33"/>
        <v>1.714568967960402E-3</v>
      </c>
      <c r="CH206">
        <f t="shared" si="34"/>
        <v>3.9076788653986387E-2</v>
      </c>
      <c r="CI206">
        <f t="shared" si="35"/>
        <v>0.12834042072631865</v>
      </c>
      <c r="CJ206">
        <f t="shared" si="36"/>
        <v>0.17874666193453856</v>
      </c>
      <c r="CK206">
        <f t="shared" si="37"/>
        <v>5.3615406296350115E-2</v>
      </c>
      <c r="CL206">
        <f t="shared" si="38"/>
        <v>0.30052445836773778</v>
      </c>
      <c r="CM206">
        <f t="shared" si="39"/>
        <v>5.1793596462960292E-2</v>
      </c>
      <c r="CN206">
        <f t="shared" si="40"/>
        <v>0.1104821053883298</v>
      </c>
      <c r="CO206">
        <f t="shared" si="41"/>
        <v>4.286422419901005E-4</v>
      </c>
      <c r="CP206" s="144" t="s">
        <v>128</v>
      </c>
      <c r="CQ206">
        <f t="shared" si="42"/>
        <v>104</v>
      </c>
      <c r="CR206">
        <f t="shared" si="43"/>
        <v>250</v>
      </c>
      <c r="CS206" s="144" t="s">
        <v>128</v>
      </c>
    </row>
    <row r="207" spans="1:97" x14ac:dyDescent="0.25">
      <c r="A207" s="144" t="s">
        <v>30</v>
      </c>
      <c r="B207" s="23">
        <v>0.64683315191385016</v>
      </c>
      <c r="C207" s="144" t="s">
        <v>30</v>
      </c>
      <c r="D207" s="144">
        <v>11</v>
      </c>
      <c r="E207" s="144" t="s">
        <v>30</v>
      </c>
      <c r="F207" s="23">
        <v>0.34995804519480622</v>
      </c>
      <c r="G207" s="144" t="s">
        <v>30</v>
      </c>
      <c r="H207" s="144">
        <v>14</v>
      </c>
      <c r="I207" s="144" t="s">
        <v>30</v>
      </c>
      <c r="J207" s="23">
        <v>0.77075473954713947</v>
      </c>
      <c r="K207" s="144" t="s">
        <v>30</v>
      </c>
      <c r="L207" s="144">
        <v>4</v>
      </c>
      <c r="M207" s="144" t="s">
        <v>30</v>
      </c>
      <c r="N207" s="23">
        <v>-10</v>
      </c>
      <c r="O207" s="144" t="s">
        <v>30</v>
      </c>
      <c r="P207" s="23">
        <v>151</v>
      </c>
      <c r="Q207" s="144" t="s">
        <v>30</v>
      </c>
      <c r="R207" s="23">
        <v>9.7061096912578453E-3</v>
      </c>
      <c r="S207" s="144" t="s">
        <v>30</v>
      </c>
      <c r="T207" s="144">
        <v>25</v>
      </c>
      <c r="U207" s="144" t="s">
        <v>30</v>
      </c>
      <c r="V207" s="23">
        <v>0.41178789397944582</v>
      </c>
      <c r="W207" s="144" t="s">
        <v>30</v>
      </c>
      <c r="X207" s="144">
        <v>34</v>
      </c>
      <c r="Y207" s="144" t="s">
        <v>30</v>
      </c>
      <c r="Z207" s="23">
        <v>1.3508546851513427E-2</v>
      </c>
      <c r="AA207" s="144" t="s">
        <v>30</v>
      </c>
      <c r="AB207" s="144">
        <v>21</v>
      </c>
      <c r="AC207" s="144" t="s">
        <v>30</v>
      </c>
      <c r="AD207" s="23">
        <v>2.4209747686712565E-2</v>
      </c>
      <c r="AE207" s="144" t="s">
        <v>30</v>
      </c>
      <c r="AF207" s="144">
        <v>76</v>
      </c>
      <c r="AG207" s="144" t="s">
        <v>30</v>
      </c>
      <c r="AH207" s="23">
        <v>0.8788363215444821</v>
      </c>
      <c r="AI207" s="144" t="s">
        <v>30</v>
      </c>
      <c r="AJ207" s="144">
        <v>2</v>
      </c>
      <c r="AK207" s="144" t="s">
        <v>30</v>
      </c>
      <c r="AL207" s="23">
        <v>0.13435149482061937</v>
      </c>
      <c r="AM207" s="144" t="s">
        <v>30</v>
      </c>
      <c r="AN207" s="144">
        <v>19</v>
      </c>
      <c r="AO207" s="144" t="s">
        <v>30</v>
      </c>
      <c r="AP207" s="23">
        <v>0.28972506954345062</v>
      </c>
      <c r="AQ207" s="144" t="s">
        <v>30</v>
      </c>
      <c r="AR207" s="144">
        <v>10</v>
      </c>
      <c r="AS207" s="144" t="s">
        <v>30</v>
      </c>
      <c r="AT207" s="23">
        <v>5.8706565144213005E-2</v>
      </c>
      <c r="AU207" s="144" t="s">
        <v>30</v>
      </c>
      <c r="AV207" s="144">
        <v>274</v>
      </c>
      <c r="AW207" s="144" t="s">
        <v>30</v>
      </c>
      <c r="AX207" s="23">
        <v>0.30289759644978459</v>
      </c>
      <c r="AY207" s="144" t="s">
        <v>30</v>
      </c>
      <c r="AZ207" s="144">
        <v>12</v>
      </c>
      <c r="BA207" s="144" t="s">
        <v>30</v>
      </c>
      <c r="BB207" s="23">
        <v>8.5474184474486292E-2</v>
      </c>
      <c r="BC207" s="144" t="s">
        <v>30</v>
      </c>
      <c r="BD207" s="144">
        <v>108</v>
      </c>
      <c r="BE207" s="144" t="s">
        <v>30</v>
      </c>
      <c r="BF207" s="23">
        <v>0.24253096669471583</v>
      </c>
      <c r="BG207" s="144" t="s">
        <v>30</v>
      </c>
      <c r="BH207" s="144">
        <v>135</v>
      </c>
      <c r="BI207" s="144" t="s">
        <v>30</v>
      </c>
      <c r="BJ207" s="23">
        <v>0.12866193099817991</v>
      </c>
      <c r="BK207" s="144" t="s">
        <v>30</v>
      </c>
      <c r="BL207" s="144">
        <v>124</v>
      </c>
      <c r="BM207" s="144" t="s">
        <v>30</v>
      </c>
      <c r="BN207" s="23">
        <v>0.36523973327983311</v>
      </c>
      <c r="BO207" s="144" t="s">
        <v>30</v>
      </c>
      <c r="BP207" s="144">
        <v>10</v>
      </c>
      <c r="BQ207" s="144" t="s">
        <v>30</v>
      </c>
      <c r="BR207" s="23">
        <v>9.1713501507198814E-2</v>
      </c>
      <c r="BS207" s="144" t="s">
        <v>30</v>
      </c>
      <c r="BT207" s="144">
        <v>74</v>
      </c>
      <c r="BU207" s="144" t="s">
        <v>30</v>
      </c>
      <c r="BV207" s="23">
        <v>0.39658964764810201</v>
      </c>
      <c r="BW207" s="144" t="s">
        <v>30</v>
      </c>
      <c r="BX207" s="144">
        <v>12</v>
      </c>
      <c r="BY207" s="144" t="s">
        <v>30</v>
      </c>
      <c r="BZ207" s="23">
        <v>0.21398690697774203</v>
      </c>
      <c r="CA207" s="144" t="s">
        <v>30</v>
      </c>
      <c r="CB207" s="144">
        <v>80</v>
      </c>
      <c r="CC207" s="144" t="s">
        <v>30</v>
      </c>
      <c r="CD207" s="23">
        <v>0.8546432985252409</v>
      </c>
      <c r="CE207" s="144" t="s">
        <v>30</v>
      </c>
      <c r="CF207" s="144">
        <v>3</v>
      </c>
      <c r="CG207" s="2">
        <f t="shared" si="33"/>
        <v>1.3508546851513427E-2</v>
      </c>
      <c r="CH207">
        <f t="shared" si="34"/>
        <v>0.13435149482061937</v>
      </c>
      <c r="CI207">
        <f t="shared" si="35"/>
        <v>0.30289759644978459</v>
      </c>
      <c r="CJ207">
        <f t="shared" si="36"/>
        <v>0.12866193099817991</v>
      </c>
      <c r="CK207">
        <f t="shared" si="37"/>
        <v>0.39658964764810201</v>
      </c>
      <c r="CL207">
        <f t="shared" si="38"/>
        <v>0.21398690697774203</v>
      </c>
      <c r="CM207">
        <f t="shared" si="39"/>
        <v>0.8546432985252409</v>
      </c>
      <c r="CN207">
        <f t="shared" si="40"/>
        <v>0.26396374841441528</v>
      </c>
      <c r="CO207">
        <f t="shared" si="41"/>
        <v>3.3771367128783568E-3</v>
      </c>
      <c r="CP207" s="144" t="s">
        <v>30</v>
      </c>
      <c r="CQ207">
        <f t="shared" si="42"/>
        <v>11</v>
      </c>
      <c r="CR207">
        <f t="shared" si="43"/>
        <v>21</v>
      </c>
      <c r="CS207" s="144" t="s">
        <v>30</v>
      </c>
    </row>
    <row r="208" spans="1:97" x14ac:dyDescent="0.25">
      <c r="A208" s="144" t="s">
        <v>56</v>
      </c>
      <c r="B208" s="23">
        <v>0.36004296059131896</v>
      </c>
      <c r="C208" s="144" t="s">
        <v>56</v>
      </c>
      <c r="D208" s="144">
        <v>50</v>
      </c>
      <c r="E208" s="144" t="s">
        <v>56</v>
      </c>
      <c r="F208" s="23">
        <v>0.26836759729876236</v>
      </c>
      <c r="G208" s="144" t="s">
        <v>56</v>
      </c>
      <c r="H208" s="144">
        <v>31</v>
      </c>
      <c r="I208" s="144" t="s">
        <v>56</v>
      </c>
      <c r="J208" s="23">
        <v>0.33492038522631545</v>
      </c>
      <c r="K208" s="144" t="s">
        <v>56</v>
      </c>
      <c r="L208" s="144">
        <v>88</v>
      </c>
      <c r="M208" s="144" t="s">
        <v>56</v>
      </c>
      <c r="N208" s="23">
        <v>57</v>
      </c>
      <c r="O208" s="144" t="s">
        <v>56</v>
      </c>
      <c r="P208" s="23">
        <v>228</v>
      </c>
      <c r="Q208" s="144" t="s">
        <v>56</v>
      </c>
      <c r="R208" s="23">
        <v>1.0276667168315509E-2</v>
      </c>
      <c r="S208" s="144" t="s">
        <v>56</v>
      </c>
      <c r="T208" s="144">
        <v>22</v>
      </c>
      <c r="U208" s="144" t="s">
        <v>56</v>
      </c>
      <c r="V208" s="23">
        <v>0.20438465033144915</v>
      </c>
      <c r="W208" s="144" t="s">
        <v>56</v>
      </c>
      <c r="X208" s="144">
        <v>108</v>
      </c>
      <c r="Y208" s="144" t="s">
        <v>56</v>
      </c>
      <c r="Z208" s="23">
        <v>1.2162310108934864E-2</v>
      </c>
      <c r="AA208" s="144" t="s">
        <v>56</v>
      </c>
      <c r="AB208" s="144">
        <v>25</v>
      </c>
      <c r="AC208" s="144" t="s">
        <v>56</v>
      </c>
      <c r="AD208" s="23">
        <v>0.47594513844075759</v>
      </c>
      <c r="AE208" s="144" t="s">
        <v>56</v>
      </c>
      <c r="AF208" s="144">
        <v>5</v>
      </c>
      <c r="AG208" s="144" t="s">
        <v>56</v>
      </c>
      <c r="AH208" s="23">
        <v>0.13309232961690981</v>
      </c>
      <c r="AI208" s="144" t="s">
        <v>56</v>
      </c>
      <c r="AJ208" s="144">
        <v>66</v>
      </c>
      <c r="AK208" s="144" t="s">
        <v>56</v>
      </c>
      <c r="AL208" s="23">
        <v>0.48054150393904949</v>
      </c>
      <c r="AM208" s="144" t="s">
        <v>56</v>
      </c>
      <c r="AN208" s="144">
        <v>5</v>
      </c>
      <c r="AO208" s="144" t="s">
        <v>56</v>
      </c>
      <c r="AP208" s="23">
        <v>5.2822619043307095E-2</v>
      </c>
      <c r="AQ208" s="144" t="s">
        <v>56</v>
      </c>
      <c r="AR208" s="144">
        <v>120</v>
      </c>
      <c r="AS208" s="144" t="s">
        <v>56</v>
      </c>
      <c r="AT208" s="23">
        <v>0.11667596861488708</v>
      </c>
      <c r="AU208" s="144" t="s">
        <v>56</v>
      </c>
      <c r="AV208" s="144">
        <v>93</v>
      </c>
      <c r="AW208" s="144" t="s">
        <v>56</v>
      </c>
      <c r="AX208" s="23">
        <v>9.2585549303471612E-2</v>
      </c>
      <c r="AY208" s="144" t="s">
        <v>56</v>
      </c>
      <c r="AZ208" s="144">
        <v>119</v>
      </c>
      <c r="BA208" s="144" t="s">
        <v>56</v>
      </c>
      <c r="BB208" s="23">
        <v>4.149332789763889E-2</v>
      </c>
      <c r="BC208" s="144" t="s">
        <v>56</v>
      </c>
      <c r="BD208" s="144">
        <v>188</v>
      </c>
      <c r="BE208" s="144" t="s">
        <v>56</v>
      </c>
      <c r="BF208" s="23">
        <v>0.46708086248424674</v>
      </c>
      <c r="BG208" s="144" t="s">
        <v>56</v>
      </c>
      <c r="BH208" s="144">
        <v>29</v>
      </c>
      <c r="BI208" s="144" t="s">
        <v>56</v>
      </c>
      <c r="BJ208" s="23">
        <v>0.13547343782837473</v>
      </c>
      <c r="BK208" s="144" t="s">
        <v>56</v>
      </c>
      <c r="BL208" s="144">
        <v>115</v>
      </c>
      <c r="BM208" s="144" t="s">
        <v>56</v>
      </c>
      <c r="BN208" s="23">
        <v>1.3281283690754011E-2</v>
      </c>
      <c r="BO208" s="144" t="s">
        <v>56</v>
      </c>
      <c r="BP208" s="144">
        <v>300</v>
      </c>
      <c r="BQ208" s="144" t="s">
        <v>56</v>
      </c>
      <c r="BR208" s="23">
        <v>4.9022469444749237E-2</v>
      </c>
      <c r="BS208" s="144" t="s">
        <v>56</v>
      </c>
      <c r="BT208" s="144">
        <v>212</v>
      </c>
      <c r="BU208" s="144" t="s">
        <v>56</v>
      </c>
      <c r="BV208" s="23">
        <v>5.4209702085610538E-2</v>
      </c>
      <c r="BW208" s="144" t="s">
        <v>56</v>
      </c>
      <c r="BX208" s="144">
        <v>296</v>
      </c>
      <c r="BY208" s="144" t="s">
        <v>56</v>
      </c>
      <c r="BZ208" s="23">
        <v>0.16230446916696664</v>
      </c>
      <c r="CA208" s="144" t="s">
        <v>56</v>
      </c>
      <c r="CB208" s="144">
        <v>150</v>
      </c>
      <c r="CC208" s="144" t="s">
        <v>56</v>
      </c>
      <c r="CD208" s="23">
        <v>6.3370541716533862E-2</v>
      </c>
      <c r="CE208" s="144" t="s">
        <v>56</v>
      </c>
      <c r="CF208" s="144">
        <v>178</v>
      </c>
      <c r="CG208" s="2">
        <f t="shared" si="33"/>
        <v>1.2162310108934864E-2</v>
      </c>
      <c r="CH208">
        <f t="shared" si="34"/>
        <v>0.48054150393904949</v>
      </c>
      <c r="CI208">
        <f t="shared" si="35"/>
        <v>9.2585549303471612E-2</v>
      </c>
      <c r="CJ208">
        <f t="shared" si="36"/>
        <v>0.13547343782837473</v>
      </c>
      <c r="CK208">
        <f t="shared" si="37"/>
        <v>5.4209702085610538E-2</v>
      </c>
      <c r="CL208">
        <f t="shared" si="38"/>
        <v>0.16230446916696664</v>
      </c>
      <c r="CM208">
        <f t="shared" si="39"/>
        <v>6.3370541716533862E-2</v>
      </c>
      <c r="CN208">
        <f t="shared" si="40"/>
        <v>0.14692860003651456</v>
      </c>
      <c r="CO208">
        <f t="shared" si="41"/>
        <v>3.0405775272337159E-3</v>
      </c>
      <c r="CP208" s="144" t="s">
        <v>56</v>
      </c>
      <c r="CQ208">
        <f t="shared" si="42"/>
        <v>50</v>
      </c>
      <c r="CR208">
        <f t="shared" si="43"/>
        <v>25</v>
      </c>
      <c r="CS208" s="144" t="s">
        <v>56</v>
      </c>
    </row>
    <row r="209" spans="1:97" x14ac:dyDescent="0.25">
      <c r="A209" s="144" t="s">
        <v>230</v>
      </c>
      <c r="B209" s="23">
        <v>0.1678755109232529</v>
      </c>
      <c r="C209" s="144" t="s">
        <v>230</v>
      </c>
      <c r="D209" s="144">
        <v>246</v>
      </c>
      <c r="E209" s="144" t="s">
        <v>230</v>
      </c>
      <c r="F209" s="23">
        <v>9.8458506668892679E-2</v>
      </c>
      <c r="G209" s="144" t="s">
        <v>230</v>
      </c>
      <c r="H209" s="144">
        <v>157</v>
      </c>
      <c r="I209" s="144" t="s">
        <v>230</v>
      </c>
      <c r="J209" s="23">
        <v>0.15841390243732689</v>
      </c>
      <c r="K209" s="144" t="s">
        <v>230</v>
      </c>
      <c r="L209" s="144">
        <v>294</v>
      </c>
      <c r="M209" s="144" t="s">
        <v>230</v>
      </c>
      <c r="N209" s="23">
        <v>137</v>
      </c>
      <c r="O209" s="144" t="s">
        <v>230</v>
      </c>
      <c r="P209" s="23">
        <v>289</v>
      </c>
      <c r="Q209" s="144" t="s">
        <v>230</v>
      </c>
      <c r="R209" s="23">
        <v>1.0062248976778988E-3</v>
      </c>
      <c r="S209" s="144" t="s">
        <v>230</v>
      </c>
      <c r="T209" s="144">
        <v>197</v>
      </c>
      <c r="U209" s="144" t="s">
        <v>230</v>
      </c>
      <c r="V209" s="23">
        <v>2.9042030131581801E-2</v>
      </c>
      <c r="W209" s="144" t="s">
        <v>230</v>
      </c>
      <c r="X209" s="144">
        <v>324</v>
      </c>
      <c r="Y209" s="144" t="s">
        <v>230</v>
      </c>
      <c r="Z209" s="23">
        <v>1.2743015703778734E-3</v>
      </c>
      <c r="AA209" s="144" t="s">
        <v>230</v>
      </c>
      <c r="AB209" s="144">
        <v>275</v>
      </c>
      <c r="AC209" s="144" t="s">
        <v>230</v>
      </c>
      <c r="AD209" s="23">
        <v>1.8221186189758626E-2</v>
      </c>
      <c r="AE209" s="144" t="s">
        <v>230</v>
      </c>
      <c r="AF209" s="144">
        <v>98</v>
      </c>
      <c r="AG209" s="144" t="s">
        <v>230</v>
      </c>
      <c r="AH209" s="23">
        <v>6.4011591802779225E-2</v>
      </c>
      <c r="AI209" s="144" t="s">
        <v>230</v>
      </c>
      <c r="AJ209" s="144">
        <v>240</v>
      </c>
      <c r="AK209" s="144" t="s">
        <v>230</v>
      </c>
      <c r="AL209" s="23">
        <v>2.582246632057867E-2</v>
      </c>
      <c r="AM209" s="144" t="s">
        <v>230</v>
      </c>
      <c r="AN209" s="144">
        <v>139</v>
      </c>
      <c r="AO209" s="144" t="s">
        <v>230</v>
      </c>
      <c r="AP209" s="23">
        <v>0</v>
      </c>
      <c r="AQ209" s="144" t="s">
        <v>230</v>
      </c>
      <c r="AR209" s="144">
        <v>253</v>
      </c>
      <c r="AS209" s="144" t="s">
        <v>230</v>
      </c>
      <c r="AT209" s="23">
        <v>6.4019846369511788E-2</v>
      </c>
      <c r="AU209" s="144" t="s">
        <v>230</v>
      </c>
      <c r="AV209" s="144">
        <v>262</v>
      </c>
      <c r="AW209" s="144" t="s">
        <v>230</v>
      </c>
      <c r="AX209" s="23">
        <v>2.2570606387152976E-2</v>
      </c>
      <c r="AY209" s="144" t="s">
        <v>230</v>
      </c>
      <c r="AZ209" s="144">
        <v>308</v>
      </c>
      <c r="BA209" s="144" t="s">
        <v>230</v>
      </c>
      <c r="BB209" s="23">
        <v>0.17306478390271726</v>
      </c>
      <c r="BC209" s="144" t="s">
        <v>230</v>
      </c>
      <c r="BD209" s="144">
        <v>42</v>
      </c>
      <c r="BE209" s="144" t="s">
        <v>230</v>
      </c>
      <c r="BF209" s="23">
        <v>0.21529480624362085</v>
      </c>
      <c r="BG209" s="144" t="s">
        <v>230</v>
      </c>
      <c r="BH209" s="144">
        <v>169</v>
      </c>
      <c r="BI209" s="144" t="s">
        <v>230</v>
      </c>
      <c r="BJ209" s="23">
        <v>0.20287189261578042</v>
      </c>
      <c r="BK209" s="144" t="s">
        <v>230</v>
      </c>
      <c r="BL209" s="144">
        <v>49</v>
      </c>
      <c r="BM209" s="144" t="s">
        <v>230</v>
      </c>
      <c r="BN209" s="23">
        <v>2.556769617524372E-2</v>
      </c>
      <c r="BO209" s="144" t="s">
        <v>230</v>
      </c>
      <c r="BP209" s="144">
        <v>267</v>
      </c>
      <c r="BQ209" s="144" t="s">
        <v>230</v>
      </c>
      <c r="BR209" s="23">
        <v>3.009997686927627E-2</v>
      </c>
      <c r="BS209" s="144" t="s">
        <v>230</v>
      </c>
      <c r="BT209" s="144">
        <v>289</v>
      </c>
      <c r="BU209" s="144" t="s">
        <v>230</v>
      </c>
      <c r="BV209" s="23">
        <v>4.8384601270498304E-2</v>
      </c>
      <c r="BW209" s="144" t="s">
        <v>230</v>
      </c>
      <c r="BX209" s="144">
        <v>303</v>
      </c>
      <c r="BY209" s="144" t="s">
        <v>230</v>
      </c>
      <c r="BZ209" s="23">
        <v>0.14099238821241192</v>
      </c>
      <c r="CA209" s="144" t="s">
        <v>230</v>
      </c>
      <c r="CB209" s="144">
        <v>177</v>
      </c>
      <c r="CC209" s="144" t="s">
        <v>230</v>
      </c>
      <c r="CD209" s="23">
        <v>2.2202578468829351E-2</v>
      </c>
      <c r="CE209" s="144" t="s">
        <v>230</v>
      </c>
      <c r="CF209" s="144">
        <v>300</v>
      </c>
      <c r="CG209" s="2">
        <f t="shared" si="33"/>
        <v>1.2743015703778734E-3</v>
      </c>
      <c r="CH209">
        <f t="shared" si="34"/>
        <v>2.582246632057867E-2</v>
      </c>
      <c r="CI209">
        <f t="shared" si="35"/>
        <v>2.2570606387152976E-2</v>
      </c>
      <c r="CJ209">
        <f t="shared" si="36"/>
        <v>0.20287189261578042</v>
      </c>
      <c r="CK209">
        <f t="shared" si="37"/>
        <v>4.8384601270498304E-2</v>
      </c>
      <c r="CL209">
        <f t="shared" si="38"/>
        <v>0.14099238821241192</v>
      </c>
      <c r="CM209">
        <f t="shared" si="39"/>
        <v>2.2202578468829351E-2</v>
      </c>
      <c r="CN209">
        <f t="shared" si="40"/>
        <v>6.8507696303402948E-2</v>
      </c>
      <c r="CO209">
        <f t="shared" si="41"/>
        <v>3.1857539259446836E-4</v>
      </c>
      <c r="CP209" s="144" t="s">
        <v>230</v>
      </c>
      <c r="CQ209">
        <f t="shared" si="42"/>
        <v>246</v>
      </c>
      <c r="CR209">
        <f t="shared" si="43"/>
        <v>275</v>
      </c>
      <c r="CS209" s="144" t="s">
        <v>230</v>
      </c>
    </row>
    <row r="210" spans="1:97" x14ac:dyDescent="0.25">
      <c r="A210" s="144" t="s">
        <v>209</v>
      </c>
      <c r="B210" s="23">
        <v>0.18233351822562505</v>
      </c>
      <c r="C210" s="144" t="s">
        <v>209</v>
      </c>
      <c r="D210" s="144">
        <v>218</v>
      </c>
      <c r="E210" s="144" t="s">
        <v>209</v>
      </c>
      <c r="F210" s="23">
        <v>8.9195872403562443E-2</v>
      </c>
      <c r="G210" s="144" t="s">
        <v>209</v>
      </c>
      <c r="H210" s="144">
        <v>175</v>
      </c>
      <c r="I210" s="144" t="s">
        <v>209</v>
      </c>
      <c r="J210" s="23">
        <v>0.18347690182956433</v>
      </c>
      <c r="K210" s="144" t="s">
        <v>209</v>
      </c>
      <c r="L210" s="144">
        <v>273</v>
      </c>
      <c r="M210" s="144" t="s">
        <v>209</v>
      </c>
      <c r="N210" s="23">
        <v>98</v>
      </c>
      <c r="O210" s="144" t="s">
        <v>209</v>
      </c>
      <c r="P210" s="23">
        <v>259</v>
      </c>
      <c r="Q210" s="144" t="s">
        <v>209</v>
      </c>
      <c r="R210" s="23">
        <v>8.7623516071353769E-4</v>
      </c>
      <c r="S210" s="144" t="s">
        <v>209</v>
      </c>
      <c r="T210" s="144">
        <v>210</v>
      </c>
      <c r="U210" s="144" t="s">
        <v>209</v>
      </c>
      <c r="V210" s="23">
        <v>6.2327743981584673E-2</v>
      </c>
      <c r="W210" s="144" t="s">
        <v>209</v>
      </c>
      <c r="X210" s="144">
        <v>275</v>
      </c>
      <c r="Y210" s="144" t="s">
        <v>209</v>
      </c>
      <c r="Z210" s="23">
        <v>1.4519456728202919E-3</v>
      </c>
      <c r="AA210" s="144" t="s">
        <v>209</v>
      </c>
      <c r="AB210" s="144">
        <v>264</v>
      </c>
      <c r="AC210" s="144" t="s">
        <v>209</v>
      </c>
      <c r="AD210" s="23">
        <v>8.3926458388930945E-3</v>
      </c>
      <c r="AE210" s="144" t="s">
        <v>209</v>
      </c>
      <c r="AF210" s="144">
        <v>193</v>
      </c>
      <c r="AG210" s="144" t="s">
        <v>209</v>
      </c>
      <c r="AH210" s="23">
        <v>8.7784175250398513E-2</v>
      </c>
      <c r="AI210" s="144" t="s">
        <v>209</v>
      </c>
      <c r="AJ210" s="144">
        <v>148</v>
      </c>
      <c r="AK210" s="144" t="s">
        <v>209</v>
      </c>
      <c r="AL210" s="23">
        <v>1.9241495343481373E-2</v>
      </c>
      <c r="AM210" s="144" t="s">
        <v>209</v>
      </c>
      <c r="AN210" s="144">
        <v>202</v>
      </c>
      <c r="AO210" s="144" t="s">
        <v>209</v>
      </c>
      <c r="AP210" s="23">
        <v>3.5779992985973064E-2</v>
      </c>
      <c r="AQ210" s="144" t="s">
        <v>209</v>
      </c>
      <c r="AR210" s="144">
        <v>157</v>
      </c>
      <c r="AS210" s="144" t="s">
        <v>209</v>
      </c>
      <c r="AT210" s="23">
        <v>6.3187874769624175E-2</v>
      </c>
      <c r="AU210" s="144" t="s">
        <v>209</v>
      </c>
      <c r="AV210" s="144">
        <v>265</v>
      </c>
      <c r="AW210" s="144" t="s">
        <v>209</v>
      </c>
      <c r="AX210" s="23">
        <v>5.7127991062821272E-2</v>
      </c>
      <c r="AY210" s="144" t="s">
        <v>209</v>
      </c>
      <c r="AZ210" s="144">
        <v>202</v>
      </c>
      <c r="BA210" s="144" t="s">
        <v>209</v>
      </c>
      <c r="BB210" s="23">
        <v>3.6599944092333095E-2</v>
      </c>
      <c r="BC210" s="144" t="s">
        <v>209</v>
      </c>
      <c r="BD210" s="144">
        <v>201</v>
      </c>
      <c r="BE210" s="144" t="s">
        <v>209</v>
      </c>
      <c r="BF210" s="23">
        <v>0.15753774375782742</v>
      </c>
      <c r="BG210" s="144" t="s">
        <v>209</v>
      </c>
      <c r="BH210" s="144">
        <v>246</v>
      </c>
      <c r="BI210" s="144" t="s">
        <v>209</v>
      </c>
      <c r="BJ210" s="23">
        <v>6.6313573262622091E-2</v>
      </c>
      <c r="BK210" s="144" t="s">
        <v>209</v>
      </c>
      <c r="BL210" s="144">
        <v>251</v>
      </c>
      <c r="BM210" s="144" t="s">
        <v>209</v>
      </c>
      <c r="BN210" s="23">
        <v>0.11571557136577022</v>
      </c>
      <c r="BO210" s="144" t="s">
        <v>209</v>
      </c>
      <c r="BP210" s="144">
        <v>79</v>
      </c>
      <c r="BQ210" s="144" t="s">
        <v>209</v>
      </c>
      <c r="BR210" s="23">
        <v>0.13741503351510168</v>
      </c>
      <c r="BS210" s="144" t="s">
        <v>209</v>
      </c>
      <c r="BT210" s="144">
        <v>31</v>
      </c>
      <c r="BU210" s="144" t="s">
        <v>209</v>
      </c>
      <c r="BV210" s="23">
        <v>0.22001524370894732</v>
      </c>
      <c r="BW210" s="144" t="s">
        <v>209</v>
      </c>
      <c r="BX210" s="144">
        <v>52</v>
      </c>
      <c r="BY210" s="144" t="s">
        <v>209</v>
      </c>
      <c r="BZ210" s="23">
        <v>0.10189462546367187</v>
      </c>
      <c r="CA210" s="144" t="s">
        <v>209</v>
      </c>
      <c r="CB210" s="144">
        <v>261</v>
      </c>
      <c r="CC210" s="144" t="s">
        <v>209</v>
      </c>
      <c r="CD210" s="23">
        <v>4.5010798480203985E-2</v>
      </c>
      <c r="CE210" s="144" t="s">
        <v>209</v>
      </c>
      <c r="CF210" s="144">
        <v>231</v>
      </c>
      <c r="CG210" s="2">
        <f t="shared" si="33"/>
        <v>1.4519456728202919E-3</v>
      </c>
      <c r="CH210">
        <f t="shared" si="34"/>
        <v>1.9241495343481373E-2</v>
      </c>
      <c r="CI210">
        <f t="shared" si="35"/>
        <v>5.7127991062821272E-2</v>
      </c>
      <c r="CJ210">
        <f t="shared" si="36"/>
        <v>6.6313573262622091E-2</v>
      </c>
      <c r="CK210">
        <f t="shared" si="37"/>
        <v>0.22001524370894732</v>
      </c>
      <c r="CL210">
        <f t="shared" si="38"/>
        <v>0.10189462546367187</v>
      </c>
      <c r="CM210">
        <f t="shared" si="39"/>
        <v>4.5010798480203985E-2</v>
      </c>
      <c r="CN210">
        <f t="shared" si="40"/>
        <v>7.4407811025175019E-2</v>
      </c>
      <c r="CO210">
        <f t="shared" si="41"/>
        <v>3.6298641820507299E-4</v>
      </c>
      <c r="CP210" s="144" t="s">
        <v>209</v>
      </c>
      <c r="CQ210">
        <f t="shared" si="42"/>
        <v>218</v>
      </c>
      <c r="CR210">
        <f t="shared" si="43"/>
        <v>264</v>
      </c>
      <c r="CS210" s="144" t="s">
        <v>209</v>
      </c>
    </row>
    <row r="211" spans="1:97" x14ac:dyDescent="0.25">
      <c r="A211" s="144" t="s">
        <v>37</v>
      </c>
      <c r="B211" s="23">
        <v>0.30350278917397944</v>
      </c>
      <c r="C211" s="144" t="s">
        <v>37</v>
      </c>
      <c r="D211" s="144">
        <v>85</v>
      </c>
      <c r="E211" s="144" t="s">
        <v>37</v>
      </c>
      <c r="F211" s="23">
        <v>0.3014734513978421</v>
      </c>
      <c r="G211" s="144" t="s">
        <v>37</v>
      </c>
      <c r="H211" s="144">
        <v>24</v>
      </c>
      <c r="I211" s="144" t="s">
        <v>37</v>
      </c>
      <c r="J211" s="23">
        <v>0.14078053293849327</v>
      </c>
      <c r="K211" s="144" t="s">
        <v>37</v>
      </c>
      <c r="L211" s="144">
        <v>312</v>
      </c>
      <c r="M211" s="144" t="s">
        <v>37</v>
      </c>
      <c r="N211" s="23">
        <v>288</v>
      </c>
      <c r="O211" s="144" t="s">
        <v>37</v>
      </c>
      <c r="P211" s="23">
        <v>323</v>
      </c>
      <c r="Q211" s="144" t="s">
        <v>37</v>
      </c>
      <c r="R211" s="23">
        <v>1.6814949348168315E-3</v>
      </c>
      <c r="S211" s="144" t="s">
        <v>37</v>
      </c>
      <c r="T211" s="144">
        <v>125</v>
      </c>
      <c r="U211" s="144" t="s">
        <v>37</v>
      </c>
      <c r="V211" s="23">
        <v>7.1687292276345974E-2</v>
      </c>
      <c r="W211" s="144" t="s">
        <v>37</v>
      </c>
      <c r="X211" s="144">
        <v>261</v>
      </c>
      <c r="Y211" s="144" t="s">
        <v>37</v>
      </c>
      <c r="Z211" s="23">
        <v>2.3434557266853537E-3</v>
      </c>
      <c r="AA211" s="144" t="s">
        <v>37</v>
      </c>
      <c r="AB211" s="144">
        <v>198</v>
      </c>
      <c r="AC211" s="144" t="s">
        <v>37</v>
      </c>
      <c r="AD211" s="23">
        <v>1.4223830336353173E-2</v>
      </c>
      <c r="AE211" s="144" t="s">
        <v>37</v>
      </c>
      <c r="AF211" s="144">
        <v>124</v>
      </c>
      <c r="AG211" s="144" t="s">
        <v>37</v>
      </c>
      <c r="AH211" s="23">
        <v>6.8921340268202222E-2</v>
      </c>
      <c r="AI211" s="144" t="s">
        <v>37</v>
      </c>
      <c r="AJ211" s="144">
        <v>220</v>
      </c>
      <c r="AK211" s="144" t="s">
        <v>37</v>
      </c>
      <c r="AL211" s="23">
        <v>2.2546169963628668E-2</v>
      </c>
      <c r="AM211" s="144" t="s">
        <v>37</v>
      </c>
      <c r="AN211" s="144">
        <v>157</v>
      </c>
      <c r="AO211" s="144" t="s">
        <v>37</v>
      </c>
      <c r="AP211" s="23">
        <v>0.25786439648649562</v>
      </c>
      <c r="AQ211" s="144" t="s">
        <v>37</v>
      </c>
      <c r="AR211" s="144">
        <v>14</v>
      </c>
      <c r="AS211" s="144" t="s">
        <v>37</v>
      </c>
      <c r="AT211" s="23">
        <v>6.0085137268438629E-2</v>
      </c>
      <c r="AU211" s="144" t="s">
        <v>37</v>
      </c>
      <c r="AV211" s="144">
        <v>272</v>
      </c>
      <c r="AW211" s="144" t="s">
        <v>37</v>
      </c>
      <c r="AX211" s="23">
        <v>0.27235044516721552</v>
      </c>
      <c r="AY211" s="144" t="s">
        <v>37</v>
      </c>
      <c r="AZ211" s="144">
        <v>18</v>
      </c>
      <c r="BA211" s="144" t="s">
        <v>37</v>
      </c>
      <c r="BB211" s="23">
        <v>0.30850693149608371</v>
      </c>
      <c r="BC211" s="144" t="s">
        <v>37</v>
      </c>
      <c r="BD211" s="144">
        <v>18</v>
      </c>
      <c r="BE211" s="144" t="s">
        <v>37</v>
      </c>
      <c r="BF211" s="23">
        <v>0.1556036722748417</v>
      </c>
      <c r="BG211" s="144" t="s">
        <v>37</v>
      </c>
      <c r="BH211" s="144">
        <v>249</v>
      </c>
      <c r="BI211" s="144" t="s">
        <v>37</v>
      </c>
      <c r="BJ211" s="23">
        <v>0.31395005088022671</v>
      </c>
      <c r="BK211" s="144" t="s">
        <v>37</v>
      </c>
      <c r="BL211" s="144">
        <v>19</v>
      </c>
      <c r="BM211" s="144" t="s">
        <v>37</v>
      </c>
      <c r="BN211" s="23">
        <v>8.4795959696427295E-2</v>
      </c>
      <c r="BO211" s="144" t="s">
        <v>37</v>
      </c>
      <c r="BP211" s="144">
        <v>115</v>
      </c>
      <c r="BQ211" s="144" t="s">
        <v>37</v>
      </c>
      <c r="BR211" s="23">
        <v>3.3797085852358098E-2</v>
      </c>
      <c r="BS211" s="144" t="s">
        <v>37</v>
      </c>
      <c r="BT211" s="144">
        <v>270</v>
      </c>
      <c r="BU211" s="144" t="s">
        <v>37</v>
      </c>
      <c r="BV211" s="23">
        <v>0.10296418744761617</v>
      </c>
      <c r="BW211" s="144" t="s">
        <v>37</v>
      </c>
      <c r="BX211" s="144">
        <v>189</v>
      </c>
      <c r="BY211" s="144" t="s">
        <v>37</v>
      </c>
      <c r="BZ211" s="23">
        <v>0.10943652124605636</v>
      </c>
      <c r="CA211" s="144" t="s">
        <v>37</v>
      </c>
      <c r="CB211" s="144">
        <v>246</v>
      </c>
      <c r="CC211" s="144" t="s">
        <v>37</v>
      </c>
      <c r="CD211" s="23">
        <v>3.1670605269927708E-3</v>
      </c>
      <c r="CE211" s="144" t="s">
        <v>37</v>
      </c>
      <c r="CF211" s="144">
        <v>322</v>
      </c>
      <c r="CG211" s="2">
        <f t="shared" si="33"/>
        <v>2.3434557266853537E-3</v>
      </c>
      <c r="CH211">
        <f t="shared" si="34"/>
        <v>2.2546169963628668E-2</v>
      </c>
      <c r="CI211">
        <f t="shared" si="35"/>
        <v>0.27235044516721552</v>
      </c>
      <c r="CJ211">
        <f t="shared" si="36"/>
        <v>0.31395005088022671</v>
      </c>
      <c r="CK211">
        <f t="shared" si="37"/>
        <v>0.10296418744761617</v>
      </c>
      <c r="CL211">
        <f t="shared" si="38"/>
        <v>0.10943652124605636</v>
      </c>
      <c r="CM211">
        <f t="shared" si="39"/>
        <v>3.1670605269927708E-3</v>
      </c>
      <c r="CN211">
        <f t="shared" si="40"/>
        <v>0.12385533061741359</v>
      </c>
      <c r="CO211">
        <f t="shared" si="41"/>
        <v>5.8586393167133844E-4</v>
      </c>
      <c r="CP211" s="144" t="s">
        <v>37</v>
      </c>
      <c r="CQ211">
        <f t="shared" si="42"/>
        <v>85</v>
      </c>
      <c r="CR211">
        <f t="shared" si="43"/>
        <v>198</v>
      </c>
      <c r="CS211" s="144" t="s">
        <v>37</v>
      </c>
    </row>
    <row r="212" spans="1:97" x14ac:dyDescent="0.25">
      <c r="A212" s="144" t="s">
        <v>323</v>
      </c>
      <c r="B212" s="23">
        <v>0.14411141321223669</v>
      </c>
      <c r="C212" s="144" t="s">
        <v>323</v>
      </c>
      <c r="D212" s="144">
        <v>290</v>
      </c>
      <c r="E212" s="144" t="s">
        <v>323</v>
      </c>
      <c r="F212" s="23">
        <v>6.1955248144510609E-2</v>
      </c>
      <c r="G212" s="144" t="s">
        <v>323</v>
      </c>
      <c r="H212" s="144">
        <v>247</v>
      </c>
      <c r="I212" s="144" t="s">
        <v>323</v>
      </c>
      <c r="J212" s="23">
        <v>0.2138031106910071</v>
      </c>
      <c r="K212" s="144" t="s">
        <v>323</v>
      </c>
      <c r="L212" s="144">
        <v>226</v>
      </c>
      <c r="M212" s="144" t="s">
        <v>323</v>
      </c>
      <c r="N212" s="23">
        <v>-21</v>
      </c>
      <c r="O212" s="144" t="s">
        <v>323</v>
      </c>
      <c r="P212" s="23">
        <v>138</v>
      </c>
      <c r="Q212" s="144" t="s">
        <v>323</v>
      </c>
      <c r="R212" s="23">
        <v>6.2464410327060544E-4</v>
      </c>
      <c r="S212" s="144" t="s">
        <v>323</v>
      </c>
      <c r="T212" s="144">
        <v>235</v>
      </c>
      <c r="U212" s="144" t="s">
        <v>323</v>
      </c>
      <c r="V212" s="23">
        <v>0.14961713552111039</v>
      </c>
      <c r="W212" s="144" t="s">
        <v>323</v>
      </c>
      <c r="X212" s="144">
        <v>149</v>
      </c>
      <c r="Y212" s="144" t="s">
        <v>323</v>
      </c>
      <c r="Z212" s="23">
        <v>2.0070754352789488E-3</v>
      </c>
      <c r="AA212" s="144" t="s">
        <v>323</v>
      </c>
      <c r="AB212" s="144">
        <v>226</v>
      </c>
      <c r="AC212" s="144" t="s">
        <v>323</v>
      </c>
      <c r="AD212" s="23">
        <v>5.530782847360788E-3</v>
      </c>
      <c r="AE212" s="144" t="s">
        <v>323</v>
      </c>
      <c r="AF212" s="144">
        <v>242</v>
      </c>
      <c r="AG212" s="144" t="s">
        <v>323</v>
      </c>
      <c r="AH212" s="23">
        <v>5.8257404646201293E-2</v>
      </c>
      <c r="AI212" s="144" t="s">
        <v>323</v>
      </c>
      <c r="AJ212" s="144">
        <v>265</v>
      </c>
      <c r="AK212" s="144" t="s">
        <v>323</v>
      </c>
      <c r="AL212" s="23">
        <v>1.2731548594281371E-2</v>
      </c>
      <c r="AM212" s="144" t="s">
        <v>323</v>
      </c>
      <c r="AN212" s="144">
        <v>294</v>
      </c>
      <c r="AO212" s="144" t="s">
        <v>323</v>
      </c>
      <c r="AP212" s="23">
        <v>0</v>
      </c>
      <c r="AQ212" s="144" t="s">
        <v>323</v>
      </c>
      <c r="AR212" s="144">
        <v>253</v>
      </c>
      <c r="AS212" s="144" t="s">
        <v>323</v>
      </c>
      <c r="AT212" s="23">
        <v>0.11462119404992946</v>
      </c>
      <c r="AU212" s="144" t="s">
        <v>323</v>
      </c>
      <c r="AV212" s="144">
        <v>101</v>
      </c>
      <c r="AW212" s="144" t="s">
        <v>323</v>
      </c>
      <c r="AX212" s="23">
        <v>4.0410435220264454E-2</v>
      </c>
      <c r="AY212" s="144" t="s">
        <v>323</v>
      </c>
      <c r="AZ212" s="144">
        <v>255</v>
      </c>
      <c r="BA212" s="144" t="s">
        <v>323</v>
      </c>
      <c r="BB212" s="23">
        <v>3.1187648359077978E-2</v>
      </c>
      <c r="BC212" s="144" t="s">
        <v>323</v>
      </c>
      <c r="BD212" s="144">
        <v>222</v>
      </c>
      <c r="BE212" s="144" t="s">
        <v>323</v>
      </c>
      <c r="BF212" s="23">
        <v>0.2588990911316304</v>
      </c>
      <c r="BG212" s="144" t="s">
        <v>323</v>
      </c>
      <c r="BH212" s="144">
        <v>124</v>
      </c>
      <c r="BI212" s="144" t="s">
        <v>323</v>
      </c>
      <c r="BJ212" s="23">
        <v>8.2561340701574365E-2</v>
      </c>
      <c r="BK212" s="144" t="s">
        <v>323</v>
      </c>
      <c r="BL212" s="144">
        <v>211</v>
      </c>
      <c r="BM212" s="144" t="s">
        <v>323</v>
      </c>
      <c r="BN212" s="23">
        <v>9.9745776375593967E-2</v>
      </c>
      <c r="BO212" s="144" t="s">
        <v>323</v>
      </c>
      <c r="BP212" s="144">
        <v>96</v>
      </c>
      <c r="BQ212" s="144" t="s">
        <v>323</v>
      </c>
      <c r="BR212" s="23">
        <v>2.5326682266557592E-2</v>
      </c>
      <c r="BS212" s="144" t="s">
        <v>323</v>
      </c>
      <c r="BT212" s="144">
        <v>307</v>
      </c>
      <c r="BU212" s="144" t="s">
        <v>323</v>
      </c>
      <c r="BV212" s="23">
        <v>0.10855120441412065</v>
      </c>
      <c r="BW212" s="144" t="s">
        <v>323</v>
      </c>
      <c r="BX212" s="144">
        <v>178</v>
      </c>
      <c r="BY212" s="144" t="s">
        <v>323</v>
      </c>
      <c r="BZ212" s="23">
        <v>0.12396286815229753</v>
      </c>
      <c r="CA212" s="144" t="s">
        <v>323</v>
      </c>
      <c r="CB212" s="144">
        <v>212</v>
      </c>
      <c r="CC212" s="144" t="s">
        <v>323</v>
      </c>
      <c r="CD212" s="23">
        <v>3.2762226910898619E-2</v>
      </c>
      <c r="CE212" s="144" t="s">
        <v>323</v>
      </c>
      <c r="CF212" s="144">
        <v>265</v>
      </c>
      <c r="CG212" s="2">
        <f t="shared" si="33"/>
        <v>2.0070754352789488E-3</v>
      </c>
      <c r="CH212">
        <f t="shared" si="34"/>
        <v>1.2731548594281371E-2</v>
      </c>
      <c r="CI212">
        <f t="shared" si="35"/>
        <v>4.0410435220264454E-2</v>
      </c>
      <c r="CJ212">
        <f t="shared" si="36"/>
        <v>8.2561340701574365E-2</v>
      </c>
      <c r="CK212">
        <f t="shared" si="37"/>
        <v>0.10855120441412065</v>
      </c>
      <c r="CL212">
        <f t="shared" si="38"/>
        <v>0.12396286815229753</v>
      </c>
      <c r="CM212">
        <f t="shared" si="39"/>
        <v>3.2762226910898619E-2</v>
      </c>
      <c r="CN212">
        <f t="shared" si="40"/>
        <v>5.8809893568762456E-2</v>
      </c>
      <c r="CO212">
        <f t="shared" si="41"/>
        <v>5.0176885881973721E-4</v>
      </c>
      <c r="CP212" s="144" t="s">
        <v>323</v>
      </c>
      <c r="CQ212">
        <f t="shared" si="42"/>
        <v>290</v>
      </c>
      <c r="CR212">
        <f t="shared" si="43"/>
        <v>226</v>
      </c>
      <c r="CS212" s="144" t="s">
        <v>323</v>
      </c>
    </row>
    <row r="213" spans="1:97" x14ac:dyDescent="0.25">
      <c r="A213" s="144" t="s">
        <v>240</v>
      </c>
      <c r="B213" s="23">
        <v>0.20464018792125166</v>
      </c>
      <c r="C213" s="144" t="s">
        <v>240</v>
      </c>
      <c r="D213" s="144">
        <v>177</v>
      </c>
      <c r="E213" s="144" t="s">
        <v>240</v>
      </c>
      <c r="F213" s="23">
        <v>5.5761231191876412E-2</v>
      </c>
      <c r="G213" s="144" t="s">
        <v>240</v>
      </c>
      <c r="H213" s="144">
        <v>265</v>
      </c>
      <c r="I213" s="144" t="s">
        <v>240</v>
      </c>
      <c r="J213" s="23">
        <v>0.26561616003971317</v>
      </c>
      <c r="K213" s="144" t="s">
        <v>240</v>
      </c>
      <c r="L213" s="144">
        <v>153</v>
      </c>
      <c r="M213" s="144" t="s">
        <v>240</v>
      </c>
      <c r="N213" s="23">
        <v>-112</v>
      </c>
      <c r="O213" s="144" t="s">
        <v>240</v>
      </c>
      <c r="P213" s="23">
        <v>58</v>
      </c>
      <c r="Q213" s="144" t="s">
        <v>240</v>
      </c>
      <c r="R213" s="23">
        <v>4.2990240371443096E-3</v>
      </c>
      <c r="S213" s="144" t="s">
        <v>240</v>
      </c>
      <c r="T213" s="144">
        <v>57</v>
      </c>
      <c r="U213" s="144" t="s">
        <v>240</v>
      </c>
      <c r="V213" s="23">
        <v>0.1468544863828978</v>
      </c>
      <c r="W213" s="144" t="s">
        <v>240</v>
      </c>
      <c r="X213" s="144">
        <v>152</v>
      </c>
      <c r="Y213" s="144" t="s">
        <v>240</v>
      </c>
      <c r="Z213" s="23">
        <v>5.6548225582591189E-3</v>
      </c>
      <c r="AA213" s="144" t="s">
        <v>240</v>
      </c>
      <c r="AB213" s="144">
        <v>81</v>
      </c>
      <c r="AC213" s="144" t="s">
        <v>240</v>
      </c>
      <c r="AD213" s="23">
        <v>4.2379966502779538E-3</v>
      </c>
      <c r="AE213" s="144" t="s">
        <v>240</v>
      </c>
      <c r="AF213" s="144">
        <v>268</v>
      </c>
      <c r="AG213" s="144" t="s">
        <v>240</v>
      </c>
      <c r="AH213" s="23">
        <v>0.12879524046288898</v>
      </c>
      <c r="AI213" s="144" t="s">
        <v>240</v>
      </c>
      <c r="AJ213" s="144">
        <v>74</v>
      </c>
      <c r="AK213" s="144" t="s">
        <v>240</v>
      </c>
      <c r="AL213" s="23">
        <v>2.0361837970781692E-2</v>
      </c>
      <c r="AM213" s="144" t="s">
        <v>240</v>
      </c>
      <c r="AN213" s="144">
        <v>184</v>
      </c>
      <c r="AO213" s="144" t="s">
        <v>240</v>
      </c>
      <c r="AP213" s="23">
        <v>1.7482610405119291E-2</v>
      </c>
      <c r="AQ213" s="144" t="s">
        <v>240</v>
      </c>
      <c r="AR213" s="144">
        <v>220</v>
      </c>
      <c r="AS213" s="144" t="s">
        <v>240</v>
      </c>
      <c r="AT213" s="23">
        <v>8.3756048689130488E-2</v>
      </c>
      <c r="AU213" s="144" t="s">
        <v>240</v>
      </c>
      <c r="AV213" s="144">
        <v>184</v>
      </c>
      <c r="AW213" s="144" t="s">
        <v>240</v>
      </c>
      <c r="AX213" s="23">
        <v>4.6557276261124714E-2</v>
      </c>
      <c r="AY213" s="144" t="s">
        <v>240</v>
      </c>
      <c r="AZ213" s="144">
        <v>238</v>
      </c>
      <c r="BA213" s="144" t="s">
        <v>240</v>
      </c>
      <c r="BB213" s="23">
        <v>9.6689055038522483E-3</v>
      </c>
      <c r="BC213" s="144" t="s">
        <v>240</v>
      </c>
      <c r="BD213" s="144">
        <v>297</v>
      </c>
      <c r="BE213" s="144" t="s">
        <v>240</v>
      </c>
      <c r="BF213" s="23">
        <v>0.164209883552832</v>
      </c>
      <c r="BG213" s="144" t="s">
        <v>240</v>
      </c>
      <c r="BH213" s="144">
        <v>236</v>
      </c>
      <c r="BI213" s="144" t="s">
        <v>240</v>
      </c>
      <c r="BJ213" s="23">
        <v>4.3140880407971836E-2</v>
      </c>
      <c r="BK213" s="144" t="s">
        <v>240</v>
      </c>
      <c r="BL213" s="144">
        <v>310</v>
      </c>
      <c r="BM213" s="144" t="s">
        <v>240</v>
      </c>
      <c r="BN213" s="23">
        <v>8.7694766377760358E-2</v>
      </c>
      <c r="BO213" s="144" t="s">
        <v>240</v>
      </c>
      <c r="BP213" s="144">
        <v>110</v>
      </c>
      <c r="BQ213" s="144" t="s">
        <v>240</v>
      </c>
      <c r="BR213" s="23">
        <v>0.12960115020195181</v>
      </c>
      <c r="BS213" s="144" t="s">
        <v>240</v>
      </c>
      <c r="BT213" s="144">
        <v>39</v>
      </c>
      <c r="BU213" s="144" t="s">
        <v>240</v>
      </c>
      <c r="BV213" s="23">
        <v>0.1889120029116132</v>
      </c>
      <c r="BW213" s="144" t="s">
        <v>240</v>
      </c>
      <c r="BX213" s="144">
        <v>72</v>
      </c>
      <c r="BY213" s="144" t="s">
        <v>240</v>
      </c>
      <c r="BZ213" s="23">
        <v>0.16584977552056315</v>
      </c>
      <c r="CA213" s="144" t="s">
        <v>240</v>
      </c>
      <c r="CB213" s="144">
        <v>147</v>
      </c>
      <c r="CC213" s="144" t="s">
        <v>240</v>
      </c>
      <c r="CD213" s="23">
        <v>0.12939368007301189</v>
      </c>
      <c r="CE213" s="144" t="s">
        <v>240</v>
      </c>
      <c r="CF213" s="144">
        <v>94</v>
      </c>
      <c r="CG213" s="2">
        <f t="shared" si="33"/>
        <v>5.6548225582591189E-3</v>
      </c>
      <c r="CH213">
        <f t="shared" si="34"/>
        <v>2.0361837970781692E-2</v>
      </c>
      <c r="CI213">
        <f t="shared" si="35"/>
        <v>4.6557276261124714E-2</v>
      </c>
      <c r="CJ213">
        <f t="shared" si="36"/>
        <v>4.3140880407971836E-2</v>
      </c>
      <c r="CK213">
        <f t="shared" si="37"/>
        <v>0.1889120029116132</v>
      </c>
      <c r="CL213">
        <f t="shared" si="38"/>
        <v>0.16584977552056315</v>
      </c>
      <c r="CM213">
        <f t="shared" si="39"/>
        <v>0.12939368007301189</v>
      </c>
      <c r="CN213">
        <f t="shared" si="40"/>
        <v>8.3510857351848253E-2</v>
      </c>
      <c r="CO213">
        <f t="shared" si="41"/>
        <v>1.4137056395647797E-3</v>
      </c>
      <c r="CP213" s="144" t="s">
        <v>240</v>
      </c>
      <c r="CQ213">
        <f t="shared" si="42"/>
        <v>177</v>
      </c>
      <c r="CR213">
        <f t="shared" si="43"/>
        <v>81</v>
      </c>
      <c r="CS213" s="144" t="s">
        <v>240</v>
      </c>
    </row>
    <row r="214" spans="1:97" x14ac:dyDescent="0.25">
      <c r="A214" s="144" t="s">
        <v>99</v>
      </c>
      <c r="B214" s="23">
        <v>0.48268988276216801</v>
      </c>
      <c r="C214" s="144" t="s">
        <v>99</v>
      </c>
      <c r="D214" s="144">
        <v>25</v>
      </c>
      <c r="E214" s="144" t="s">
        <v>99</v>
      </c>
      <c r="F214" s="23">
        <v>0.35867188786280579</v>
      </c>
      <c r="G214" s="144" t="s">
        <v>99</v>
      </c>
      <c r="H214" s="144">
        <v>12</v>
      </c>
      <c r="I214" s="144" t="s">
        <v>99</v>
      </c>
      <c r="J214" s="23">
        <v>0.37741010112728851</v>
      </c>
      <c r="K214" s="144" t="s">
        <v>99</v>
      </c>
      <c r="L214" s="144">
        <v>63</v>
      </c>
      <c r="M214" s="144" t="s">
        <v>99</v>
      </c>
      <c r="N214" s="23">
        <v>51</v>
      </c>
      <c r="O214" s="144" t="s">
        <v>99</v>
      </c>
      <c r="P214" s="23">
        <v>223</v>
      </c>
      <c r="Q214" s="144" t="s">
        <v>99</v>
      </c>
      <c r="R214" s="23">
        <v>4.8493123521233346E-3</v>
      </c>
      <c r="S214" s="144" t="s">
        <v>99</v>
      </c>
      <c r="T214" s="144">
        <v>51</v>
      </c>
      <c r="U214" s="144" t="s">
        <v>99</v>
      </c>
      <c r="V214" s="23">
        <v>0.17367337786785425</v>
      </c>
      <c r="W214" s="144" t="s">
        <v>99</v>
      </c>
      <c r="X214" s="144">
        <v>133</v>
      </c>
      <c r="Y214" s="144" t="s">
        <v>99</v>
      </c>
      <c r="Z214" s="23">
        <v>6.4527802905928874E-3</v>
      </c>
      <c r="AA214" s="144" t="s">
        <v>99</v>
      </c>
      <c r="AB214" s="144">
        <v>67</v>
      </c>
      <c r="AC214" s="144" t="s">
        <v>99</v>
      </c>
      <c r="AD214" s="23">
        <v>0.10985012407775448</v>
      </c>
      <c r="AE214" s="144" t="s">
        <v>99</v>
      </c>
      <c r="AF214" s="144">
        <v>20</v>
      </c>
      <c r="AG214" s="144" t="s">
        <v>99</v>
      </c>
      <c r="AH214" s="23">
        <v>0.18505285444883818</v>
      </c>
      <c r="AI214" s="144" t="s">
        <v>99</v>
      </c>
      <c r="AJ214" s="144">
        <v>36</v>
      </c>
      <c r="AK214" s="144" t="s">
        <v>99</v>
      </c>
      <c r="AL214" s="23">
        <v>0.13036202443136097</v>
      </c>
      <c r="AM214" s="144" t="s">
        <v>99</v>
      </c>
      <c r="AN214" s="144">
        <v>20</v>
      </c>
      <c r="AO214" s="144" t="s">
        <v>99</v>
      </c>
      <c r="AP214" s="23">
        <v>0</v>
      </c>
      <c r="AQ214" s="144" t="s">
        <v>99</v>
      </c>
      <c r="AR214" s="144">
        <v>253</v>
      </c>
      <c r="AS214" s="144" t="s">
        <v>99</v>
      </c>
      <c r="AT214" s="23">
        <v>5.3246636946099206E-2</v>
      </c>
      <c r="AU214" s="144" t="s">
        <v>99</v>
      </c>
      <c r="AV214" s="144">
        <v>293</v>
      </c>
      <c r="AW214" s="144" t="s">
        <v>99</v>
      </c>
      <c r="AX214" s="23">
        <v>1.8772442486247213E-2</v>
      </c>
      <c r="AY214" s="144" t="s">
        <v>99</v>
      </c>
      <c r="AZ214" s="144">
        <v>314</v>
      </c>
      <c r="BA214" s="144" t="s">
        <v>99</v>
      </c>
      <c r="BB214" s="23">
        <v>0.34657419578227477</v>
      </c>
      <c r="BC214" s="144" t="s">
        <v>99</v>
      </c>
      <c r="BD214" s="144">
        <v>12</v>
      </c>
      <c r="BE214" s="144" t="s">
        <v>99</v>
      </c>
      <c r="BF214" s="23">
        <v>0.38378415279866107</v>
      </c>
      <c r="BG214" s="144" t="s">
        <v>99</v>
      </c>
      <c r="BH214" s="144">
        <v>50</v>
      </c>
      <c r="BI214" s="144" t="s">
        <v>99</v>
      </c>
      <c r="BJ214" s="23">
        <v>0.39636682181309169</v>
      </c>
      <c r="BK214" s="144" t="s">
        <v>99</v>
      </c>
      <c r="BL214" s="144">
        <v>11</v>
      </c>
      <c r="BM214" s="144" t="s">
        <v>99</v>
      </c>
      <c r="BN214" s="23">
        <v>0.33236239881823082</v>
      </c>
      <c r="BO214" s="144" t="s">
        <v>99</v>
      </c>
      <c r="BP214" s="144">
        <v>14</v>
      </c>
      <c r="BQ214" s="144" t="s">
        <v>99</v>
      </c>
      <c r="BR214" s="23">
        <v>3.0708341402339964E-2</v>
      </c>
      <c r="BS214" s="144" t="s">
        <v>99</v>
      </c>
      <c r="BT214" s="144">
        <v>288</v>
      </c>
      <c r="BU214" s="144" t="s">
        <v>99</v>
      </c>
      <c r="BV214" s="23">
        <v>0.31495169466548956</v>
      </c>
      <c r="BW214" s="144" t="s">
        <v>99</v>
      </c>
      <c r="BX214" s="144">
        <v>25</v>
      </c>
      <c r="BY214" s="144" t="s">
        <v>99</v>
      </c>
      <c r="BZ214" s="23">
        <v>0.29648948912296536</v>
      </c>
      <c r="CA214" s="144" t="s">
        <v>99</v>
      </c>
      <c r="CB214" s="144">
        <v>38</v>
      </c>
      <c r="CC214" s="144" t="s">
        <v>99</v>
      </c>
      <c r="CD214" s="23">
        <v>0.22469840929042775</v>
      </c>
      <c r="CE214" s="144" t="s">
        <v>99</v>
      </c>
      <c r="CF214" s="144">
        <v>40</v>
      </c>
      <c r="CG214" s="2">
        <f t="shared" si="33"/>
        <v>6.4527802905928874E-3</v>
      </c>
      <c r="CH214">
        <f t="shared" si="34"/>
        <v>0.13036202443136097</v>
      </c>
      <c r="CI214">
        <f t="shared" si="35"/>
        <v>1.8772442486247213E-2</v>
      </c>
      <c r="CJ214">
        <f t="shared" si="36"/>
        <v>0.39636682181309169</v>
      </c>
      <c r="CK214">
        <f t="shared" si="37"/>
        <v>0.31495169466548956</v>
      </c>
      <c r="CL214">
        <f t="shared" si="38"/>
        <v>0.29648948912296536</v>
      </c>
      <c r="CM214">
        <f t="shared" si="39"/>
        <v>0.22469840929042775</v>
      </c>
      <c r="CN214">
        <f t="shared" si="40"/>
        <v>0.19697912885050492</v>
      </c>
      <c r="CO214">
        <f t="shared" si="41"/>
        <v>1.6131950726482219E-3</v>
      </c>
      <c r="CP214" s="144" t="s">
        <v>99</v>
      </c>
      <c r="CQ214">
        <f t="shared" si="42"/>
        <v>25</v>
      </c>
      <c r="CR214">
        <f t="shared" si="43"/>
        <v>67</v>
      </c>
      <c r="CS214" s="144" t="s">
        <v>99</v>
      </c>
    </row>
    <row r="215" spans="1:97" x14ac:dyDescent="0.25">
      <c r="A215" s="144" t="s">
        <v>44</v>
      </c>
      <c r="B215" s="23">
        <v>0.48157340107110747</v>
      </c>
      <c r="C215" s="144" t="s">
        <v>44</v>
      </c>
      <c r="D215" s="144">
        <v>26</v>
      </c>
      <c r="E215" s="144" t="s">
        <v>44</v>
      </c>
      <c r="F215" s="23">
        <v>0.11936281596542009</v>
      </c>
      <c r="G215" s="144" t="s">
        <v>44</v>
      </c>
      <c r="H215" s="144">
        <v>116</v>
      </c>
      <c r="I215" s="144" t="s">
        <v>44</v>
      </c>
      <c r="J215" s="23">
        <v>0.50953650201833789</v>
      </c>
      <c r="K215" s="144" t="s">
        <v>44</v>
      </c>
      <c r="L215" s="144">
        <v>30</v>
      </c>
      <c r="M215" s="144" t="s">
        <v>44</v>
      </c>
      <c r="N215" s="23">
        <v>-86</v>
      </c>
      <c r="O215" s="144" t="s">
        <v>44</v>
      </c>
      <c r="P215" s="23">
        <v>75</v>
      </c>
      <c r="Q215" s="144" t="s">
        <v>44</v>
      </c>
      <c r="R215" s="23">
        <v>3.4056422178095069E-3</v>
      </c>
      <c r="S215" s="144" t="s">
        <v>44</v>
      </c>
      <c r="T215" s="144">
        <v>72</v>
      </c>
      <c r="U215" s="144" t="s">
        <v>44</v>
      </c>
      <c r="V215" s="23">
        <v>0.21846948652618275</v>
      </c>
      <c r="W215" s="144" t="s">
        <v>44</v>
      </c>
      <c r="X215" s="144">
        <v>100</v>
      </c>
      <c r="Y215" s="144" t="s">
        <v>44</v>
      </c>
      <c r="Z215" s="23">
        <v>5.4235064496179469E-3</v>
      </c>
      <c r="AA215" s="144" t="s">
        <v>44</v>
      </c>
      <c r="AB215" s="144">
        <v>85</v>
      </c>
      <c r="AC215" s="144" t="s">
        <v>44</v>
      </c>
      <c r="AD215" s="23">
        <v>3.8137605464667762E-3</v>
      </c>
      <c r="AE215" s="144" t="s">
        <v>44</v>
      </c>
      <c r="AF215" s="144">
        <v>276</v>
      </c>
      <c r="AG215" s="144" t="s">
        <v>44</v>
      </c>
      <c r="AH215" s="23">
        <v>0.2478345892841341</v>
      </c>
      <c r="AI215" s="144" t="s">
        <v>44</v>
      </c>
      <c r="AJ215" s="144">
        <v>17</v>
      </c>
      <c r="AK215" s="144" t="s">
        <v>44</v>
      </c>
      <c r="AL215" s="23">
        <v>3.4951179606196509E-2</v>
      </c>
      <c r="AM215" s="144" t="s">
        <v>44</v>
      </c>
      <c r="AN215" s="144">
        <v>88</v>
      </c>
      <c r="AO215" s="144" t="s">
        <v>44</v>
      </c>
      <c r="AP215" s="23">
        <v>2.4960080303779265E-2</v>
      </c>
      <c r="AQ215" s="144" t="s">
        <v>44</v>
      </c>
      <c r="AR215" s="144">
        <v>191</v>
      </c>
      <c r="AS215" s="144" t="s">
        <v>44</v>
      </c>
      <c r="AT215" s="23">
        <v>7.1383030944318193E-2</v>
      </c>
      <c r="AU215" s="144" t="s">
        <v>44</v>
      </c>
      <c r="AV215" s="144">
        <v>231</v>
      </c>
      <c r="AW215" s="144" t="s">
        <v>44</v>
      </c>
      <c r="AX215" s="23">
        <v>4.9478351947500339E-2</v>
      </c>
      <c r="AY215" s="144" t="s">
        <v>44</v>
      </c>
      <c r="AZ215" s="144">
        <v>228</v>
      </c>
      <c r="BA215" s="144" t="s">
        <v>44</v>
      </c>
      <c r="BB215" s="23">
        <v>0.12340239909572684</v>
      </c>
      <c r="BC215" s="144" t="s">
        <v>44</v>
      </c>
      <c r="BD215" s="144">
        <v>70</v>
      </c>
      <c r="BE215" s="144" t="s">
        <v>44</v>
      </c>
      <c r="BF215" s="23">
        <v>0.12521532994069198</v>
      </c>
      <c r="BG215" s="144" t="s">
        <v>44</v>
      </c>
      <c r="BH215" s="144">
        <v>304</v>
      </c>
      <c r="BI215" s="144" t="s">
        <v>44</v>
      </c>
      <c r="BJ215" s="23">
        <v>0.13874151753916347</v>
      </c>
      <c r="BK215" s="144" t="s">
        <v>44</v>
      </c>
      <c r="BL215" s="144">
        <v>111</v>
      </c>
      <c r="BM215" s="144" t="s">
        <v>44</v>
      </c>
      <c r="BN215" s="23">
        <v>0.10853313415341823</v>
      </c>
      <c r="BO215" s="144" t="s">
        <v>44</v>
      </c>
      <c r="BP215" s="144">
        <v>85</v>
      </c>
      <c r="BQ215" s="144" t="s">
        <v>44</v>
      </c>
      <c r="BR215" s="23">
        <v>4.4978535382118039E-2</v>
      </c>
      <c r="BS215" s="144" t="s">
        <v>44</v>
      </c>
      <c r="BT215" s="144">
        <v>227</v>
      </c>
      <c r="BU215" s="144" t="s">
        <v>44</v>
      </c>
      <c r="BV215" s="23">
        <v>0.13328563003328267</v>
      </c>
      <c r="BW215" s="144" t="s">
        <v>44</v>
      </c>
      <c r="BX215" s="144">
        <v>130</v>
      </c>
      <c r="BY215" s="144" t="s">
        <v>44</v>
      </c>
      <c r="BZ215" s="23">
        <v>0.6216930279427525</v>
      </c>
      <c r="CA215" s="144" t="s">
        <v>44</v>
      </c>
      <c r="CB215" s="144">
        <v>3</v>
      </c>
      <c r="CC215" s="144" t="s">
        <v>44</v>
      </c>
      <c r="CD215" s="23">
        <v>0.48987525939140819</v>
      </c>
      <c r="CE215" s="144" t="s">
        <v>44</v>
      </c>
      <c r="CF215" s="144">
        <v>19</v>
      </c>
      <c r="CG215" s="2">
        <f t="shared" si="33"/>
        <v>5.4235064496179469E-3</v>
      </c>
      <c r="CH215">
        <f t="shared" si="34"/>
        <v>3.4951179606196509E-2</v>
      </c>
      <c r="CI215">
        <f t="shared" si="35"/>
        <v>4.9478351947500339E-2</v>
      </c>
      <c r="CJ215">
        <f t="shared" si="36"/>
        <v>0.13874151753916347</v>
      </c>
      <c r="CK215">
        <f t="shared" si="37"/>
        <v>0.13328563003328267</v>
      </c>
      <c r="CL215">
        <f t="shared" si="38"/>
        <v>0.6216930279427525</v>
      </c>
      <c r="CM215">
        <f t="shared" si="39"/>
        <v>0.48987525939140819</v>
      </c>
      <c r="CN215">
        <f t="shared" si="40"/>
        <v>0.19652350796691784</v>
      </c>
      <c r="CO215">
        <f t="shared" si="41"/>
        <v>1.3558766124044867E-3</v>
      </c>
      <c r="CP215" s="144" t="s">
        <v>44</v>
      </c>
      <c r="CQ215">
        <f t="shared" si="42"/>
        <v>26</v>
      </c>
      <c r="CR215">
        <f t="shared" si="43"/>
        <v>85</v>
      </c>
      <c r="CS215" s="144" t="s">
        <v>44</v>
      </c>
    </row>
    <row r="216" spans="1:97" x14ac:dyDescent="0.25">
      <c r="A216" s="144" t="s">
        <v>284</v>
      </c>
      <c r="B216" s="23">
        <v>0.17598225359115724</v>
      </c>
      <c r="C216" s="144" t="s">
        <v>284</v>
      </c>
      <c r="D216" s="144">
        <v>234</v>
      </c>
      <c r="E216" s="144" t="s">
        <v>284</v>
      </c>
      <c r="F216" s="23">
        <v>7.163334152346075E-2</v>
      </c>
      <c r="G216" s="144" t="s">
        <v>284</v>
      </c>
      <c r="H216" s="144">
        <v>220</v>
      </c>
      <c r="I216" s="144" t="s">
        <v>284</v>
      </c>
      <c r="J216" s="23">
        <v>0.29196634657689452</v>
      </c>
      <c r="K216" s="144" t="s">
        <v>284</v>
      </c>
      <c r="L216" s="144">
        <v>124</v>
      </c>
      <c r="M216" s="144" t="s">
        <v>284</v>
      </c>
      <c r="N216" s="23">
        <v>-96</v>
      </c>
      <c r="O216" s="144" t="s">
        <v>284</v>
      </c>
      <c r="P216" s="23">
        <v>70</v>
      </c>
      <c r="Q216" s="144" t="s">
        <v>284</v>
      </c>
      <c r="R216" s="23">
        <v>3.0709334721193903E-4</v>
      </c>
      <c r="S216" s="144" t="s">
        <v>284</v>
      </c>
      <c r="T216" s="144">
        <v>282</v>
      </c>
      <c r="U216" s="144" t="s">
        <v>284</v>
      </c>
      <c r="V216" s="23">
        <v>0.29536346662520846</v>
      </c>
      <c r="W216" s="144" t="s">
        <v>284</v>
      </c>
      <c r="X216" s="144">
        <v>59</v>
      </c>
      <c r="Y216" s="144" t="s">
        <v>284</v>
      </c>
      <c r="Z216" s="23">
        <v>3.0364685744487378E-3</v>
      </c>
      <c r="AA216" s="144" t="s">
        <v>284</v>
      </c>
      <c r="AB216" s="144">
        <v>164</v>
      </c>
      <c r="AC216" s="144" t="s">
        <v>284</v>
      </c>
      <c r="AD216" s="23">
        <v>1.5190213658133235E-2</v>
      </c>
      <c r="AE216" s="144" t="s">
        <v>284</v>
      </c>
      <c r="AF216" s="144">
        <v>119</v>
      </c>
      <c r="AG216" s="144" t="s">
        <v>284</v>
      </c>
      <c r="AH216" s="23">
        <v>0.10291668367893016</v>
      </c>
      <c r="AI216" s="144" t="s">
        <v>284</v>
      </c>
      <c r="AJ216" s="144">
        <v>116</v>
      </c>
      <c r="AK216" s="144" t="s">
        <v>284</v>
      </c>
      <c r="AL216" s="23">
        <v>2.7772316088066993E-2</v>
      </c>
      <c r="AM216" s="144" t="s">
        <v>284</v>
      </c>
      <c r="AN216" s="144">
        <v>117</v>
      </c>
      <c r="AO216" s="144" t="s">
        <v>284</v>
      </c>
      <c r="AP216" s="23">
        <v>7.4837707042479981E-2</v>
      </c>
      <c r="AQ216" s="144" t="s">
        <v>284</v>
      </c>
      <c r="AR216" s="144">
        <v>88</v>
      </c>
      <c r="AS216" s="144" t="s">
        <v>284</v>
      </c>
      <c r="AT216" s="23">
        <v>0.10059285414687402</v>
      </c>
      <c r="AU216" s="144" t="s">
        <v>284</v>
      </c>
      <c r="AV216" s="144">
        <v>131</v>
      </c>
      <c r="AW216" s="144" t="s">
        <v>284</v>
      </c>
      <c r="AX216" s="23">
        <v>0.10835864828526467</v>
      </c>
      <c r="AY216" s="144" t="s">
        <v>284</v>
      </c>
      <c r="AZ216" s="144">
        <v>97</v>
      </c>
      <c r="BA216" s="144" t="s">
        <v>284</v>
      </c>
      <c r="BB216" s="23">
        <v>1.7392751749456793E-2</v>
      </c>
      <c r="BC216" s="144" t="s">
        <v>284</v>
      </c>
      <c r="BD216" s="144">
        <v>265</v>
      </c>
      <c r="BE216" s="144" t="s">
        <v>284</v>
      </c>
      <c r="BF216" s="23">
        <v>0.30997735224611395</v>
      </c>
      <c r="BG216" s="144" t="s">
        <v>284</v>
      </c>
      <c r="BH216" s="144">
        <v>75</v>
      </c>
      <c r="BI216" s="144" t="s">
        <v>284</v>
      </c>
      <c r="BJ216" s="23">
        <v>8.0652873744408493E-2</v>
      </c>
      <c r="BK216" s="144" t="s">
        <v>284</v>
      </c>
      <c r="BL216" s="144">
        <v>217</v>
      </c>
      <c r="BM216" s="144" t="s">
        <v>284</v>
      </c>
      <c r="BN216" s="23">
        <v>5.0775877169766358E-2</v>
      </c>
      <c r="BO216" s="144" t="s">
        <v>284</v>
      </c>
      <c r="BP216" s="144">
        <v>190</v>
      </c>
      <c r="BQ216" s="144" t="s">
        <v>284</v>
      </c>
      <c r="BR216" s="23">
        <v>3.3028615674473176E-2</v>
      </c>
      <c r="BS216" s="144" t="s">
        <v>284</v>
      </c>
      <c r="BT216" s="144">
        <v>278</v>
      </c>
      <c r="BU216" s="144" t="s">
        <v>284</v>
      </c>
      <c r="BV216" s="23">
        <v>7.2794397385123874E-2</v>
      </c>
      <c r="BW216" s="144" t="s">
        <v>284</v>
      </c>
      <c r="BX216" s="144">
        <v>266</v>
      </c>
      <c r="BY216" s="144" t="s">
        <v>284</v>
      </c>
      <c r="BZ216" s="23">
        <v>0.15713013005205689</v>
      </c>
      <c r="CA216" s="144" t="s">
        <v>284</v>
      </c>
      <c r="CB216" s="144">
        <v>155</v>
      </c>
      <c r="CC216" s="144" t="s">
        <v>284</v>
      </c>
      <c r="CD216" s="23">
        <v>4.3542218135757947E-2</v>
      </c>
      <c r="CE216" s="144" t="s">
        <v>284</v>
      </c>
      <c r="CF216" s="144">
        <v>236</v>
      </c>
      <c r="CG216" s="2">
        <f t="shared" si="33"/>
        <v>3.0364685744487378E-3</v>
      </c>
      <c r="CH216">
        <f t="shared" si="34"/>
        <v>2.7772316088066993E-2</v>
      </c>
      <c r="CI216">
        <f t="shared" si="35"/>
        <v>0.10835864828526467</v>
      </c>
      <c r="CJ216">
        <f t="shared" si="36"/>
        <v>8.0652873744408493E-2</v>
      </c>
      <c r="CK216">
        <f t="shared" si="37"/>
        <v>7.2794397385123874E-2</v>
      </c>
      <c r="CL216">
        <f t="shared" si="38"/>
        <v>0.15713013005205689</v>
      </c>
      <c r="CM216">
        <f t="shared" si="39"/>
        <v>4.3542218135757947E-2</v>
      </c>
      <c r="CN216">
        <f t="shared" si="40"/>
        <v>7.1815946932981239E-2</v>
      </c>
      <c r="CO216">
        <f t="shared" si="41"/>
        <v>7.5911714361218444E-4</v>
      </c>
      <c r="CP216" s="144" t="s">
        <v>284</v>
      </c>
      <c r="CQ216">
        <f t="shared" si="42"/>
        <v>234</v>
      </c>
      <c r="CR216">
        <f t="shared" si="43"/>
        <v>164</v>
      </c>
      <c r="CS216" s="144" t="s">
        <v>284</v>
      </c>
    </row>
    <row r="217" spans="1:97" x14ac:dyDescent="0.25">
      <c r="A217" s="144" t="s">
        <v>28</v>
      </c>
      <c r="B217" s="23">
        <v>0.29269338242308846</v>
      </c>
      <c r="C217" s="144" t="s">
        <v>28</v>
      </c>
      <c r="D217" s="144">
        <v>89</v>
      </c>
      <c r="E217" s="144" t="s">
        <v>28</v>
      </c>
      <c r="F217" s="23">
        <v>0.31641058721784959</v>
      </c>
      <c r="G217" s="144" t="s">
        <v>28</v>
      </c>
      <c r="H217" s="144">
        <v>20</v>
      </c>
      <c r="I217" s="144" t="s">
        <v>28</v>
      </c>
      <c r="J217" s="23">
        <v>0.13480087455251721</v>
      </c>
      <c r="K217" s="144" t="s">
        <v>28</v>
      </c>
      <c r="L217" s="144">
        <v>318</v>
      </c>
      <c r="M217" s="144" t="s">
        <v>28</v>
      </c>
      <c r="N217" s="23">
        <v>298</v>
      </c>
      <c r="O217" s="144" t="s">
        <v>28</v>
      </c>
      <c r="P217" s="23">
        <v>324</v>
      </c>
      <c r="Q217" s="144" t="s">
        <v>28</v>
      </c>
      <c r="R217" s="23">
        <v>6.9889813685529054E-4</v>
      </c>
      <c r="S217" s="144" t="s">
        <v>28</v>
      </c>
      <c r="T217" s="144">
        <v>230</v>
      </c>
      <c r="U217" s="144" t="s">
        <v>28</v>
      </c>
      <c r="V217" s="23">
        <v>5.3034262472584942E-2</v>
      </c>
      <c r="W217" s="144" t="s">
        <v>28</v>
      </c>
      <c r="X217" s="144">
        <v>282</v>
      </c>
      <c r="Y217" s="144" t="s">
        <v>28</v>
      </c>
      <c r="Z217" s="23">
        <v>1.1887803940388699E-3</v>
      </c>
      <c r="AA217" s="144" t="s">
        <v>28</v>
      </c>
      <c r="AB217" s="144">
        <v>281</v>
      </c>
      <c r="AC217" s="144" t="s">
        <v>28</v>
      </c>
      <c r="AD217" s="23">
        <v>7.9757607777074311E-4</v>
      </c>
      <c r="AE217" s="144" t="s">
        <v>28</v>
      </c>
      <c r="AF217" s="144">
        <v>323</v>
      </c>
      <c r="AG217" s="144" t="s">
        <v>28</v>
      </c>
      <c r="AH217" s="23">
        <v>6.2284642909355287E-2</v>
      </c>
      <c r="AI217" s="144" t="s">
        <v>28</v>
      </c>
      <c r="AJ217" s="144">
        <v>249</v>
      </c>
      <c r="AK217" s="144" t="s">
        <v>28</v>
      </c>
      <c r="AL217" s="23">
        <v>8.6270045183739694E-3</v>
      </c>
      <c r="AM217" s="144" t="s">
        <v>28</v>
      </c>
      <c r="AN217" s="144">
        <v>321</v>
      </c>
      <c r="AO217" s="144" t="s">
        <v>28</v>
      </c>
      <c r="AP217" s="23">
        <v>0</v>
      </c>
      <c r="AQ217" s="144" t="s">
        <v>28</v>
      </c>
      <c r="AR217" s="144">
        <v>253</v>
      </c>
      <c r="AS217" s="144" t="s">
        <v>28</v>
      </c>
      <c r="AT217" s="23">
        <v>2.0959198082899592E-2</v>
      </c>
      <c r="AU217" s="144" t="s">
        <v>28</v>
      </c>
      <c r="AV217" s="144">
        <v>325</v>
      </c>
      <c r="AW217" s="144" t="s">
        <v>28</v>
      </c>
      <c r="AX217" s="23">
        <v>7.3892993649041991E-3</v>
      </c>
      <c r="AY217" s="144" t="s">
        <v>28</v>
      </c>
      <c r="AZ217" s="144">
        <v>325</v>
      </c>
      <c r="BA217" s="144" t="s">
        <v>28</v>
      </c>
      <c r="BB217" s="23">
        <v>3.8246694365483433E-2</v>
      </c>
      <c r="BC217" s="144" t="s">
        <v>28</v>
      </c>
      <c r="BD217" s="144">
        <v>194</v>
      </c>
      <c r="BE217" s="144" t="s">
        <v>28</v>
      </c>
      <c r="BF217" s="23">
        <v>0.19488624503361607</v>
      </c>
      <c r="BG217" s="144" t="s">
        <v>28</v>
      </c>
      <c r="BH217" s="144">
        <v>197</v>
      </c>
      <c r="BI217" s="144" t="s">
        <v>28</v>
      </c>
      <c r="BJ217" s="23">
        <v>7.5621797442170638E-2</v>
      </c>
      <c r="BK217" s="144" t="s">
        <v>28</v>
      </c>
      <c r="BL217" s="144">
        <v>230</v>
      </c>
      <c r="BM217" s="144" t="s">
        <v>28</v>
      </c>
      <c r="BN217" s="23">
        <v>0.66038095910625128</v>
      </c>
      <c r="BO217" s="144" t="s">
        <v>28</v>
      </c>
      <c r="BP217" s="144">
        <v>3</v>
      </c>
      <c r="BQ217" s="144" t="s">
        <v>28</v>
      </c>
      <c r="BR217" s="23">
        <v>6.608276828541311E-2</v>
      </c>
      <c r="BS217" s="144" t="s">
        <v>28</v>
      </c>
      <c r="BT217" s="144">
        <v>150</v>
      </c>
      <c r="BU217" s="144" t="s">
        <v>28</v>
      </c>
      <c r="BV217" s="23">
        <v>0.6302002398100246</v>
      </c>
      <c r="BW217" s="144" t="s">
        <v>28</v>
      </c>
      <c r="BX217" s="144">
        <v>5</v>
      </c>
      <c r="BY217" s="144" t="s">
        <v>28</v>
      </c>
      <c r="BZ217" s="23">
        <v>5.1604087442116447E-2</v>
      </c>
      <c r="CA217" s="144" t="s">
        <v>28</v>
      </c>
      <c r="CB217" s="144">
        <v>325</v>
      </c>
      <c r="CC217" s="144" t="s">
        <v>28</v>
      </c>
      <c r="CD217" s="23">
        <v>3.2494784532612606E-2</v>
      </c>
      <c r="CE217" s="144" t="s">
        <v>28</v>
      </c>
      <c r="CF217" s="144">
        <v>266</v>
      </c>
      <c r="CG217" s="2">
        <f t="shared" si="33"/>
        <v>1.1887803940388699E-3</v>
      </c>
      <c r="CH217">
        <f t="shared" si="34"/>
        <v>8.6270045183739694E-3</v>
      </c>
      <c r="CI217">
        <f t="shared" si="35"/>
        <v>7.3892993649041991E-3</v>
      </c>
      <c r="CJ217">
        <f t="shared" si="36"/>
        <v>7.5621797442170638E-2</v>
      </c>
      <c r="CK217">
        <f t="shared" si="37"/>
        <v>0.6302002398100246</v>
      </c>
      <c r="CL217">
        <f t="shared" si="38"/>
        <v>5.1604087442116447E-2</v>
      </c>
      <c r="CM217">
        <f t="shared" si="39"/>
        <v>3.2494784532612606E-2</v>
      </c>
      <c r="CN217">
        <f t="shared" si="40"/>
        <v>0.11944415979900555</v>
      </c>
      <c r="CO217">
        <f t="shared" si="41"/>
        <v>2.9719509850971746E-4</v>
      </c>
      <c r="CP217" s="144" t="s">
        <v>28</v>
      </c>
      <c r="CQ217">
        <f t="shared" si="42"/>
        <v>89</v>
      </c>
      <c r="CR217">
        <f t="shared" si="43"/>
        <v>281</v>
      </c>
      <c r="CS217" s="144" t="s">
        <v>28</v>
      </c>
    </row>
    <row r="218" spans="1:97" x14ac:dyDescent="0.25">
      <c r="A218" s="144" t="s">
        <v>115</v>
      </c>
      <c r="B218" s="23">
        <v>0.22952313876309804</v>
      </c>
      <c r="C218" s="144" t="s">
        <v>115</v>
      </c>
      <c r="D218" s="144">
        <v>141</v>
      </c>
      <c r="E218" s="144" t="s">
        <v>115</v>
      </c>
      <c r="F218" s="23">
        <v>0.11905161549722484</v>
      </c>
      <c r="G218" s="144" t="s">
        <v>115</v>
      </c>
      <c r="H218" s="144">
        <v>117</v>
      </c>
      <c r="I218" s="144" t="s">
        <v>115</v>
      </c>
      <c r="J218" s="23">
        <v>0.24103672946033664</v>
      </c>
      <c r="K218" s="144" t="s">
        <v>115</v>
      </c>
      <c r="L218" s="144">
        <v>191</v>
      </c>
      <c r="M218" s="144" t="s">
        <v>115</v>
      </c>
      <c r="N218" s="23">
        <v>74</v>
      </c>
      <c r="O218" s="144" t="s">
        <v>115</v>
      </c>
      <c r="P218" s="23">
        <v>238</v>
      </c>
      <c r="Q218" s="144" t="s">
        <v>115</v>
      </c>
      <c r="R218" s="23">
        <v>1.8071387422208653E-4</v>
      </c>
      <c r="S218" s="144" t="s">
        <v>115</v>
      </c>
      <c r="T218" s="144">
        <v>296</v>
      </c>
      <c r="U218" s="144" t="s">
        <v>115</v>
      </c>
      <c r="V218" s="23">
        <v>0.12524670918377845</v>
      </c>
      <c r="W218" s="144" t="s">
        <v>115</v>
      </c>
      <c r="X218" s="144">
        <v>178</v>
      </c>
      <c r="Y218" s="144" t="s">
        <v>115</v>
      </c>
      <c r="Z218" s="23">
        <v>1.3380702396968225E-3</v>
      </c>
      <c r="AA218" s="144" t="s">
        <v>115</v>
      </c>
      <c r="AB218" s="144">
        <v>271</v>
      </c>
      <c r="AC218" s="144" t="s">
        <v>115</v>
      </c>
      <c r="AD218" s="23">
        <v>7.3098638227245827E-3</v>
      </c>
      <c r="AE218" s="144" t="s">
        <v>115</v>
      </c>
      <c r="AF218" s="144">
        <v>215</v>
      </c>
      <c r="AG218" s="144" t="s">
        <v>115</v>
      </c>
      <c r="AH218" s="23">
        <v>7.3950182951776328E-2</v>
      </c>
      <c r="AI218" s="144" t="s">
        <v>115</v>
      </c>
      <c r="AJ218" s="144">
        <v>198</v>
      </c>
      <c r="AK218" s="144" t="s">
        <v>115</v>
      </c>
      <c r="AL218" s="23">
        <v>1.6442896651764786E-2</v>
      </c>
      <c r="AM218" s="144" t="s">
        <v>115</v>
      </c>
      <c r="AN218" s="144">
        <v>253</v>
      </c>
      <c r="AO218" s="144" t="s">
        <v>115</v>
      </c>
      <c r="AP218" s="23">
        <v>0.24920133911821382</v>
      </c>
      <c r="AQ218" s="144" t="s">
        <v>115</v>
      </c>
      <c r="AR218" s="144">
        <v>16</v>
      </c>
      <c r="AS218" s="144" t="s">
        <v>115</v>
      </c>
      <c r="AT218" s="23">
        <v>0.15662432290852402</v>
      </c>
      <c r="AU218" s="144" t="s">
        <v>115</v>
      </c>
      <c r="AV218" s="144">
        <v>40</v>
      </c>
      <c r="AW218" s="144" t="s">
        <v>115</v>
      </c>
      <c r="AX218" s="23">
        <v>0.29794789545542522</v>
      </c>
      <c r="AY218" s="144" t="s">
        <v>115</v>
      </c>
      <c r="AZ218" s="144">
        <v>14</v>
      </c>
      <c r="BA218" s="144" t="s">
        <v>115</v>
      </c>
      <c r="BB218" s="23">
        <v>5.8145631607595585E-3</v>
      </c>
      <c r="BC218" s="144" t="s">
        <v>115</v>
      </c>
      <c r="BD218" s="144">
        <v>314</v>
      </c>
      <c r="BE218" s="144" t="s">
        <v>115</v>
      </c>
      <c r="BF218" s="23">
        <v>0.23662411459634888</v>
      </c>
      <c r="BG218" s="144" t="s">
        <v>115</v>
      </c>
      <c r="BH218" s="144">
        <v>140</v>
      </c>
      <c r="BI218" s="144" t="s">
        <v>115</v>
      </c>
      <c r="BJ218" s="23">
        <v>5.4759768268650137E-2</v>
      </c>
      <c r="BK218" s="144" t="s">
        <v>115</v>
      </c>
      <c r="BL218" s="144">
        <v>280</v>
      </c>
      <c r="BM218" s="144" t="s">
        <v>115</v>
      </c>
      <c r="BN218" s="23">
        <v>9.1994068382616958E-4</v>
      </c>
      <c r="BO218" s="144" t="s">
        <v>115</v>
      </c>
      <c r="BP218" s="144">
        <v>323</v>
      </c>
      <c r="BQ218" s="144" t="s">
        <v>115</v>
      </c>
      <c r="BR218" s="23">
        <v>5.4995537516064182E-2</v>
      </c>
      <c r="BS218" s="144" t="s">
        <v>115</v>
      </c>
      <c r="BT218" s="144">
        <v>190</v>
      </c>
      <c r="BU218" s="144" t="s">
        <v>115</v>
      </c>
      <c r="BV218" s="23">
        <v>4.8692395624004695E-2</v>
      </c>
      <c r="BW218" s="144" t="s">
        <v>115</v>
      </c>
      <c r="BX218" s="144">
        <v>302</v>
      </c>
      <c r="BY218" s="144" t="s">
        <v>115</v>
      </c>
      <c r="BZ218" s="23">
        <v>0.18925920646657474</v>
      </c>
      <c r="CA218" s="144" t="s">
        <v>115</v>
      </c>
      <c r="CB218" s="144">
        <v>105</v>
      </c>
      <c r="CC218" s="144" t="s">
        <v>115</v>
      </c>
      <c r="CD218" s="23">
        <v>2.3992138162423359E-2</v>
      </c>
      <c r="CE218" s="144" t="s">
        <v>115</v>
      </c>
      <c r="CF218" s="144">
        <v>296</v>
      </c>
      <c r="CG218" s="2">
        <f t="shared" si="33"/>
        <v>1.3380702396968225E-3</v>
      </c>
      <c r="CH218">
        <f t="shared" si="34"/>
        <v>1.6442896651764786E-2</v>
      </c>
      <c r="CI218">
        <f t="shared" si="35"/>
        <v>0.29794789545542522</v>
      </c>
      <c r="CJ218">
        <f t="shared" si="36"/>
        <v>5.4759768268650137E-2</v>
      </c>
      <c r="CK218">
        <f t="shared" si="37"/>
        <v>4.8692395624004695E-2</v>
      </c>
      <c r="CL218">
        <f t="shared" si="38"/>
        <v>0.18925920646657474</v>
      </c>
      <c r="CM218">
        <f t="shared" si="39"/>
        <v>2.3992138162423359E-2</v>
      </c>
      <c r="CN218">
        <f t="shared" si="40"/>
        <v>9.3665248722159783E-2</v>
      </c>
      <c r="CO218">
        <f t="shared" si="41"/>
        <v>3.3451755992420563E-4</v>
      </c>
      <c r="CP218" s="144" t="s">
        <v>115</v>
      </c>
      <c r="CQ218">
        <f t="shared" si="42"/>
        <v>141</v>
      </c>
      <c r="CR218">
        <f t="shared" si="43"/>
        <v>271</v>
      </c>
      <c r="CS218" s="144" t="s">
        <v>115</v>
      </c>
    </row>
    <row r="219" spans="1:97" x14ac:dyDescent="0.25">
      <c r="A219" s="144" t="s">
        <v>170</v>
      </c>
      <c r="B219" s="23">
        <v>0.25754648271383984</v>
      </c>
      <c r="C219" s="144" t="s">
        <v>170</v>
      </c>
      <c r="D219" s="144">
        <v>115</v>
      </c>
      <c r="E219" s="144" t="s">
        <v>170</v>
      </c>
      <c r="F219" s="23">
        <v>0.1112650304784862</v>
      </c>
      <c r="G219" s="144" t="s">
        <v>170</v>
      </c>
      <c r="H219" s="144">
        <v>137</v>
      </c>
      <c r="I219" s="144" t="s">
        <v>170</v>
      </c>
      <c r="J219" s="23">
        <v>0.31932178241241538</v>
      </c>
      <c r="K219" s="144" t="s">
        <v>170</v>
      </c>
      <c r="L219" s="144">
        <v>99</v>
      </c>
      <c r="M219" s="144" t="s">
        <v>170</v>
      </c>
      <c r="N219" s="23">
        <v>-38</v>
      </c>
      <c r="O219" s="144" t="s">
        <v>170</v>
      </c>
      <c r="P219" s="23">
        <v>118</v>
      </c>
      <c r="Q219" s="144" t="s">
        <v>170</v>
      </c>
      <c r="R219" s="23">
        <v>3.7642562082831118E-3</v>
      </c>
      <c r="S219" s="144" t="s">
        <v>170</v>
      </c>
      <c r="T219" s="144">
        <v>66</v>
      </c>
      <c r="U219" s="144" t="s">
        <v>170</v>
      </c>
      <c r="V219" s="23">
        <v>0.24137903109040512</v>
      </c>
      <c r="W219" s="144" t="s">
        <v>170</v>
      </c>
      <c r="X219" s="144">
        <v>87</v>
      </c>
      <c r="Y219" s="144" t="s">
        <v>170</v>
      </c>
      <c r="Z219" s="23">
        <v>5.9937209425836892E-3</v>
      </c>
      <c r="AA219" s="144" t="s">
        <v>170</v>
      </c>
      <c r="AB219" s="144">
        <v>73</v>
      </c>
      <c r="AC219" s="144" t="s">
        <v>170</v>
      </c>
      <c r="AD219" s="23">
        <v>7.5855857399486654E-3</v>
      </c>
      <c r="AE219" s="144" t="s">
        <v>170</v>
      </c>
      <c r="AF219" s="144">
        <v>210</v>
      </c>
      <c r="AG219" s="144" t="s">
        <v>170</v>
      </c>
      <c r="AH219" s="23">
        <v>0.11277929612177469</v>
      </c>
      <c r="AI219" s="144" t="s">
        <v>170</v>
      </c>
      <c r="AJ219" s="144">
        <v>105</v>
      </c>
      <c r="AK219" s="144" t="s">
        <v>170</v>
      </c>
      <c r="AL219" s="23">
        <v>2.1605260441892416E-2</v>
      </c>
      <c r="AM219" s="144" t="s">
        <v>170</v>
      </c>
      <c r="AN219" s="144">
        <v>168</v>
      </c>
      <c r="AO219" s="144" t="s">
        <v>170</v>
      </c>
      <c r="AP219" s="23">
        <v>3.8062866699408018E-2</v>
      </c>
      <c r="AQ219" s="144" t="s">
        <v>170</v>
      </c>
      <c r="AR219" s="144">
        <v>152</v>
      </c>
      <c r="AS219" s="144" t="s">
        <v>170</v>
      </c>
      <c r="AT219" s="23">
        <v>0.1877738576237134</v>
      </c>
      <c r="AU219" s="144" t="s">
        <v>170</v>
      </c>
      <c r="AV219" s="144">
        <v>24</v>
      </c>
      <c r="AW219" s="144" t="s">
        <v>170</v>
      </c>
      <c r="AX219" s="23">
        <v>0.10327515838396767</v>
      </c>
      <c r="AY219" s="144" t="s">
        <v>170</v>
      </c>
      <c r="AZ219" s="144">
        <v>104</v>
      </c>
      <c r="BA219" s="144" t="s">
        <v>170</v>
      </c>
      <c r="BB219" s="23">
        <v>6.8971828452378578E-2</v>
      </c>
      <c r="BC219" s="144" t="s">
        <v>170</v>
      </c>
      <c r="BD219" s="144">
        <v>126</v>
      </c>
      <c r="BE219" s="144" t="s">
        <v>170</v>
      </c>
      <c r="BF219" s="23">
        <v>0.17149024751771322</v>
      </c>
      <c r="BG219" s="144" t="s">
        <v>170</v>
      </c>
      <c r="BH219" s="144">
        <v>224</v>
      </c>
      <c r="BI219" s="144" t="s">
        <v>170</v>
      </c>
      <c r="BJ219" s="23">
        <v>9.876019784677556E-2</v>
      </c>
      <c r="BK219" s="144" t="s">
        <v>170</v>
      </c>
      <c r="BL219" s="144">
        <v>165</v>
      </c>
      <c r="BM219" s="144" t="s">
        <v>170</v>
      </c>
      <c r="BN219" s="23">
        <v>0.12781244730149466</v>
      </c>
      <c r="BO219" s="144" t="s">
        <v>170</v>
      </c>
      <c r="BP219" s="144">
        <v>72</v>
      </c>
      <c r="BQ219" s="144" t="s">
        <v>170</v>
      </c>
      <c r="BR219" s="23">
        <v>7.5905964055997269E-2</v>
      </c>
      <c r="BS219" s="144" t="s">
        <v>170</v>
      </c>
      <c r="BT219" s="144">
        <v>115</v>
      </c>
      <c r="BU219" s="144" t="s">
        <v>170</v>
      </c>
      <c r="BV219" s="23">
        <v>0.17693786833398331</v>
      </c>
      <c r="BW219" s="144" t="s">
        <v>170</v>
      </c>
      <c r="BX219" s="144">
        <v>83</v>
      </c>
      <c r="BY219" s="144" t="s">
        <v>170</v>
      </c>
      <c r="BZ219" s="23">
        <v>0.1805001786473189</v>
      </c>
      <c r="CA219" s="144" t="s">
        <v>170</v>
      </c>
      <c r="CB219" s="144">
        <v>123</v>
      </c>
      <c r="CC219" s="144" t="s">
        <v>170</v>
      </c>
      <c r="CD219" s="23">
        <v>0.1704033381090426</v>
      </c>
      <c r="CE219" s="144" t="s">
        <v>170</v>
      </c>
      <c r="CF219" s="144">
        <v>63</v>
      </c>
      <c r="CG219" s="2">
        <f t="shared" si="33"/>
        <v>5.9937209425836892E-3</v>
      </c>
      <c r="CH219">
        <f t="shared" si="34"/>
        <v>2.1605260441892416E-2</v>
      </c>
      <c r="CI219">
        <f t="shared" si="35"/>
        <v>0.10327515838396767</v>
      </c>
      <c r="CJ219">
        <f t="shared" si="36"/>
        <v>9.876019784677556E-2</v>
      </c>
      <c r="CK219">
        <f t="shared" si="37"/>
        <v>0.17693786833398331</v>
      </c>
      <c r="CL219">
        <f t="shared" si="38"/>
        <v>0.1805001786473189</v>
      </c>
      <c r="CM219">
        <f t="shared" si="39"/>
        <v>0.1704033381090426</v>
      </c>
      <c r="CN219">
        <f t="shared" si="40"/>
        <v>0.1051011915003825</v>
      </c>
      <c r="CO219">
        <f t="shared" si="41"/>
        <v>1.4984302356459223E-3</v>
      </c>
      <c r="CP219" s="144" t="s">
        <v>170</v>
      </c>
      <c r="CQ219">
        <f t="shared" si="42"/>
        <v>115</v>
      </c>
      <c r="CR219">
        <f t="shared" si="43"/>
        <v>73</v>
      </c>
      <c r="CS219" s="144" t="s">
        <v>170</v>
      </c>
    </row>
    <row r="220" spans="1:97" x14ac:dyDescent="0.25">
      <c r="A220" s="144" t="s">
        <v>337</v>
      </c>
      <c r="B220" s="23">
        <v>0.1078472254651988</v>
      </c>
      <c r="C220" s="144" t="s">
        <v>337</v>
      </c>
      <c r="D220" s="144">
        <v>321</v>
      </c>
      <c r="E220" s="144" t="s">
        <v>337</v>
      </c>
      <c r="F220" s="23">
        <v>4.7226900229596157E-2</v>
      </c>
      <c r="G220" s="144" t="s">
        <v>337</v>
      </c>
      <c r="H220" s="144">
        <v>285</v>
      </c>
      <c r="I220" s="144" t="s">
        <v>337</v>
      </c>
      <c r="J220" s="23">
        <v>0.14847299953431672</v>
      </c>
      <c r="K220" s="144" t="s">
        <v>337</v>
      </c>
      <c r="L220" s="144">
        <v>304</v>
      </c>
      <c r="M220" s="144" t="s">
        <v>337</v>
      </c>
      <c r="N220" s="23">
        <v>19</v>
      </c>
      <c r="O220" s="144" t="s">
        <v>337</v>
      </c>
      <c r="P220" s="23">
        <v>199</v>
      </c>
      <c r="Q220" s="144" t="s">
        <v>337</v>
      </c>
      <c r="R220" s="23">
        <v>1.7424226249352644E-4</v>
      </c>
      <c r="S220" s="144" t="s">
        <v>337</v>
      </c>
      <c r="T220" s="144">
        <v>301</v>
      </c>
      <c r="U220" s="144" t="s">
        <v>337</v>
      </c>
      <c r="V220" s="23">
        <v>7.229649179975034E-2</v>
      </c>
      <c r="W220" s="144" t="s">
        <v>337</v>
      </c>
      <c r="X220" s="144">
        <v>259</v>
      </c>
      <c r="Y220" s="144" t="s">
        <v>337</v>
      </c>
      <c r="Z220" s="23">
        <v>8.4228517002152357E-4</v>
      </c>
      <c r="AA220" s="144" t="s">
        <v>337</v>
      </c>
      <c r="AB220" s="144">
        <v>314</v>
      </c>
      <c r="AC220" s="144" t="s">
        <v>337</v>
      </c>
      <c r="AD220" s="23">
        <v>7.5532035576471234E-3</v>
      </c>
      <c r="AE220" s="144" t="s">
        <v>337</v>
      </c>
      <c r="AF220" s="144">
        <v>211</v>
      </c>
      <c r="AG220" s="144" t="s">
        <v>337</v>
      </c>
      <c r="AH220" s="23">
        <v>7.6061963218047812E-2</v>
      </c>
      <c r="AI220" s="144" t="s">
        <v>337</v>
      </c>
      <c r="AJ220" s="144">
        <v>192</v>
      </c>
      <c r="AK220" s="144" t="s">
        <v>337</v>
      </c>
      <c r="AL220" s="23">
        <v>1.6946161435293011E-2</v>
      </c>
      <c r="AM220" s="144" t="s">
        <v>337</v>
      </c>
      <c r="AN220" s="144">
        <v>240</v>
      </c>
      <c r="AO220" s="144" t="s">
        <v>337</v>
      </c>
      <c r="AP220" s="23">
        <v>3.960869757375219E-2</v>
      </c>
      <c r="AQ220" s="144" t="s">
        <v>337</v>
      </c>
      <c r="AR220" s="144">
        <v>147</v>
      </c>
      <c r="AS220" s="144" t="s">
        <v>337</v>
      </c>
      <c r="AT220" s="23">
        <v>4.5658198881588813E-2</v>
      </c>
      <c r="AU220" s="144" t="s">
        <v>337</v>
      </c>
      <c r="AV220" s="144">
        <v>308</v>
      </c>
      <c r="AW220" s="144" t="s">
        <v>337</v>
      </c>
      <c r="AX220" s="23">
        <v>5.4677055723066269E-2</v>
      </c>
      <c r="AY220" s="144" t="s">
        <v>337</v>
      </c>
      <c r="AZ220" s="144">
        <v>213</v>
      </c>
      <c r="BA220" s="144" t="s">
        <v>337</v>
      </c>
      <c r="BB220" s="23">
        <v>3.4207683505268427E-2</v>
      </c>
      <c r="BC220" s="144" t="s">
        <v>337</v>
      </c>
      <c r="BD220" s="144">
        <v>209</v>
      </c>
      <c r="BE220" s="144" t="s">
        <v>337</v>
      </c>
      <c r="BF220" s="23">
        <v>0.19435614189824432</v>
      </c>
      <c r="BG220" s="144" t="s">
        <v>337</v>
      </c>
      <c r="BH220" s="144">
        <v>198</v>
      </c>
      <c r="BI220" s="144" t="s">
        <v>337</v>
      </c>
      <c r="BJ220" s="23">
        <v>7.1826511380197564E-2</v>
      </c>
      <c r="BK220" s="144" t="s">
        <v>337</v>
      </c>
      <c r="BL220" s="144">
        <v>240</v>
      </c>
      <c r="BM220" s="144" t="s">
        <v>337</v>
      </c>
      <c r="BN220" s="23">
        <v>2.2955496645318204E-2</v>
      </c>
      <c r="BO220" s="144" t="s">
        <v>337</v>
      </c>
      <c r="BP220" s="144">
        <v>281</v>
      </c>
      <c r="BQ220" s="144" t="s">
        <v>337</v>
      </c>
      <c r="BR220" s="23">
        <v>3.2684343975745996E-2</v>
      </c>
      <c r="BS220" s="144" t="s">
        <v>337</v>
      </c>
      <c r="BT220" s="144">
        <v>281</v>
      </c>
      <c r="BU220" s="144" t="s">
        <v>337</v>
      </c>
      <c r="BV220" s="23">
        <v>4.8370111186026903E-2</v>
      </c>
      <c r="BW220" s="144" t="s">
        <v>337</v>
      </c>
      <c r="BX220" s="144">
        <v>304</v>
      </c>
      <c r="BY220" s="144" t="s">
        <v>337</v>
      </c>
      <c r="BZ220" s="23">
        <v>8.4014783719786421E-2</v>
      </c>
      <c r="CA220" s="144" t="s">
        <v>337</v>
      </c>
      <c r="CB220" s="144">
        <v>298</v>
      </c>
      <c r="CC220" s="144" t="s">
        <v>337</v>
      </c>
      <c r="CD220" s="23">
        <v>2.509439035339605E-2</v>
      </c>
      <c r="CE220" s="144" t="s">
        <v>337</v>
      </c>
      <c r="CF220" s="144">
        <v>292</v>
      </c>
      <c r="CG220" s="2">
        <f t="shared" si="33"/>
        <v>8.4228517002152357E-4</v>
      </c>
      <c r="CH220">
        <f t="shared" si="34"/>
        <v>1.6946161435293011E-2</v>
      </c>
      <c r="CI220">
        <f t="shared" si="35"/>
        <v>5.4677055723066269E-2</v>
      </c>
      <c r="CJ220">
        <f t="shared" si="36"/>
        <v>7.1826511380197564E-2</v>
      </c>
      <c r="CK220">
        <f t="shared" si="37"/>
        <v>4.8370111186026903E-2</v>
      </c>
      <c r="CL220">
        <f t="shared" si="38"/>
        <v>8.4014783719786421E-2</v>
      </c>
      <c r="CM220">
        <f t="shared" si="39"/>
        <v>2.509439035339605E-2</v>
      </c>
      <c r="CN220">
        <f t="shared" si="40"/>
        <v>4.4010975327498356E-2</v>
      </c>
      <c r="CO220">
        <f t="shared" si="41"/>
        <v>2.1057129250538089E-4</v>
      </c>
      <c r="CP220" s="144" t="s">
        <v>337</v>
      </c>
      <c r="CQ220">
        <f t="shared" si="42"/>
        <v>321</v>
      </c>
      <c r="CR220">
        <f t="shared" si="43"/>
        <v>314</v>
      </c>
      <c r="CS220" s="144" t="s">
        <v>337</v>
      </c>
    </row>
    <row r="221" spans="1:97" x14ac:dyDescent="0.25">
      <c r="A221" s="144" t="s">
        <v>90</v>
      </c>
      <c r="B221" s="23">
        <v>0.23656174016886586</v>
      </c>
      <c r="C221" s="144" t="s">
        <v>90</v>
      </c>
      <c r="D221" s="144">
        <v>133</v>
      </c>
      <c r="E221" s="144" t="s">
        <v>90</v>
      </c>
      <c r="F221" s="23">
        <v>8.2479661522566264E-2</v>
      </c>
      <c r="G221" s="144" t="s">
        <v>90</v>
      </c>
      <c r="H221" s="144">
        <v>194</v>
      </c>
      <c r="I221" s="144" t="s">
        <v>90</v>
      </c>
      <c r="J221" s="23">
        <v>0.3569762016177771</v>
      </c>
      <c r="K221" s="144" t="s">
        <v>90</v>
      </c>
      <c r="L221" s="144">
        <v>71</v>
      </c>
      <c r="M221" s="144" t="s">
        <v>90</v>
      </c>
      <c r="N221" s="23">
        <v>-123</v>
      </c>
      <c r="O221" s="144" t="s">
        <v>90</v>
      </c>
      <c r="P221" s="23">
        <v>50</v>
      </c>
      <c r="Q221" s="144" t="s">
        <v>90</v>
      </c>
      <c r="R221" s="23">
        <v>1.0893629891460352E-3</v>
      </c>
      <c r="S221" s="144" t="s">
        <v>90</v>
      </c>
      <c r="T221" s="144">
        <v>181</v>
      </c>
      <c r="U221" s="144" t="s">
        <v>90</v>
      </c>
      <c r="V221" s="23">
        <v>0.15897852616498678</v>
      </c>
      <c r="W221" s="144" t="s">
        <v>90</v>
      </c>
      <c r="X221" s="144">
        <v>141</v>
      </c>
      <c r="Y221" s="144" t="s">
        <v>90</v>
      </c>
      <c r="Z221" s="23">
        <v>2.5581638559630305E-3</v>
      </c>
      <c r="AA221" s="144" t="s">
        <v>90</v>
      </c>
      <c r="AB221" s="144">
        <v>186</v>
      </c>
      <c r="AC221" s="144" t="s">
        <v>90</v>
      </c>
      <c r="AD221" s="23">
        <v>2.2531556006932228E-3</v>
      </c>
      <c r="AE221" s="144" t="s">
        <v>90</v>
      </c>
      <c r="AF221" s="144">
        <v>306</v>
      </c>
      <c r="AG221" s="144" t="s">
        <v>90</v>
      </c>
      <c r="AH221" s="23">
        <v>0.1079333288060879</v>
      </c>
      <c r="AI221" s="144" t="s">
        <v>90</v>
      </c>
      <c r="AJ221" s="144">
        <v>111</v>
      </c>
      <c r="AK221" s="144" t="s">
        <v>90</v>
      </c>
      <c r="AL221" s="23">
        <v>1.5798520085791176E-2</v>
      </c>
      <c r="AM221" s="144" t="s">
        <v>90</v>
      </c>
      <c r="AN221" s="144">
        <v>259</v>
      </c>
      <c r="AO221" s="144" t="s">
        <v>90</v>
      </c>
      <c r="AP221" s="23">
        <v>9.9957350824579974E-2</v>
      </c>
      <c r="AQ221" s="144" t="s">
        <v>90</v>
      </c>
      <c r="AR221" s="144">
        <v>63</v>
      </c>
      <c r="AS221" s="144" t="s">
        <v>90</v>
      </c>
      <c r="AT221" s="23">
        <v>0.11827684951300083</v>
      </c>
      <c r="AU221" s="144" t="s">
        <v>90</v>
      </c>
      <c r="AV221" s="144">
        <v>89</v>
      </c>
      <c r="AW221" s="144" t="s">
        <v>90</v>
      </c>
      <c r="AX221" s="23">
        <v>0.13906048095047896</v>
      </c>
      <c r="AY221" s="144" t="s">
        <v>90</v>
      </c>
      <c r="AZ221" s="144">
        <v>60</v>
      </c>
      <c r="BA221" s="144" t="s">
        <v>90</v>
      </c>
      <c r="BB221" s="23">
        <v>4.9269075430286566E-2</v>
      </c>
      <c r="BC221" s="144" t="s">
        <v>90</v>
      </c>
      <c r="BD221" s="144">
        <v>166</v>
      </c>
      <c r="BE221" s="144" t="s">
        <v>90</v>
      </c>
      <c r="BF221" s="23">
        <v>0.55910140625027027</v>
      </c>
      <c r="BG221" s="144" t="s">
        <v>90</v>
      </c>
      <c r="BH221" s="144">
        <v>10</v>
      </c>
      <c r="BI221" s="144" t="s">
        <v>90</v>
      </c>
      <c r="BJ221" s="23">
        <v>0.16179941271925702</v>
      </c>
      <c r="BK221" s="144" t="s">
        <v>90</v>
      </c>
      <c r="BL221" s="144">
        <v>86</v>
      </c>
      <c r="BM221" s="144" t="s">
        <v>90</v>
      </c>
      <c r="BN221" s="23">
        <v>2.993443338642374E-2</v>
      </c>
      <c r="BO221" s="144" t="s">
        <v>90</v>
      </c>
      <c r="BP221" s="144">
        <v>260</v>
      </c>
      <c r="BQ221" s="144" t="s">
        <v>90</v>
      </c>
      <c r="BR221" s="23">
        <v>0.12678932876728091</v>
      </c>
      <c r="BS221" s="144" t="s">
        <v>90</v>
      </c>
      <c r="BT221" s="144">
        <v>42</v>
      </c>
      <c r="BU221" s="144" t="s">
        <v>90</v>
      </c>
      <c r="BV221" s="23">
        <v>0.13637631561161809</v>
      </c>
      <c r="BW221" s="144" t="s">
        <v>90</v>
      </c>
      <c r="BX221" s="144">
        <v>126</v>
      </c>
      <c r="BY221" s="144" t="s">
        <v>90</v>
      </c>
      <c r="BZ221" s="23">
        <v>0.15675622769888875</v>
      </c>
      <c r="CA221" s="144" t="s">
        <v>90</v>
      </c>
      <c r="CB221" s="144">
        <v>157</v>
      </c>
      <c r="CC221" s="144" t="s">
        <v>90</v>
      </c>
      <c r="CD221" s="23">
        <v>4.6852373966861975E-2</v>
      </c>
      <c r="CE221" s="144" t="s">
        <v>90</v>
      </c>
      <c r="CF221" s="144">
        <v>226</v>
      </c>
      <c r="CG221" s="2">
        <f t="shared" si="33"/>
        <v>2.5581638559630305E-3</v>
      </c>
      <c r="CH221">
        <f t="shared" si="34"/>
        <v>1.5798520085791176E-2</v>
      </c>
      <c r="CI221">
        <f t="shared" si="35"/>
        <v>0.13906048095047896</v>
      </c>
      <c r="CJ221">
        <f t="shared" si="36"/>
        <v>0.16179941271925702</v>
      </c>
      <c r="CK221">
        <f t="shared" si="37"/>
        <v>0.13637631561161809</v>
      </c>
      <c r="CL221">
        <f t="shared" si="38"/>
        <v>0.15675622769888875</v>
      </c>
      <c r="CM221">
        <f t="shared" si="39"/>
        <v>4.6852373966861975E-2</v>
      </c>
      <c r="CN221">
        <f t="shared" si="40"/>
        <v>9.6537605534985749E-2</v>
      </c>
      <c r="CO221">
        <f t="shared" si="41"/>
        <v>6.3954096399075763E-4</v>
      </c>
      <c r="CP221" s="144" t="s">
        <v>90</v>
      </c>
      <c r="CQ221">
        <f t="shared" si="42"/>
        <v>133</v>
      </c>
      <c r="CR221">
        <f t="shared" si="43"/>
        <v>186</v>
      </c>
      <c r="CS221" s="144" t="s">
        <v>90</v>
      </c>
    </row>
    <row r="222" spans="1:97" x14ac:dyDescent="0.25">
      <c r="A222" s="144" t="s">
        <v>54</v>
      </c>
      <c r="B222" s="23">
        <v>0.27578893338156518</v>
      </c>
      <c r="C222" s="144" t="s">
        <v>54</v>
      </c>
      <c r="D222" s="144">
        <v>99</v>
      </c>
      <c r="E222" s="144" t="s">
        <v>54</v>
      </c>
      <c r="F222" s="23">
        <v>0.26409928141012873</v>
      </c>
      <c r="G222" s="144" t="s">
        <v>54</v>
      </c>
      <c r="H222" s="144">
        <v>33</v>
      </c>
      <c r="I222" s="144" t="s">
        <v>54</v>
      </c>
      <c r="J222" s="23">
        <v>0.14244364331410439</v>
      </c>
      <c r="K222" s="144" t="s">
        <v>54</v>
      </c>
      <c r="L222" s="144">
        <v>310</v>
      </c>
      <c r="M222" s="144" t="s">
        <v>54</v>
      </c>
      <c r="N222" s="23">
        <v>277</v>
      </c>
      <c r="O222" s="144" t="s">
        <v>54</v>
      </c>
      <c r="P222" s="23">
        <v>321</v>
      </c>
      <c r="Q222" s="144" t="s">
        <v>54</v>
      </c>
      <c r="R222" s="23">
        <v>1.2063317027347742E-3</v>
      </c>
      <c r="S222" s="144" t="s">
        <v>54</v>
      </c>
      <c r="T222" s="144">
        <v>170</v>
      </c>
      <c r="U222" s="144" t="s">
        <v>54</v>
      </c>
      <c r="V222" s="23">
        <v>5.4596974449347475E-2</v>
      </c>
      <c r="W222" s="144" t="s">
        <v>54</v>
      </c>
      <c r="X222" s="144">
        <v>279</v>
      </c>
      <c r="Y222" s="144" t="s">
        <v>54</v>
      </c>
      <c r="Z222" s="23">
        <v>1.7105027226414168E-3</v>
      </c>
      <c r="AA222" s="144" t="s">
        <v>54</v>
      </c>
      <c r="AB222" s="144">
        <v>251</v>
      </c>
      <c r="AC222" s="144" t="s">
        <v>54</v>
      </c>
      <c r="AD222" s="23">
        <v>7.2297820464715487E-2</v>
      </c>
      <c r="AE222" s="144" t="s">
        <v>54</v>
      </c>
      <c r="AF222" s="144">
        <v>27</v>
      </c>
      <c r="AG222" s="144" t="s">
        <v>54</v>
      </c>
      <c r="AH222" s="23">
        <v>0.10342061143967927</v>
      </c>
      <c r="AI222" s="144" t="s">
        <v>54</v>
      </c>
      <c r="AJ222" s="144">
        <v>114</v>
      </c>
      <c r="AK222" s="144" t="s">
        <v>54</v>
      </c>
      <c r="AL222" s="23">
        <v>8.3482285036354048E-2</v>
      </c>
      <c r="AM222" s="144" t="s">
        <v>54</v>
      </c>
      <c r="AN222" s="144">
        <v>31</v>
      </c>
      <c r="AO222" s="144" t="s">
        <v>54</v>
      </c>
      <c r="AP222" s="23">
        <v>9.0781306608127874E-2</v>
      </c>
      <c r="AQ222" s="144" t="s">
        <v>54</v>
      </c>
      <c r="AR222" s="144">
        <v>71</v>
      </c>
      <c r="AS222" s="144" t="s">
        <v>54</v>
      </c>
      <c r="AT222" s="23">
        <v>7.1281945442899883E-2</v>
      </c>
      <c r="AU222" s="144" t="s">
        <v>54</v>
      </c>
      <c r="AV222" s="144">
        <v>232</v>
      </c>
      <c r="AW222" s="144" t="s">
        <v>54</v>
      </c>
      <c r="AX222" s="23">
        <v>0.11355440632969624</v>
      </c>
      <c r="AY222" s="144" t="s">
        <v>54</v>
      </c>
      <c r="AZ222" s="144">
        <v>89</v>
      </c>
      <c r="BA222" s="144" t="s">
        <v>54</v>
      </c>
      <c r="BB222" s="23">
        <v>0.38080529112419675</v>
      </c>
      <c r="BC222" s="144" t="s">
        <v>54</v>
      </c>
      <c r="BD222" s="144">
        <v>10</v>
      </c>
      <c r="BE222" s="144" t="s">
        <v>54</v>
      </c>
      <c r="BF222" s="23">
        <v>0.11744756239439655</v>
      </c>
      <c r="BG222" s="144" t="s">
        <v>54</v>
      </c>
      <c r="BH222" s="144">
        <v>312</v>
      </c>
      <c r="BI222" s="144" t="s">
        <v>54</v>
      </c>
      <c r="BJ222" s="23">
        <v>0.37192770739540154</v>
      </c>
      <c r="BK222" s="144" t="s">
        <v>54</v>
      </c>
      <c r="BL222" s="144">
        <v>14</v>
      </c>
      <c r="BM222" s="144" t="s">
        <v>54</v>
      </c>
      <c r="BN222" s="23">
        <v>3.9283751110696534E-2</v>
      </c>
      <c r="BO222" s="144" t="s">
        <v>54</v>
      </c>
      <c r="BP222" s="144">
        <v>224</v>
      </c>
      <c r="BQ222" s="144" t="s">
        <v>54</v>
      </c>
      <c r="BR222" s="23">
        <v>3.696063404981012E-2</v>
      </c>
      <c r="BS222" s="144" t="s">
        <v>54</v>
      </c>
      <c r="BT222" s="144">
        <v>256</v>
      </c>
      <c r="BU222" s="144" t="s">
        <v>54</v>
      </c>
      <c r="BV222" s="23">
        <v>6.6253318019509677E-2</v>
      </c>
      <c r="BW222" s="144" t="s">
        <v>54</v>
      </c>
      <c r="BX222" s="144">
        <v>283</v>
      </c>
      <c r="BY222" s="144" t="s">
        <v>54</v>
      </c>
      <c r="BZ222" s="23">
        <v>9.027104693168804E-2</v>
      </c>
      <c r="CA222" s="144" t="s">
        <v>54</v>
      </c>
      <c r="CB222" s="144">
        <v>287</v>
      </c>
      <c r="CC222" s="144" t="s">
        <v>54</v>
      </c>
      <c r="CD222" s="23">
        <v>3.4657957516734589E-2</v>
      </c>
      <c r="CE222" s="144" t="s">
        <v>54</v>
      </c>
      <c r="CF222" s="144">
        <v>264</v>
      </c>
      <c r="CG222" s="2">
        <f t="shared" si="33"/>
        <v>1.7105027226414168E-3</v>
      </c>
      <c r="CH222">
        <f t="shared" si="34"/>
        <v>8.3482285036354048E-2</v>
      </c>
      <c r="CI222">
        <f t="shared" si="35"/>
        <v>0.11355440632969624</v>
      </c>
      <c r="CJ222">
        <f t="shared" si="36"/>
        <v>0.37192770739540154</v>
      </c>
      <c r="CK222">
        <f t="shared" si="37"/>
        <v>6.6253318019509677E-2</v>
      </c>
      <c r="CL222">
        <f t="shared" si="38"/>
        <v>9.027104693168804E-2</v>
      </c>
      <c r="CM222">
        <f t="shared" si="39"/>
        <v>3.4657957516734589E-2</v>
      </c>
      <c r="CN222">
        <f t="shared" si="40"/>
        <v>0.11254568571696709</v>
      </c>
      <c r="CO222">
        <f t="shared" si="41"/>
        <v>4.276256806603542E-4</v>
      </c>
      <c r="CP222" s="144" t="s">
        <v>54</v>
      </c>
      <c r="CQ222">
        <f t="shared" si="42"/>
        <v>99</v>
      </c>
      <c r="CR222">
        <f t="shared" si="43"/>
        <v>251</v>
      </c>
      <c r="CS222" s="144" t="s">
        <v>54</v>
      </c>
    </row>
    <row r="223" spans="1:97" x14ac:dyDescent="0.25">
      <c r="A223" s="144" t="s">
        <v>314</v>
      </c>
      <c r="B223" s="23">
        <v>0.15197943841381373</v>
      </c>
      <c r="C223" s="144" t="s">
        <v>314</v>
      </c>
      <c r="D223" s="144">
        <v>279</v>
      </c>
      <c r="E223" s="144" t="s">
        <v>314</v>
      </c>
      <c r="F223" s="23">
        <v>6.4712038515715484E-2</v>
      </c>
      <c r="G223" s="144" t="s">
        <v>314</v>
      </c>
      <c r="H223" s="144">
        <v>235</v>
      </c>
      <c r="I223" s="144" t="s">
        <v>314</v>
      </c>
      <c r="J223" s="23">
        <v>0.18722936248793154</v>
      </c>
      <c r="K223" s="144" t="s">
        <v>314</v>
      </c>
      <c r="L223" s="144">
        <v>267</v>
      </c>
      <c r="M223" s="144" t="s">
        <v>314</v>
      </c>
      <c r="N223" s="23">
        <v>32</v>
      </c>
      <c r="O223" s="144" t="s">
        <v>314</v>
      </c>
      <c r="P223" s="23">
        <v>206</v>
      </c>
      <c r="Q223" s="144" t="s">
        <v>314</v>
      </c>
      <c r="R223" s="23">
        <v>2.2255598951192411E-3</v>
      </c>
      <c r="S223" s="144" t="s">
        <v>314</v>
      </c>
      <c r="T223" s="144">
        <v>102</v>
      </c>
      <c r="U223" s="144" t="s">
        <v>314</v>
      </c>
      <c r="V223" s="23">
        <v>0.1042007843597388</v>
      </c>
      <c r="W223" s="144" t="s">
        <v>314</v>
      </c>
      <c r="X223" s="144">
        <v>203</v>
      </c>
      <c r="Y223" s="144" t="s">
        <v>314</v>
      </c>
      <c r="Z223" s="23">
        <v>3.1878160393273907E-3</v>
      </c>
      <c r="AA223" s="144" t="s">
        <v>314</v>
      </c>
      <c r="AB223" s="144">
        <v>154</v>
      </c>
      <c r="AC223" s="144" t="s">
        <v>314</v>
      </c>
      <c r="AD223" s="23">
        <v>5.5130829715318262E-3</v>
      </c>
      <c r="AE223" s="144" t="s">
        <v>314</v>
      </c>
      <c r="AF223" s="144">
        <v>243</v>
      </c>
      <c r="AG223" s="144" t="s">
        <v>314</v>
      </c>
      <c r="AH223" s="23">
        <v>6.3801908977302257E-2</v>
      </c>
      <c r="AI223" s="144" t="s">
        <v>314</v>
      </c>
      <c r="AJ223" s="144">
        <v>241</v>
      </c>
      <c r="AK223" s="144" t="s">
        <v>314</v>
      </c>
      <c r="AL223" s="23">
        <v>1.3413084509277943E-2</v>
      </c>
      <c r="AM223" s="144" t="s">
        <v>314</v>
      </c>
      <c r="AN223" s="144">
        <v>284</v>
      </c>
      <c r="AO223" s="144" t="s">
        <v>314</v>
      </c>
      <c r="AP223" s="23">
        <v>6.792028781893289E-2</v>
      </c>
      <c r="AQ223" s="144" t="s">
        <v>314</v>
      </c>
      <c r="AR223" s="144">
        <v>98</v>
      </c>
      <c r="AS223" s="144" t="s">
        <v>314</v>
      </c>
      <c r="AT223" s="23">
        <v>0.11463662468642043</v>
      </c>
      <c r="AU223" s="144" t="s">
        <v>314</v>
      </c>
      <c r="AV223" s="144">
        <v>100</v>
      </c>
      <c r="AW223" s="144" t="s">
        <v>314</v>
      </c>
      <c r="AX223" s="23">
        <v>0.10657211201373951</v>
      </c>
      <c r="AY223" s="144" t="s">
        <v>314</v>
      </c>
      <c r="AZ223" s="144">
        <v>100</v>
      </c>
      <c r="BA223" s="144" t="s">
        <v>314</v>
      </c>
      <c r="BB223" s="23">
        <v>5.3092723513790588E-2</v>
      </c>
      <c r="BC223" s="144" t="s">
        <v>314</v>
      </c>
      <c r="BD223" s="144">
        <v>158</v>
      </c>
      <c r="BE223" s="144" t="s">
        <v>314</v>
      </c>
      <c r="BF223" s="23">
        <v>0.16539879214174139</v>
      </c>
      <c r="BG223" s="144" t="s">
        <v>314</v>
      </c>
      <c r="BH223" s="144">
        <v>233</v>
      </c>
      <c r="BI223" s="144" t="s">
        <v>314</v>
      </c>
      <c r="BJ223" s="23">
        <v>8.3001717256995816E-2</v>
      </c>
      <c r="BK223" s="144" t="s">
        <v>314</v>
      </c>
      <c r="BL223" s="144">
        <v>209</v>
      </c>
      <c r="BM223" s="144" t="s">
        <v>314</v>
      </c>
      <c r="BN223" s="23">
        <v>1.4437168636783777E-2</v>
      </c>
      <c r="BO223" s="144" t="s">
        <v>314</v>
      </c>
      <c r="BP223" s="144">
        <v>296</v>
      </c>
      <c r="BQ223" s="144" t="s">
        <v>314</v>
      </c>
      <c r="BR223" s="23">
        <v>8.7011764916615039E-2</v>
      </c>
      <c r="BS223" s="144" t="s">
        <v>314</v>
      </c>
      <c r="BT223" s="144">
        <v>88</v>
      </c>
      <c r="BU223" s="144" t="s">
        <v>314</v>
      </c>
      <c r="BV223" s="23">
        <v>8.8296253095737548E-2</v>
      </c>
      <c r="BW223" s="144" t="s">
        <v>314</v>
      </c>
      <c r="BX223" s="144">
        <v>221</v>
      </c>
      <c r="BY223" s="144" t="s">
        <v>314</v>
      </c>
      <c r="BZ223" s="23">
        <v>8.9986829585420716E-2</v>
      </c>
      <c r="CA223" s="144" t="s">
        <v>314</v>
      </c>
      <c r="CB223" s="144">
        <v>289</v>
      </c>
      <c r="CC223" s="144" t="s">
        <v>314</v>
      </c>
      <c r="CD223" s="23">
        <v>4.3520549954166772E-2</v>
      </c>
      <c r="CE223" s="144" t="s">
        <v>314</v>
      </c>
      <c r="CF223" s="144">
        <v>237</v>
      </c>
      <c r="CG223" s="2">
        <f t="shared" si="33"/>
        <v>3.1878160393273907E-3</v>
      </c>
      <c r="CH223">
        <f t="shared" si="34"/>
        <v>1.3413084509277943E-2</v>
      </c>
      <c r="CI223">
        <f t="shared" si="35"/>
        <v>0.10657211201373951</v>
      </c>
      <c r="CJ223">
        <f t="shared" si="36"/>
        <v>8.3001717256995816E-2</v>
      </c>
      <c r="CK223">
        <f t="shared" si="37"/>
        <v>8.8296253095737548E-2</v>
      </c>
      <c r="CL223">
        <f t="shared" si="38"/>
        <v>8.9986829585420716E-2</v>
      </c>
      <c r="CM223">
        <f t="shared" si="39"/>
        <v>4.3520549954166772E-2</v>
      </c>
      <c r="CN223">
        <f t="shared" si="40"/>
        <v>6.202072687049151E-2</v>
      </c>
      <c r="CO223">
        <f t="shared" si="41"/>
        <v>7.9695400983184768E-4</v>
      </c>
      <c r="CP223" s="144" t="s">
        <v>314</v>
      </c>
      <c r="CQ223">
        <f t="shared" si="42"/>
        <v>279</v>
      </c>
      <c r="CR223">
        <f t="shared" si="43"/>
        <v>154</v>
      </c>
      <c r="CS223" s="144" t="s">
        <v>314</v>
      </c>
    </row>
    <row r="224" spans="1:97" x14ac:dyDescent="0.25">
      <c r="A224" s="144" t="s">
        <v>267</v>
      </c>
      <c r="B224" s="23">
        <v>0.12628919339084702</v>
      </c>
      <c r="C224" s="144" t="s">
        <v>267</v>
      </c>
      <c r="D224" s="144">
        <v>306</v>
      </c>
      <c r="E224" s="144" t="s">
        <v>267</v>
      </c>
      <c r="F224" s="23">
        <v>7.0037567257125316E-2</v>
      </c>
      <c r="G224" s="144" t="s">
        <v>267</v>
      </c>
      <c r="H224" s="144">
        <v>225</v>
      </c>
      <c r="I224" s="144" t="s">
        <v>267</v>
      </c>
      <c r="J224" s="23">
        <v>0.14017510963688731</v>
      </c>
      <c r="K224" s="144" t="s">
        <v>267</v>
      </c>
      <c r="L224" s="144">
        <v>313</v>
      </c>
      <c r="M224" s="144" t="s">
        <v>267</v>
      </c>
      <c r="N224" s="23">
        <v>88</v>
      </c>
      <c r="O224" s="144" t="s">
        <v>267</v>
      </c>
      <c r="P224" s="23">
        <v>251</v>
      </c>
      <c r="Q224" s="144" t="s">
        <v>267</v>
      </c>
      <c r="R224" s="23">
        <v>4.8063746095976861E-3</v>
      </c>
      <c r="S224" s="144" t="s">
        <v>267</v>
      </c>
      <c r="T224" s="144">
        <v>53</v>
      </c>
      <c r="U224" s="144" t="s">
        <v>267</v>
      </c>
      <c r="V224" s="23">
        <v>2.9333102318708348E-2</v>
      </c>
      <c r="W224" s="144" t="s">
        <v>267</v>
      </c>
      <c r="X224" s="144">
        <v>323</v>
      </c>
      <c r="Y224" s="144" t="s">
        <v>267</v>
      </c>
      <c r="Z224" s="23">
        <v>5.0760002951176992E-3</v>
      </c>
      <c r="AA224" s="144" t="s">
        <v>267</v>
      </c>
      <c r="AB224" s="144">
        <v>95</v>
      </c>
      <c r="AC224" s="144" t="s">
        <v>267</v>
      </c>
      <c r="AD224" s="23">
        <v>3.627022458477018E-2</v>
      </c>
      <c r="AE224" s="144" t="s">
        <v>267</v>
      </c>
      <c r="AF224" s="144">
        <v>50</v>
      </c>
      <c r="AG224" s="144" t="s">
        <v>267</v>
      </c>
      <c r="AH224" s="23">
        <v>4.876821375266966E-2</v>
      </c>
      <c r="AI224" s="144" t="s">
        <v>267</v>
      </c>
      <c r="AJ224" s="144">
        <v>307</v>
      </c>
      <c r="AK224" s="144" t="s">
        <v>267</v>
      </c>
      <c r="AL224" s="23">
        <v>4.1488556286327333E-2</v>
      </c>
      <c r="AM224" s="144" t="s">
        <v>267</v>
      </c>
      <c r="AN224" s="144">
        <v>73</v>
      </c>
      <c r="AO224" s="144" t="s">
        <v>267</v>
      </c>
      <c r="AP224" s="23">
        <v>0</v>
      </c>
      <c r="AQ224" s="144" t="s">
        <v>267</v>
      </c>
      <c r="AR224" s="144">
        <v>253</v>
      </c>
      <c r="AS224" s="144" t="s">
        <v>267</v>
      </c>
      <c r="AT224" s="23">
        <v>3.0096063259749332E-2</v>
      </c>
      <c r="AU224" s="144" t="s">
        <v>267</v>
      </c>
      <c r="AV224" s="144">
        <v>320</v>
      </c>
      <c r="AW224" s="144" t="s">
        <v>267</v>
      </c>
      <c r="AX224" s="23">
        <v>1.061055963361629E-2</v>
      </c>
      <c r="AY224" s="144" t="s">
        <v>267</v>
      </c>
      <c r="AZ224" s="144">
        <v>323</v>
      </c>
      <c r="BA224" s="144" t="s">
        <v>267</v>
      </c>
      <c r="BB224" s="23">
        <v>4.8953846007628143E-2</v>
      </c>
      <c r="BC224" s="144" t="s">
        <v>267</v>
      </c>
      <c r="BD224" s="144">
        <v>169</v>
      </c>
      <c r="BE224" s="144" t="s">
        <v>267</v>
      </c>
      <c r="BF224" s="23">
        <v>0.2349724975138891</v>
      </c>
      <c r="BG224" s="144" t="s">
        <v>267</v>
      </c>
      <c r="BH224" s="144">
        <v>141</v>
      </c>
      <c r="BI224" s="144" t="s">
        <v>267</v>
      </c>
      <c r="BJ224" s="23">
        <v>9.3767361215659692E-2</v>
      </c>
      <c r="BK224" s="144" t="s">
        <v>267</v>
      </c>
      <c r="BL224" s="144">
        <v>177</v>
      </c>
      <c r="BM224" s="144" t="s">
        <v>267</v>
      </c>
      <c r="BN224" s="23">
        <v>6.4942215834181485E-2</v>
      </c>
      <c r="BO224" s="144" t="s">
        <v>267</v>
      </c>
      <c r="BP224" s="144">
        <v>157</v>
      </c>
      <c r="BQ224" s="144" t="s">
        <v>267</v>
      </c>
      <c r="BR224" s="23">
        <v>3.3199987571356435E-2</v>
      </c>
      <c r="BS224" s="144" t="s">
        <v>267</v>
      </c>
      <c r="BT224" s="144">
        <v>276</v>
      </c>
      <c r="BU224" s="144" t="s">
        <v>267</v>
      </c>
      <c r="BV224" s="23">
        <v>8.5227994469602289E-2</v>
      </c>
      <c r="BW224" s="144" t="s">
        <v>267</v>
      </c>
      <c r="BX224" s="144">
        <v>229</v>
      </c>
      <c r="BY224" s="144" t="s">
        <v>267</v>
      </c>
      <c r="BZ224" s="23">
        <v>7.3893572083890496E-2</v>
      </c>
      <c r="CA224" s="144" t="s">
        <v>267</v>
      </c>
      <c r="CB224" s="144">
        <v>312</v>
      </c>
      <c r="CC224" s="144" t="s">
        <v>267</v>
      </c>
      <c r="CD224" s="23">
        <v>5.0272832062487186E-2</v>
      </c>
      <c r="CE224" s="144" t="s">
        <v>267</v>
      </c>
      <c r="CF224" s="144">
        <v>217</v>
      </c>
      <c r="CG224" s="2">
        <f t="shared" si="33"/>
        <v>5.0760002951176992E-3</v>
      </c>
      <c r="CH224">
        <f t="shared" si="34"/>
        <v>4.1488556286327333E-2</v>
      </c>
      <c r="CI224">
        <f t="shared" si="35"/>
        <v>1.061055963361629E-2</v>
      </c>
      <c r="CJ224">
        <f t="shared" si="36"/>
        <v>9.3767361215659692E-2</v>
      </c>
      <c r="CK224">
        <f t="shared" si="37"/>
        <v>8.5227994469602289E-2</v>
      </c>
      <c r="CL224">
        <f t="shared" si="38"/>
        <v>7.3893572083890496E-2</v>
      </c>
      <c r="CM224">
        <f t="shared" si="39"/>
        <v>5.0272832062487186E-2</v>
      </c>
      <c r="CN224">
        <f t="shared" si="40"/>
        <v>5.1536889803880791E-2</v>
      </c>
      <c r="CO224">
        <f t="shared" si="41"/>
        <v>1.2690000737794248E-3</v>
      </c>
      <c r="CP224" s="144" t="s">
        <v>267</v>
      </c>
      <c r="CQ224">
        <f t="shared" si="42"/>
        <v>306</v>
      </c>
      <c r="CR224">
        <f t="shared" si="43"/>
        <v>95</v>
      </c>
      <c r="CS224" s="144" t="s">
        <v>267</v>
      </c>
    </row>
    <row r="225" spans="1:97" x14ac:dyDescent="0.25">
      <c r="A225" s="144" t="s">
        <v>42</v>
      </c>
      <c r="B225" s="23">
        <v>0.52082445293643753</v>
      </c>
      <c r="C225" s="144" t="s">
        <v>42</v>
      </c>
      <c r="D225" s="144">
        <v>19</v>
      </c>
      <c r="E225" s="144" t="s">
        <v>42</v>
      </c>
      <c r="F225" s="23">
        <v>0.32623158843080152</v>
      </c>
      <c r="G225" s="144" t="s">
        <v>42</v>
      </c>
      <c r="H225" s="144">
        <v>18</v>
      </c>
      <c r="I225" s="144" t="s">
        <v>42</v>
      </c>
      <c r="J225" s="23">
        <v>0.49648828129685796</v>
      </c>
      <c r="K225" s="144" t="s">
        <v>42</v>
      </c>
      <c r="L225" s="144">
        <v>32</v>
      </c>
      <c r="M225" s="144" t="s">
        <v>42</v>
      </c>
      <c r="N225" s="23">
        <v>14</v>
      </c>
      <c r="O225" s="144" t="s">
        <v>42</v>
      </c>
      <c r="P225" s="23">
        <v>192</v>
      </c>
      <c r="Q225" s="144" t="s">
        <v>42</v>
      </c>
      <c r="R225" s="23">
        <v>6.706812620453171E-3</v>
      </c>
      <c r="S225" s="144" t="s">
        <v>42</v>
      </c>
      <c r="T225" s="144">
        <v>37</v>
      </c>
      <c r="U225" s="144" t="s">
        <v>42</v>
      </c>
      <c r="V225" s="23">
        <v>0.64962094040761376</v>
      </c>
      <c r="W225" s="144" t="s">
        <v>42</v>
      </c>
      <c r="X225" s="144">
        <v>12</v>
      </c>
      <c r="Y225" s="144" t="s">
        <v>42</v>
      </c>
      <c r="Z225" s="23">
        <v>1.270797631477218E-2</v>
      </c>
      <c r="AA225" s="144" t="s">
        <v>42</v>
      </c>
      <c r="AB225" s="144">
        <v>23</v>
      </c>
      <c r="AC225" s="144" t="s">
        <v>42</v>
      </c>
      <c r="AD225" s="23">
        <v>1.4347927674292051E-2</v>
      </c>
      <c r="AE225" s="144" t="s">
        <v>42</v>
      </c>
      <c r="AF225" s="144">
        <v>122</v>
      </c>
      <c r="AG225" s="144" t="s">
        <v>42</v>
      </c>
      <c r="AH225" s="23">
        <v>0.10137144337815472</v>
      </c>
      <c r="AI225" s="144" t="s">
        <v>42</v>
      </c>
      <c r="AJ225" s="144">
        <v>123</v>
      </c>
      <c r="AK225" s="144" t="s">
        <v>42</v>
      </c>
      <c r="AL225" s="23">
        <v>2.6756831581705564E-2</v>
      </c>
      <c r="AM225" s="144" t="s">
        <v>42</v>
      </c>
      <c r="AN225" s="144">
        <v>127</v>
      </c>
      <c r="AO225" s="144" t="s">
        <v>42</v>
      </c>
      <c r="AP225" s="23">
        <v>3.9926071152845091E-2</v>
      </c>
      <c r="AQ225" s="144" t="s">
        <v>42</v>
      </c>
      <c r="AR225" s="144">
        <v>145</v>
      </c>
      <c r="AS225" s="144" t="s">
        <v>42</v>
      </c>
      <c r="AT225" s="23">
        <v>8.3070503265066292E-2</v>
      </c>
      <c r="AU225" s="144" t="s">
        <v>42</v>
      </c>
      <c r="AV225" s="144">
        <v>191</v>
      </c>
      <c r="AW225" s="144" t="s">
        <v>42</v>
      </c>
      <c r="AX225" s="23">
        <v>6.8176133601954847E-2</v>
      </c>
      <c r="AY225" s="144" t="s">
        <v>42</v>
      </c>
      <c r="AZ225" s="144">
        <v>164</v>
      </c>
      <c r="BA225" s="144" t="s">
        <v>42</v>
      </c>
      <c r="BB225" s="23">
        <v>0.60813177750615754</v>
      </c>
      <c r="BC225" s="144" t="s">
        <v>42</v>
      </c>
      <c r="BD225" s="144">
        <v>3</v>
      </c>
      <c r="BE225" s="144" t="s">
        <v>42</v>
      </c>
      <c r="BF225" s="23">
        <v>0.20383825970361022</v>
      </c>
      <c r="BG225" s="144" t="s">
        <v>42</v>
      </c>
      <c r="BH225" s="144">
        <v>185</v>
      </c>
      <c r="BI225" s="144" t="s">
        <v>42</v>
      </c>
      <c r="BJ225" s="23">
        <v>0.59735697784463271</v>
      </c>
      <c r="BK225" s="144" t="s">
        <v>42</v>
      </c>
      <c r="BL225" s="144">
        <v>3</v>
      </c>
      <c r="BM225" s="144" t="s">
        <v>42</v>
      </c>
      <c r="BN225" s="23">
        <v>5.2742543272263742E-2</v>
      </c>
      <c r="BO225" s="144" t="s">
        <v>42</v>
      </c>
      <c r="BP225" s="144">
        <v>185</v>
      </c>
      <c r="BQ225" s="144" t="s">
        <v>42</v>
      </c>
      <c r="BR225" s="23">
        <v>0.12745750115012952</v>
      </c>
      <c r="BS225" s="144" t="s">
        <v>42</v>
      </c>
      <c r="BT225" s="144">
        <v>41</v>
      </c>
      <c r="BU225" s="144" t="s">
        <v>42</v>
      </c>
      <c r="BV225" s="23">
        <v>0.1567362867348441</v>
      </c>
      <c r="BW225" s="144" t="s">
        <v>42</v>
      </c>
      <c r="BX225" s="144">
        <v>100</v>
      </c>
      <c r="BY225" s="144" t="s">
        <v>42</v>
      </c>
      <c r="BZ225" s="23">
        <v>0.45062763404353057</v>
      </c>
      <c r="CA225" s="144" t="s">
        <v>42</v>
      </c>
      <c r="CB225" s="144">
        <v>10</v>
      </c>
      <c r="CC225" s="144" t="s">
        <v>42</v>
      </c>
      <c r="CD225" s="23">
        <v>0.15687048519985244</v>
      </c>
      <c r="CE225" s="144" t="s">
        <v>42</v>
      </c>
      <c r="CF225" s="144">
        <v>74</v>
      </c>
      <c r="CG225" s="2">
        <f t="shared" si="33"/>
        <v>1.270797631477218E-2</v>
      </c>
      <c r="CH225">
        <f t="shared" si="34"/>
        <v>2.6756831581705564E-2</v>
      </c>
      <c r="CI225">
        <f t="shared" si="35"/>
        <v>6.8176133601954847E-2</v>
      </c>
      <c r="CJ225">
        <f t="shared" si="36"/>
        <v>0.59735697784463271</v>
      </c>
      <c r="CK225">
        <f t="shared" si="37"/>
        <v>0.1567362867348441</v>
      </c>
      <c r="CL225">
        <f t="shared" si="38"/>
        <v>0.45062763404353057</v>
      </c>
      <c r="CM225">
        <f t="shared" si="39"/>
        <v>0.15687048519985244</v>
      </c>
      <c r="CN225">
        <f t="shared" si="40"/>
        <v>0.21254132453820124</v>
      </c>
      <c r="CO225">
        <f t="shared" si="41"/>
        <v>3.176994078693045E-3</v>
      </c>
      <c r="CP225" s="144" t="s">
        <v>42</v>
      </c>
      <c r="CQ225">
        <f t="shared" si="42"/>
        <v>19</v>
      </c>
      <c r="CR225">
        <f t="shared" si="43"/>
        <v>23</v>
      </c>
      <c r="CS225" s="144" t="s">
        <v>42</v>
      </c>
    </row>
    <row r="226" spans="1:97" x14ac:dyDescent="0.25">
      <c r="A226" s="144" t="s">
        <v>124</v>
      </c>
      <c r="B226" s="23">
        <v>0.37553231234007534</v>
      </c>
      <c r="C226" s="144" t="s">
        <v>124</v>
      </c>
      <c r="D226" s="144">
        <v>46</v>
      </c>
      <c r="E226" s="144" t="s">
        <v>124</v>
      </c>
      <c r="F226" s="23">
        <v>0.11798985624674191</v>
      </c>
      <c r="G226" s="144" t="s">
        <v>124</v>
      </c>
      <c r="H226" s="144">
        <v>118</v>
      </c>
      <c r="I226" s="144" t="s">
        <v>124</v>
      </c>
      <c r="J226" s="23">
        <v>0.42925179076688286</v>
      </c>
      <c r="K226" s="144" t="s">
        <v>124</v>
      </c>
      <c r="L226" s="144">
        <v>45</v>
      </c>
      <c r="M226" s="144" t="s">
        <v>124</v>
      </c>
      <c r="N226" s="23">
        <v>-73</v>
      </c>
      <c r="O226" s="144" t="s">
        <v>124</v>
      </c>
      <c r="P226" s="23">
        <v>83</v>
      </c>
      <c r="Q226" s="144" t="s">
        <v>124</v>
      </c>
      <c r="R226" s="23">
        <v>4.1796485489893724E-3</v>
      </c>
      <c r="S226" s="144" t="s">
        <v>124</v>
      </c>
      <c r="T226" s="144">
        <v>58</v>
      </c>
      <c r="U226" s="144" t="s">
        <v>124</v>
      </c>
      <c r="V226" s="23">
        <v>0.11712796345685063</v>
      </c>
      <c r="W226" s="144" t="s">
        <v>124</v>
      </c>
      <c r="X226" s="144">
        <v>188</v>
      </c>
      <c r="Y226" s="144" t="s">
        <v>124</v>
      </c>
      <c r="Z226" s="23">
        <v>5.2607787371922515E-3</v>
      </c>
      <c r="AA226" s="144" t="s">
        <v>124</v>
      </c>
      <c r="AB226" s="144">
        <v>89</v>
      </c>
      <c r="AC226" s="144" t="s">
        <v>124</v>
      </c>
      <c r="AD226" s="23">
        <v>1.0249601435495781E-2</v>
      </c>
      <c r="AE226" s="144" t="s">
        <v>124</v>
      </c>
      <c r="AF226" s="144">
        <v>167</v>
      </c>
      <c r="AG226" s="144" t="s">
        <v>124</v>
      </c>
      <c r="AH226" s="23">
        <v>5.3460796132311798E-2</v>
      </c>
      <c r="AI226" s="144" t="s">
        <v>124</v>
      </c>
      <c r="AJ226" s="144">
        <v>288</v>
      </c>
      <c r="AK226" s="144" t="s">
        <v>124</v>
      </c>
      <c r="AL226" s="23">
        <v>1.6725107635570665E-2</v>
      </c>
      <c r="AM226" s="144" t="s">
        <v>124</v>
      </c>
      <c r="AN226" s="144">
        <v>246</v>
      </c>
      <c r="AO226" s="144" t="s">
        <v>124</v>
      </c>
      <c r="AP226" s="23">
        <v>4.5093890561357895E-2</v>
      </c>
      <c r="AQ226" s="144" t="s">
        <v>124</v>
      </c>
      <c r="AR226" s="144">
        <v>135</v>
      </c>
      <c r="AS226" s="144" t="s">
        <v>124</v>
      </c>
      <c r="AT226" s="23">
        <v>0.19457557948019269</v>
      </c>
      <c r="AU226" s="144" t="s">
        <v>124</v>
      </c>
      <c r="AV226" s="144">
        <v>23</v>
      </c>
      <c r="AW226" s="144" t="s">
        <v>124</v>
      </c>
      <c r="AX226" s="23">
        <v>0.11252156040920457</v>
      </c>
      <c r="AY226" s="144" t="s">
        <v>124</v>
      </c>
      <c r="AZ226" s="144">
        <v>90</v>
      </c>
      <c r="BA226" s="144" t="s">
        <v>124</v>
      </c>
      <c r="BB226" s="23">
        <v>0.12242964685550284</v>
      </c>
      <c r="BC226" s="144" t="s">
        <v>124</v>
      </c>
      <c r="BD226" s="144">
        <v>72</v>
      </c>
      <c r="BE226" s="144" t="s">
        <v>124</v>
      </c>
      <c r="BF226" s="23">
        <v>0.32340537615431647</v>
      </c>
      <c r="BG226" s="144" t="s">
        <v>124</v>
      </c>
      <c r="BH226" s="144">
        <v>66</v>
      </c>
      <c r="BI226" s="144" t="s">
        <v>124</v>
      </c>
      <c r="BJ226" s="23">
        <v>0.17927681415679889</v>
      </c>
      <c r="BK226" s="144" t="s">
        <v>124</v>
      </c>
      <c r="BL226" s="144">
        <v>67</v>
      </c>
      <c r="BM226" s="144" t="s">
        <v>124</v>
      </c>
      <c r="BN226" s="23">
        <v>7.9124270439685687E-2</v>
      </c>
      <c r="BO226" s="144" t="s">
        <v>124</v>
      </c>
      <c r="BP226" s="144">
        <v>129</v>
      </c>
      <c r="BQ226" s="144" t="s">
        <v>124</v>
      </c>
      <c r="BR226" s="23">
        <v>0.11813975694182868</v>
      </c>
      <c r="BS226" s="144" t="s">
        <v>124</v>
      </c>
      <c r="BT226" s="144">
        <v>49</v>
      </c>
      <c r="BU226" s="144" t="s">
        <v>124</v>
      </c>
      <c r="BV226" s="23">
        <v>0.1714985599174009</v>
      </c>
      <c r="BW226" s="144" t="s">
        <v>124</v>
      </c>
      <c r="BX226" s="144">
        <v>88</v>
      </c>
      <c r="BY226" s="144" t="s">
        <v>124</v>
      </c>
      <c r="BZ226" s="23">
        <v>0.15702394248343929</v>
      </c>
      <c r="CA226" s="144" t="s">
        <v>124</v>
      </c>
      <c r="CB226" s="144">
        <v>156</v>
      </c>
      <c r="CC226" s="144" t="s">
        <v>124</v>
      </c>
      <c r="CD226" s="23">
        <v>0.56903577797664162</v>
      </c>
      <c r="CE226" s="144" t="s">
        <v>124</v>
      </c>
      <c r="CF226" s="144">
        <v>15</v>
      </c>
      <c r="CG226" s="2">
        <f t="shared" si="33"/>
        <v>5.2607787371922515E-3</v>
      </c>
      <c r="CH226">
        <f t="shared" si="34"/>
        <v>1.6725107635570665E-2</v>
      </c>
      <c r="CI226">
        <f t="shared" si="35"/>
        <v>0.11252156040920457</v>
      </c>
      <c r="CJ226">
        <f t="shared" si="36"/>
        <v>0.17927681415679889</v>
      </c>
      <c r="CK226">
        <f t="shared" si="37"/>
        <v>0.1714985599174009</v>
      </c>
      <c r="CL226">
        <f t="shared" si="38"/>
        <v>0.15702394248343929</v>
      </c>
      <c r="CM226">
        <f t="shared" si="39"/>
        <v>0.56903577797664162</v>
      </c>
      <c r="CN226">
        <f t="shared" si="40"/>
        <v>0.15324959229860513</v>
      </c>
      <c r="CO226">
        <f t="shared" si="41"/>
        <v>1.3151946842980629E-3</v>
      </c>
      <c r="CP226" s="144" t="s">
        <v>124</v>
      </c>
      <c r="CQ226">
        <f t="shared" si="42"/>
        <v>46</v>
      </c>
      <c r="CR226">
        <f t="shared" si="43"/>
        <v>89</v>
      </c>
      <c r="CS226" s="144" t="s">
        <v>124</v>
      </c>
    </row>
    <row r="227" spans="1:97" x14ac:dyDescent="0.25">
      <c r="A227" s="144" t="s">
        <v>121</v>
      </c>
      <c r="B227" s="23">
        <v>0.18245105280661209</v>
      </c>
      <c r="C227" s="144" t="s">
        <v>121</v>
      </c>
      <c r="D227" s="144">
        <v>217</v>
      </c>
      <c r="E227" s="144" t="s">
        <v>121</v>
      </c>
      <c r="F227" s="23">
        <v>4.9389033327031151E-2</v>
      </c>
      <c r="G227" s="144" t="s">
        <v>121</v>
      </c>
      <c r="H227" s="144">
        <v>280</v>
      </c>
      <c r="I227" s="144" t="s">
        <v>121</v>
      </c>
      <c r="J227" s="23">
        <v>0.28512826877887448</v>
      </c>
      <c r="K227" s="144" t="s">
        <v>121</v>
      </c>
      <c r="L227" s="144">
        <v>132</v>
      </c>
      <c r="M227" s="144" t="s">
        <v>121</v>
      </c>
      <c r="N227" s="23">
        <v>-148</v>
      </c>
      <c r="O227" s="144" t="s">
        <v>121</v>
      </c>
      <c r="P227" s="23">
        <v>39</v>
      </c>
      <c r="Q227" s="144" t="s">
        <v>121</v>
      </c>
      <c r="R227" s="23">
        <v>1.7568826768223065E-4</v>
      </c>
      <c r="S227" s="144" t="s">
        <v>121</v>
      </c>
      <c r="T227" s="144">
        <v>300</v>
      </c>
      <c r="U227" s="144" t="s">
        <v>121</v>
      </c>
      <c r="V227" s="23">
        <v>0.10003972995272348</v>
      </c>
      <c r="W227" s="144" t="s">
        <v>121</v>
      </c>
      <c r="X227" s="144">
        <v>207</v>
      </c>
      <c r="Y227" s="144" t="s">
        <v>121</v>
      </c>
      <c r="Z227" s="23">
        <v>1.1001072843089736E-3</v>
      </c>
      <c r="AA227" s="144" t="s">
        <v>121</v>
      </c>
      <c r="AB227" s="144">
        <v>287</v>
      </c>
      <c r="AC227" s="144" t="s">
        <v>121</v>
      </c>
      <c r="AD227" s="23">
        <v>3.6024658585559852E-2</v>
      </c>
      <c r="AE227" s="144" t="s">
        <v>121</v>
      </c>
      <c r="AF227" s="144">
        <v>52</v>
      </c>
      <c r="AG227" s="144" t="s">
        <v>121</v>
      </c>
      <c r="AH227" s="23">
        <v>6.8373129667054861E-2</v>
      </c>
      <c r="AI227" s="144" t="s">
        <v>121</v>
      </c>
      <c r="AJ227" s="144">
        <v>222</v>
      </c>
      <c r="AK227" s="144" t="s">
        <v>121</v>
      </c>
      <c r="AL227" s="23">
        <v>4.3720112838610742E-2</v>
      </c>
      <c r="AM227" s="144" t="s">
        <v>121</v>
      </c>
      <c r="AN227" s="144">
        <v>64</v>
      </c>
      <c r="AO227" s="144" t="s">
        <v>121</v>
      </c>
      <c r="AP227" s="23">
        <v>2.1108764359476027E-2</v>
      </c>
      <c r="AQ227" s="144" t="s">
        <v>121</v>
      </c>
      <c r="AR227" s="144">
        <v>207</v>
      </c>
      <c r="AS227" s="144" t="s">
        <v>121</v>
      </c>
      <c r="AT227" s="23">
        <v>0.21728298778479471</v>
      </c>
      <c r="AU227" s="144" t="s">
        <v>121</v>
      </c>
      <c r="AV227" s="144">
        <v>15</v>
      </c>
      <c r="AW227" s="144" t="s">
        <v>121</v>
      </c>
      <c r="AX227" s="23">
        <v>9.7165026965159995E-2</v>
      </c>
      <c r="AY227" s="144" t="s">
        <v>121</v>
      </c>
      <c r="AZ227" s="144">
        <v>110</v>
      </c>
      <c r="BA227" s="144" t="s">
        <v>121</v>
      </c>
      <c r="BB227" s="23">
        <v>2.2673958557072785E-2</v>
      </c>
      <c r="BC227" s="144" t="s">
        <v>121</v>
      </c>
      <c r="BD227" s="144">
        <v>251</v>
      </c>
      <c r="BE227" s="144" t="s">
        <v>121</v>
      </c>
      <c r="BF227" s="23">
        <v>0.3940377932191822</v>
      </c>
      <c r="BG227" s="144" t="s">
        <v>121</v>
      </c>
      <c r="BH227" s="144">
        <v>46</v>
      </c>
      <c r="BI227" s="144" t="s">
        <v>121</v>
      </c>
      <c r="BJ227" s="23">
        <v>0.10303956342950954</v>
      </c>
      <c r="BK227" s="144" t="s">
        <v>121</v>
      </c>
      <c r="BL227" s="144">
        <v>157</v>
      </c>
      <c r="BM227" s="144" t="s">
        <v>121</v>
      </c>
      <c r="BN227" s="23">
        <v>2.9300422225225456E-2</v>
      </c>
      <c r="BO227" s="144" t="s">
        <v>121</v>
      </c>
      <c r="BP227" s="144">
        <v>262</v>
      </c>
      <c r="BQ227" s="144" t="s">
        <v>121</v>
      </c>
      <c r="BR227" s="23">
        <v>3.6559217632860713E-2</v>
      </c>
      <c r="BS227" s="144" t="s">
        <v>121</v>
      </c>
      <c r="BT227" s="144">
        <v>258</v>
      </c>
      <c r="BU227" s="144" t="s">
        <v>121</v>
      </c>
      <c r="BV227" s="23">
        <v>5.7246679493153062E-2</v>
      </c>
      <c r="BW227" s="144" t="s">
        <v>121</v>
      </c>
      <c r="BX227" s="144">
        <v>294</v>
      </c>
      <c r="BY227" s="144" t="s">
        <v>121</v>
      </c>
      <c r="BZ227" s="23">
        <v>0.17861882849004534</v>
      </c>
      <c r="CA227" s="144" t="s">
        <v>121</v>
      </c>
      <c r="CB227" s="144">
        <v>128</v>
      </c>
      <c r="CC227" s="144" t="s">
        <v>121</v>
      </c>
      <c r="CD227" s="23">
        <v>2.3222275024670308E-2</v>
      </c>
      <c r="CE227" s="144" t="s">
        <v>121</v>
      </c>
      <c r="CF227" s="144">
        <v>298</v>
      </c>
      <c r="CG227" s="2">
        <f t="shared" si="33"/>
        <v>1.1001072843089736E-3</v>
      </c>
      <c r="CH227">
        <f t="shared" si="34"/>
        <v>4.3720112838610742E-2</v>
      </c>
      <c r="CI227">
        <f t="shared" si="35"/>
        <v>9.7165026965159995E-2</v>
      </c>
      <c r="CJ227">
        <f t="shared" si="36"/>
        <v>0.10303956342950954</v>
      </c>
      <c r="CK227">
        <f t="shared" si="37"/>
        <v>5.7246679493153062E-2</v>
      </c>
      <c r="CL227">
        <f t="shared" si="38"/>
        <v>0.17861882849004534</v>
      </c>
      <c r="CM227">
        <f t="shared" si="39"/>
        <v>2.3222275024670308E-2</v>
      </c>
      <c r="CN227">
        <f t="shared" si="40"/>
        <v>7.4455775277585179E-2</v>
      </c>
      <c r="CO227">
        <f t="shared" si="41"/>
        <v>2.7502682107724341E-4</v>
      </c>
      <c r="CP227" s="144" t="s">
        <v>121</v>
      </c>
      <c r="CQ227">
        <f t="shared" si="42"/>
        <v>217</v>
      </c>
      <c r="CR227">
        <f t="shared" si="43"/>
        <v>287</v>
      </c>
      <c r="CS227" s="144" t="s">
        <v>121</v>
      </c>
    </row>
    <row r="228" spans="1:97" x14ac:dyDescent="0.25">
      <c r="A228" s="144" t="s">
        <v>123</v>
      </c>
      <c r="B228" s="23">
        <v>0.2172624116831082</v>
      </c>
      <c r="C228" s="144" t="s">
        <v>123</v>
      </c>
      <c r="D228" s="144">
        <v>158</v>
      </c>
      <c r="E228" s="144" t="s">
        <v>123</v>
      </c>
      <c r="F228" s="23">
        <v>0.13449039525153664</v>
      </c>
      <c r="G228" s="144" t="s">
        <v>123</v>
      </c>
      <c r="H228" s="144">
        <v>92</v>
      </c>
      <c r="I228" s="144" t="s">
        <v>123</v>
      </c>
      <c r="J228" s="23">
        <v>0.25180592246416689</v>
      </c>
      <c r="K228" s="144" t="s">
        <v>123</v>
      </c>
      <c r="L228" s="144">
        <v>172</v>
      </c>
      <c r="M228" s="144" t="s">
        <v>123</v>
      </c>
      <c r="N228" s="23">
        <v>80</v>
      </c>
      <c r="O228" s="144" t="s">
        <v>123</v>
      </c>
      <c r="P228" s="23">
        <v>244</v>
      </c>
      <c r="Q228" s="144" t="s">
        <v>123</v>
      </c>
      <c r="R228" s="23">
        <v>4.8040440514738133E-4</v>
      </c>
      <c r="S228" s="144" t="s">
        <v>123</v>
      </c>
      <c r="T228" s="144">
        <v>259</v>
      </c>
      <c r="U228" s="144" t="s">
        <v>123</v>
      </c>
      <c r="V228" s="23">
        <v>3.2290886539351679E-2</v>
      </c>
      <c r="W228" s="144" t="s">
        <v>123</v>
      </c>
      <c r="X228" s="144">
        <v>318</v>
      </c>
      <c r="Y228" s="144" t="s">
        <v>123</v>
      </c>
      <c r="Z228" s="23">
        <v>7.7866176018258413E-4</v>
      </c>
      <c r="AA228" s="144" t="s">
        <v>123</v>
      </c>
      <c r="AB228" s="144">
        <v>316</v>
      </c>
      <c r="AC228" s="144" t="s">
        <v>123</v>
      </c>
      <c r="AD228" s="23">
        <v>1.2353756215373121E-2</v>
      </c>
      <c r="AE228" s="144" t="s">
        <v>123</v>
      </c>
      <c r="AF228" s="144">
        <v>142</v>
      </c>
      <c r="AG228" s="144" t="s">
        <v>123</v>
      </c>
      <c r="AH228" s="23">
        <v>9.0108795325650901E-2</v>
      </c>
      <c r="AI228" s="144" t="s">
        <v>123</v>
      </c>
      <c r="AJ228" s="144">
        <v>141</v>
      </c>
      <c r="AK228" s="144" t="s">
        <v>123</v>
      </c>
      <c r="AL228" s="23">
        <v>2.3394232862428151E-2</v>
      </c>
      <c r="AM228" s="144" t="s">
        <v>123</v>
      </c>
      <c r="AN228" s="144">
        <v>151</v>
      </c>
      <c r="AO228" s="144" t="s">
        <v>123</v>
      </c>
      <c r="AP228" s="23">
        <v>0.19467851626129351</v>
      </c>
      <c r="AQ228" s="144" t="s">
        <v>123</v>
      </c>
      <c r="AR228" s="144">
        <v>24</v>
      </c>
      <c r="AS228" s="144" t="s">
        <v>123</v>
      </c>
      <c r="AT228" s="23">
        <v>7.692437278170218E-2</v>
      </c>
      <c r="AU228" s="144" t="s">
        <v>123</v>
      </c>
      <c r="AV228" s="144">
        <v>205</v>
      </c>
      <c r="AW228" s="144" t="s">
        <v>123</v>
      </c>
      <c r="AX228" s="23">
        <v>0.21674243253161168</v>
      </c>
      <c r="AY228" s="144" t="s">
        <v>123</v>
      </c>
      <c r="AZ228" s="144">
        <v>25</v>
      </c>
      <c r="BA228" s="144" t="s">
        <v>123</v>
      </c>
      <c r="BB228" s="23">
        <v>3.5921748279114679E-2</v>
      </c>
      <c r="BC228" s="144" t="s">
        <v>123</v>
      </c>
      <c r="BD228" s="144">
        <v>203</v>
      </c>
      <c r="BE228" s="144" t="s">
        <v>123</v>
      </c>
      <c r="BF228" s="23">
        <v>0.52471834598464129</v>
      </c>
      <c r="BG228" s="144" t="s">
        <v>123</v>
      </c>
      <c r="BH228" s="144">
        <v>15</v>
      </c>
      <c r="BI228" s="144" t="s">
        <v>123</v>
      </c>
      <c r="BJ228" s="23">
        <v>0.14243740581152775</v>
      </c>
      <c r="BK228" s="144" t="s">
        <v>123</v>
      </c>
      <c r="BL228" s="144">
        <v>108</v>
      </c>
      <c r="BM228" s="144" t="s">
        <v>123</v>
      </c>
      <c r="BN228" s="23">
        <v>5.4153501607294631E-2</v>
      </c>
      <c r="BO228" s="144" t="s">
        <v>123</v>
      </c>
      <c r="BP228" s="144">
        <v>182</v>
      </c>
      <c r="BQ228" s="144" t="s">
        <v>123</v>
      </c>
      <c r="BR228" s="23">
        <v>2.9596190169189698E-2</v>
      </c>
      <c r="BS228" s="144" t="s">
        <v>123</v>
      </c>
      <c r="BT228" s="144">
        <v>293</v>
      </c>
      <c r="BU228" s="144" t="s">
        <v>123</v>
      </c>
      <c r="BV228" s="23">
        <v>7.2734066826680863E-2</v>
      </c>
      <c r="BW228" s="144" t="s">
        <v>123</v>
      </c>
      <c r="BX228" s="144">
        <v>267</v>
      </c>
      <c r="BY228" s="144" t="s">
        <v>123</v>
      </c>
      <c r="BZ228" s="23">
        <v>0.11395952471442862</v>
      </c>
      <c r="CA228" s="144" t="s">
        <v>123</v>
      </c>
      <c r="CB228" s="144">
        <v>237</v>
      </c>
      <c r="CC228" s="144" t="s">
        <v>123</v>
      </c>
      <c r="CD228" s="23">
        <v>3.1548652828623867E-2</v>
      </c>
      <c r="CE228" s="144" t="s">
        <v>123</v>
      </c>
      <c r="CF228" s="144">
        <v>270</v>
      </c>
      <c r="CG228" s="2">
        <f t="shared" si="33"/>
        <v>7.7866176018258413E-4</v>
      </c>
      <c r="CH228">
        <f t="shared" si="34"/>
        <v>2.3394232862428151E-2</v>
      </c>
      <c r="CI228">
        <f t="shared" si="35"/>
        <v>0.21674243253161168</v>
      </c>
      <c r="CJ228">
        <f t="shared" si="36"/>
        <v>0.14243740581152775</v>
      </c>
      <c r="CK228">
        <f t="shared" si="37"/>
        <v>7.2734066826680863E-2</v>
      </c>
      <c r="CL228">
        <f t="shared" si="38"/>
        <v>0.11395952471442862</v>
      </c>
      <c r="CM228">
        <f t="shared" si="39"/>
        <v>3.1548652828623867E-2</v>
      </c>
      <c r="CN228">
        <f t="shared" si="40"/>
        <v>8.8661813958891347E-2</v>
      </c>
      <c r="CO228">
        <f t="shared" si="41"/>
        <v>1.9466544004564603E-4</v>
      </c>
      <c r="CP228" s="144" t="s">
        <v>123</v>
      </c>
      <c r="CQ228">
        <f t="shared" si="42"/>
        <v>158</v>
      </c>
      <c r="CR228">
        <f t="shared" si="43"/>
        <v>316</v>
      </c>
      <c r="CS228" s="144" t="s">
        <v>123</v>
      </c>
    </row>
    <row r="229" spans="1:97" x14ac:dyDescent="0.25">
      <c r="A229" s="144" t="s">
        <v>18</v>
      </c>
      <c r="B229" s="23">
        <v>0.9298012391854088</v>
      </c>
      <c r="C229" s="144" t="s">
        <v>18</v>
      </c>
      <c r="D229" s="144">
        <v>3</v>
      </c>
      <c r="E229" s="144" t="s">
        <v>18</v>
      </c>
      <c r="F229" s="23">
        <v>0.12764872178279782</v>
      </c>
      <c r="G229" s="144" t="s">
        <v>18</v>
      </c>
      <c r="H229" s="144">
        <v>103</v>
      </c>
      <c r="I229" s="144" t="s">
        <v>18</v>
      </c>
      <c r="J229" s="23">
        <v>1</v>
      </c>
      <c r="K229" s="144" t="s">
        <v>18</v>
      </c>
      <c r="L229" s="144">
        <v>1</v>
      </c>
      <c r="M229" s="144" t="s">
        <v>18</v>
      </c>
      <c r="N229" s="23">
        <v>-102</v>
      </c>
      <c r="O229" s="144" t="s">
        <v>18</v>
      </c>
      <c r="P229" s="23">
        <v>66</v>
      </c>
      <c r="Q229" s="144" t="s">
        <v>18</v>
      </c>
      <c r="R229" s="23">
        <v>1.7702429238922375E-3</v>
      </c>
      <c r="S229" s="144" t="s">
        <v>18</v>
      </c>
      <c r="T229" s="144">
        <v>121</v>
      </c>
      <c r="U229" s="144" t="s">
        <v>18</v>
      </c>
      <c r="V229" s="23">
        <v>0.23692817283662324</v>
      </c>
      <c r="W229" s="144" t="s">
        <v>18</v>
      </c>
      <c r="X229" s="144">
        <v>88</v>
      </c>
      <c r="Y229" s="144" t="s">
        <v>18</v>
      </c>
      <c r="Z229" s="23">
        <v>3.9591756713161785E-3</v>
      </c>
      <c r="AA229" s="144" t="s">
        <v>18</v>
      </c>
      <c r="AB229" s="144">
        <v>121</v>
      </c>
      <c r="AC229" s="144" t="s">
        <v>18</v>
      </c>
      <c r="AD229" s="23">
        <v>1.064304977123885E-2</v>
      </c>
      <c r="AE229" s="144" t="s">
        <v>18</v>
      </c>
      <c r="AF229" s="144">
        <v>162</v>
      </c>
      <c r="AG229" s="144" t="s">
        <v>18</v>
      </c>
      <c r="AH229" s="23">
        <v>8.6487508169267785E-2</v>
      </c>
      <c r="AI229" s="144" t="s">
        <v>18</v>
      </c>
      <c r="AJ229" s="144">
        <v>153</v>
      </c>
      <c r="AK229" s="144" t="s">
        <v>18</v>
      </c>
      <c r="AL229" s="23">
        <v>2.1270899631138016E-2</v>
      </c>
      <c r="AM229" s="144" t="s">
        <v>18</v>
      </c>
      <c r="AN229" s="144">
        <v>174</v>
      </c>
      <c r="AO229" s="144" t="s">
        <v>18</v>
      </c>
      <c r="AP229" s="23">
        <v>4.0140872338448451E-2</v>
      </c>
      <c r="AQ229" s="144" t="s">
        <v>18</v>
      </c>
      <c r="AR229" s="144">
        <v>144</v>
      </c>
      <c r="AS229" s="144" t="s">
        <v>18</v>
      </c>
      <c r="AT229" s="23">
        <v>0.1648705573402991</v>
      </c>
      <c r="AU229" s="144" t="s">
        <v>18</v>
      </c>
      <c r="AV229" s="144">
        <v>34</v>
      </c>
      <c r="AW229" s="144" t="s">
        <v>18</v>
      </c>
      <c r="AX229" s="23">
        <v>9.7224488248439739E-2</v>
      </c>
      <c r="AY229" s="144" t="s">
        <v>18</v>
      </c>
      <c r="AZ229" s="144">
        <v>109</v>
      </c>
      <c r="BA229" s="144" t="s">
        <v>18</v>
      </c>
      <c r="BB229" s="23">
        <v>8.0996947455516083E-2</v>
      </c>
      <c r="BC229" s="144" t="s">
        <v>18</v>
      </c>
      <c r="BD229" s="144">
        <v>111</v>
      </c>
      <c r="BE229" s="144" t="s">
        <v>18</v>
      </c>
      <c r="BF229" s="23">
        <v>0.52581985061864989</v>
      </c>
      <c r="BG229" s="144" t="s">
        <v>18</v>
      </c>
      <c r="BH229" s="144">
        <v>13</v>
      </c>
      <c r="BI229" s="144" t="s">
        <v>18</v>
      </c>
      <c r="BJ229" s="23">
        <v>0.18378640816427072</v>
      </c>
      <c r="BK229" s="144" t="s">
        <v>18</v>
      </c>
      <c r="BL229" s="144">
        <v>61</v>
      </c>
      <c r="BM229" s="144" t="s">
        <v>18</v>
      </c>
      <c r="BN229" s="23">
        <v>0.14889819103856672</v>
      </c>
      <c r="BO229" s="144" t="s">
        <v>18</v>
      </c>
      <c r="BP229" s="144">
        <v>49</v>
      </c>
      <c r="BQ229" s="144" t="s">
        <v>18</v>
      </c>
      <c r="BR229" s="23">
        <v>1</v>
      </c>
      <c r="BS229" s="144" t="s">
        <v>18</v>
      </c>
      <c r="BT229" s="144">
        <v>1</v>
      </c>
      <c r="BU229" s="144" t="s">
        <v>18</v>
      </c>
      <c r="BV229" s="23">
        <v>1</v>
      </c>
      <c r="BW229" s="144" t="s">
        <v>18</v>
      </c>
      <c r="BX229" s="144">
        <v>1</v>
      </c>
      <c r="BY229" s="144" t="s">
        <v>18</v>
      </c>
      <c r="BZ229" s="23">
        <v>0.55668668486890849</v>
      </c>
      <c r="CA229" s="144" t="s">
        <v>18</v>
      </c>
      <c r="CB229" s="144">
        <v>5</v>
      </c>
      <c r="CC229" s="144" t="s">
        <v>18</v>
      </c>
      <c r="CD229" s="23">
        <v>1</v>
      </c>
      <c r="CE229" s="144" t="s">
        <v>18</v>
      </c>
      <c r="CF229" s="144">
        <v>1</v>
      </c>
      <c r="CG229" s="2">
        <f t="shared" si="33"/>
        <v>3.9591756713161785E-3</v>
      </c>
      <c r="CH229">
        <f t="shared" si="34"/>
        <v>2.1270899631138016E-2</v>
      </c>
      <c r="CI229">
        <f t="shared" si="35"/>
        <v>9.7224488248439739E-2</v>
      </c>
      <c r="CJ229">
        <f t="shared" si="36"/>
        <v>0.18378640816427072</v>
      </c>
      <c r="CK229">
        <f t="shared" si="37"/>
        <v>1</v>
      </c>
      <c r="CL229">
        <f t="shared" si="38"/>
        <v>0.55668668486890849</v>
      </c>
      <c r="CM229">
        <f t="shared" si="39"/>
        <v>1</v>
      </c>
      <c r="CN229">
        <f t="shared" si="40"/>
        <v>0.37943914848761096</v>
      </c>
      <c r="CO229">
        <f t="shared" si="41"/>
        <v>9.8979391782904463E-4</v>
      </c>
      <c r="CP229" s="144" t="s">
        <v>18</v>
      </c>
      <c r="CQ229">
        <f t="shared" si="42"/>
        <v>3</v>
      </c>
      <c r="CR229">
        <f t="shared" si="43"/>
        <v>121</v>
      </c>
      <c r="CS229" s="144" t="s">
        <v>18</v>
      </c>
    </row>
    <row r="230" spans="1:97" x14ac:dyDescent="0.25">
      <c r="A230" s="144" t="s">
        <v>154</v>
      </c>
      <c r="B230" s="23">
        <v>0.32119791319388519</v>
      </c>
      <c r="C230" s="144" t="s">
        <v>154</v>
      </c>
      <c r="D230" s="144">
        <v>77</v>
      </c>
      <c r="E230" s="144" t="s">
        <v>154</v>
      </c>
      <c r="F230" s="23">
        <v>0.17769331932564886</v>
      </c>
      <c r="G230" s="144" t="s">
        <v>154</v>
      </c>
      <c r="H230" s="144">
        <v>60</v>
      </c>
      <c r="I230" s="144" t="s">
        <v>154</v>
      </c>
      <c r="J230" s="23">
        <v>0.32166030977776272</v>
      </c>
      <c r="K230" s="144" t="s">
        <v>154</v>
      </c>
      <c r="L230" s="144">
        <v>97</v>
      </c>
      <c r="M230" s="144" t="s">
        <v>154</v>
      </c>
      <c r="N230" s="23">
        <v>37</v>
      </c>
      <c r="O230" s="144" t="s">
        <v>154</v>
      </c>
      <c r="P230" s="23">
        <v>217</v>
      </c>
      <c r="Q230" s="144" t="s">
        <v>154</v>
      </c>
      <c r="R230" s="23">
        <v>1.7103102885427557E-3</v>
      </c>
      <c r="S230" s="144" t="s">
        <v>154</v>
      </c>
      <c r="T230" s="144">
        <v>124</v>
      </c>
      <c r="U230" s="144" t="s">
        <v>154</v>
      </c>
      <c r="V230" s="23">
        <v>0.18675139165592311</v>
      </c>
      <c r="W230" s="144" t="s">
        <v>154</v>
      </c>
      <c r="X230" s="144">
        <v>119</v>
      </c>
      <c r="Y230" s="144" t="s">
        <v>154</v>
      </c>
      <c r="Z230" s="23">
        <v>3.4355750787867642E-3</v>
      </c>
      <c r="AA230" s="144" t="s">
        <v>154</v>
      </c>
      <c r="AB230" s="144">
        <v>148</v>
      </c>
      <c r="AC230" s="144" t="s">
        <v>154</v>
      </c>
      <c r="AD230" s="23">
        <v>5.7225005428605475E-3</v>
      </c>
      <c r="AE230" s="144" t="s">
        <v>154</v>
      </c>
      <c r="AF230" s="144">
        <v>239</v>
      </c>
      <c r="AG230" s="144" t="s">
        <v>154</v>
      </c>
      <c r="AH230" s="23">
        <v>0.10113134224614641</v>
      </c>
      <c r="AI230" s="144" t="s">
        <v>154</v>
      </c>
      <c r="AJ230" s="144">
        <v>124</v>
      </c>
      <c r="AK230" s="144" t="s">
        <v>154</v>
      </c>
      <c r="AL230" s="23">
        <v>1.8321833305029383E-2</v>
      </c>
      <c r="AM230" s="144" t="s">
        <v>154</v>
      </c>
      <c r="AN230" s="144">
        <v>211</v>
      </c>
      <c r="AO230" s="144" t="s">
        <v>154</v>
      </c>
      <c r="AP230" s="23">
        <v>1.3164251649833798E-2</v>
      </c>
      <c r="AQ230" s="144" t="s">
        <v>154</v>
      </c>
      <c r="AR230" s="144">
        <v>229</v>
      </c>
      <c r="AS230" s="144" t="s">
        <v>154</v>
      </c>
      <c r="AT230" s="23">
        <v>7.0887341922597796E-2</v>
      </c>
      <c r="AU230" s="144" t="s">
        <v>154</v>
      </c>
      <c r="AV230" s="144">
        <v>234</v>
      </c>
      <c r="AW230" s="144" t="s">
        <v>154</v>
      </c>
      <c r="AX230" s="23">
        <v>3.7814130644836373E-2</v>
      </c>
      <c r="AY230" s="144" t="s">
        <v>154</v>
      </c>
      <c r="AZ230" s="144">
        <v>264</v>
      </c>
      <c r="BA230" s="144" t="s">
        <v>154</v>
      </c>
      <c r="BB230" s="23">
        <v>0.12079445872302587</v>
      </c>
      <c r="BC230" s="144" t="s">
        <v>154</v>
      </c>
      <c r="BD230" s="144">
        <v>76</v>
      </c>
      <c r="BE230" s="144" t="s">
        <v>154</v>
      </c>
      <c r="BF230" s="23">
        <v>0.25233954432384165</v>
      </c>
      <c r="BG230" s="144" t="s">
        <v>154</v>
      </c>
      <c r="BH230" s="144">
        <v>128</v>
      </c>
      <c r="BI230" s="144" t="s">
        <v>154</v>
      </c>
      <c r="BJ230" s="23">
        <v>0.16293205404589267</v>
      </c>
      <c r="BK230" s="144" t="s">
        <v>154</v>
      </c>
      <c r="BL230" s="144">
        <v>85</v>
      </c>
      <c r="BM230" s="144" t="s">
        <v>154</v>
      </c>
      <c r="BN230" s="23">
        <v>0.25179184627550166</v>
      </c>
      <c r="BO230" s="144" t="s">
        <v>154</v>
      </c>
      <c r="BP230" s="144">
        <v>22</v>
      </c>
      <c r="BQ230" s="144" t="s">
        <v>154</v>
      </c>
      <c r="BR230" s="23">
        <v>0.13298730345943155</v>
      </c>
      <c r="BS230" s="144" t="s">
        <v>154</v>
      </c>
      <c r="BT230" s="144">
        <v>35</v>
      </c>
      <c r="BU230" s="144" t="s">
        <v>154</v>
      </c>
      <c r="BV230" s="23">
        <v>0.33415786361992533</v>
      </c>
      <c r="BW230" s="144" t="s">
        <v>154</v>
      </c>
      <c r="BX230" s="144">
        <v>21</v>
      </c>
      <c r="BY230" s="144" t="s">
        <v>154</v>
      </c>
      <c r="BZ230" s="23">
        <v>0.14257422410091392</v>
      </c>
      <c r="CA230" s="144" t="s">
        <v>154</v>
      </c>
      <c r="CB230" s="144">
        <v>173</v>
      </c>
      <c r="CC230" s="144" t="s">
        <v>154</v>
      </c>
      <c r="CD230" s="23">
        <v>0.26191116207470566</v>
      </c>
      <c r="CE230" s="144" t="s">
        <v>154</v>
      </c>
      <c r="CF230" s="144">
        <v>34</v>
      </c>
      <c r="CG230" s="2">
        <f t="shared" si="33"/>
        <v>3.4355750787867642E-3</v>
      </c>
      <c r="CH230">
        <f t="shared" si="34"/>
        <v>1.8321833305029383E-2</v>
      </c>
      <c r="CI230">
        <f t="shared" si="35"/>
        <v>3.7814130644836373E-2</v>
      </c>
      <c r="CJ230">
        <f t="shared" si="36"/>
        <v>0.16293205404589267</v>
      </c>
      <c r="CK230">
        <f t="shared" si="37"/>
        <v>0.33415786361992533</v>
      </c>
      <c r="CL230">
        <f t="shared" si="38"/>
        <v>0.14257422410091392</v>
      </c>
      <c r="CM230">
        <f t="shared" si="39"/>
        <v>0.26191116207470566</v>
      </c>
      <c r="CN230">
        <f t="shared" si="40"/>
        <v>0.13107646832677822</v>
      </c>
      <c r="CO230">
        <f t="shared" si="41"/>
        <v>8.5889376969669104E-4</v>
      </c>
      <c r="CP230" s="144" t="s">
        <v>154</v>
      </c>
      <c r="CQ230">
        <f t="shared" si="42"/>
        <v>77</v>
      </c>
      <c r="CR230">
        <f t="shared" si="43"/>
        <v>148</v>
      </c>
      <c r="CS230" s="144" t="s">
        <v>154</v>
      </c>
    </row>
    <row r="231" spans="1:97" x14ac:dyDescent="0.25">
      <c r="A231" s="144" t="s">
        <v>50</v>
      </c>
      <c r="B231" s="23">
        <v>0.34248949408519525</v>
      </c>
      <c r="C231" s="144" t="s">
        <v>50</v>
      </c>
      <c r="D231" s="144">
        <v>61</v>
      </c>
      <c r="E231" s="144" t="s">
        <v>50</v>
      </c>
      <c r="F231" s="23">
        <v>0.30910646582350226</v>
      </c>
      <c r="G231" s="144" t="s">
        <v>50</v>
      </c>
      <c r="H231" s="144">
        <v>21</v>
      </c>
      <c r="I231" s="144" t="s">
        <v>50</v>
      </c>
      <c r="J231" s="23">
        <v>0.22748297909761042</v>
      </c>
      <c r="K231" s="144" t="s">
        <v>50</v>
      </c>
      <c r="L231" s="144">
        <v>211</v>
      </c>
      <c r="M231" s="144" t="s">
        <v>50</v>
      </c>
      <c r="N231" s="23">
        <v>190</v>
      </c>
      <c r="O231" s="144" t="s">
        <v>50</v>
      </c>
      <c r="P231" s="23">
        <v>307</v>
      </c>
      <c r="Q231" s="144" t="s">
        <v>50</v>
      </c>
      <c r="R231" s="23">
        <v>2.1267317438938886E-4</v>
      </c>
      <c r="S231" s="144" t="s">
        <v>50</v>
      </c>
      <c r="T231" s="144">
        <v>292</v>
      </c>
      <c r="U231" s="144" t="s">
        <v>50</v>
      </c>
      <c r="V231" s="23">
        <v>8.4019653320132781E-2</v>
      </c>
      <c r="W231" s="144" t="s">
        <v>50</v>
      </c>
      <c r="X231" s="144">
        <v>237</v>
      </c>
      <c r="Y231" s="144" t="s">
        <v>50</v>
      </c>
      <c r="Z231" s="23">
        <v>9.8903882125962262E-4</v>
      </c>
      <c r="AA231" s="144" t="s">
        <v>50</v>
      </c>
      <c r="AB231" s="144">
        <v>302</v>
      </c>
      <c r="AC231" s="144" t="s">
        <v>50</v>
      </c>
      <c r="AD231" s="23">
        <v>1.9217485383082402E-3</v>
      </c>
      <c r="AE231" s="144" t="s">
        <v>50</v>
      </c>
      <c r="AF231" s="144">
        <v>313</v>
      </c>
      <c r="AG231" s="144" t="s">
        <v>50</v>
      </c>
      <c r="AH231" s="23">
        <v>9.8513024626878637E-2</v>
      </c>
      <c r="AI231" s="144" t="s">
        <v>50</v>
      </c>
      <c r="AJ231" s="144">
        <v>128</v>
      </c>
      <c r="AK231" s="144" t="s">
        <v>50</v>
      </c>
      <c r="AL231" s="23">
        <v>1.4288336066560487E-2</v>
      </c>
      <c r="AM231" s="144" t="s">
        <v>50</v>
      </c>
      <c r="AN231" s="144">
        <v>270</v>
      </c>
      <c r="AO231" s="144" t="s">
        <v>50</v>
      </c>
      <c r="AP231" s="23">
        <v>6.1503285493516982E-2</v>
      </c>
      <c r="AQ231" s="144" t="s">
        <v>50</v>
      </c>
      <c r="AR231" s="144">
        <v>107</v>
      </c>
      <c r="AS231" s="144" t="s">
        <v>50</v>
      </c>
      <c r="AT231" s="23">
        <v>9.4970997010632108E-2</v>
      </c>
      <c r="AU231" s="144" t="s">
        <v>50</v>
      </c>
      <c r="AV231" s="144">
        <v>149</v>
      </c>
      <c r="AW231" s="144" t="s">
        <v>50</v>
      </c>
      <c r="AX231" s="23">
        <v>9.3388531637402211E-2</v>
      </c>
      <c r="AY231" s="144" t="s">
        <v>50</v>
      </c>
      <c r="AZ231" s="144">
        <v>117</v>
      </c>
      <c r="BA231" s="144" t="s">
        <v>50</v>
      </c>
      <c r="BB231" s="23">
        <v>2.6234530894692951E-2</v>
      </c>
      <c r="BC231" s="144" t="s">
        <v>50</v>
      </c>
      <c r="BD231" s="144">
        <v>235</v>
      </c>
      <c r="BE231" s="144" t="s">
        <v>50</v>
      </c>
      <c r="BF231" s="23">
        <v>0.27168318544627534</v>
      </c>
      <c r="BG231" s="144" t="s">
        <v>50</v>
      </c>
      <c r="BH231" s="144">
        <v>113</v>
      </c>
      <c r="BI231" s="144" t="s">
        <v>50</v>
      </c>
      <c r="BJ231" s="23">
        <v>8.0714913440370906E-2</v>
      </c>
      <c r="BK231" s="144" t="s">
        <v>50</v>
      </c>
      <c r="BL231" s="144">
        <v>216</v>
      </c>
      <c r="BM231" s="144" t="s">
        <v>50</v>
      </c>
      <c r="BN231" s="23">
        <v>0.59409000428099001</v>
      </c>
      <c r="BO231" s="144" t="s">
        <v>50</v>
      </c>
      <c r="BP231" s="144">
        <v>4</v>
      </c>
      <c r="BQ231" s="144" t="s">
        <v>50</v>
      </c>
      <c r="BR231" s="23">
        <v>7.3343277140530697E-2</v>
      </c>
      <c r="BS231" s="144" t="s">
        <v>50</v>
      </c>
      <c r="BT231" s="144">
        <v>124</v>
      </c>
      <c r="BU231" s="144" t="s">
        <v>50</v>
      </c>
      <c r="BV231" s="23">
        <v>0.57903903607358709</v>
      </c>
      <c r="BW231" s="144" t="s">
        <v>50</v>
      </c>
      <c r="BX231" s="144">
        <v>7</v>
      </c>
      <c r="BY231" s="144" t="s">
        <v>50</v>
      </c>
      <c r="BZ231" s="23">
        <v>0.11051696746705404</v>
      </c>
      <c r="CA231" s="144" t="s">
        <v>50</v>
      </c>
      <c r="CB231" s="144">
        <v>244</v>
      </c>
      <c r="CC231" s="144" t="s">
        <v>50</v>
      </c>
      <c r="CD231" s="23">
        <v>7.9247472920417228E-2</v>
      </c>
      <c r="CE231" s="144" t="s">
        <v>50</v>
      </c>
      <c r="CF231" s="144">
        <v>146</v>
      </c>
      <c r="CG231" s="2">
        <f t="shared" si="33"/>
        <v>9.8903882125962262E-4</v>
      </c>
      <c r="CH231">
        <f t="shared" si="34"/>
        <v>1.4288336066560487E-2</v>
      </c>
      <c r="CI231">
        <f t="shared" si="35"/>
        <v>9.3388531637402211E-2</v>
      </c>
      <c r="CJ231">
        <f t="shared" si="36"/>
        <v>8.0714913440370906E-2</v>
      </c>
      <c r="CK231">
        <f t="shared" si="37"/>
        <v>0.57903903607358709</v>
      </c>
      <c r="CL231">
        <f t="shared" si="38"/>
        <v>0.11051696746705404</v>
      </c>
      <c r="CM231">
        <f t="shared" si="39"/>
        <v>7.9247472920417228E-2</v>
      </c>
      <c r="CN231">
        <f t="shared" si="40"/>
        <v>0.13976527081797688</v>
      </c>
      <c r="CO231">
        <f t="shared" si="41"/>
        <v>2.4725970531490565E-4</v>
      </c>
      <c r="CP231" s="144" t="s">
        <v>50</v>
      </c>
      <c r="CQ231">
        <f t="shared" si="42"/>
        <v>61</v>
      </c>
      <c r="CR231">
        <f t="shared" si="43"/>
        <v>302</v>
      </c>
      <c r="CS231" s="144" t="s">
        <v>50</v>
      </c>
    </row>
    <row r="232" spans="1:97" x14ac:dyDescent="0.25">
      <c r="A232" s="144" t="s">
        <v>264</v>
      </c>
      <c r="B232" s="23">
        <v>0.16790679501470582</v>
      </c>
      <c r="C232" s="144" t="s">
        <v>264</v>
      </c>
      <c r="D232" s="144">
        <v>245</v>
      </c>
      <c r="E232" s="144" t="s">
        <v>264</v>
      </c>
      <c r="F232" s="23">
        <v>5.9113146839932601E-2</v>
      </c>
      <c r="G232" s="144" t="s">
        <v>264</v>
      </c>
      <c r="H232" s="144">
        <v>258</v>
      </c>
      <c r="I232" s="144" t="s">
        <v>264</v>
      </c>
      <c r="J232" s="23">
        <v>0.20455007619768201</v>
      </c>
      <c r="K232" s="144" t="s">
        <v>264</v>
      </c>
      <c r="L232" s="144">
        <v>244</v>
      </c>
      <c r="M232" s="144" t="s">
        <v>264</v>
      </c>
      <c r="N232" s="23">
        <v>-14</v>
      </c>
      <c r="O232" s="144" t="s">
        <v>264</v>
      </c>
      <c r="P232" s="23">
        <v>146</v>
      </c>
      <c r="Q232" s="144" t="s">
        <v>264</v>
      </c>
      <c r="R232" s="23">
        <v>1.2206156032252282E-3</v>
      </c>
      <c r="S232" s="144" t="s">
        <v>264</v>
      </c>
      <c r="T232" s="144">
        <v>168</v>
      </c>
      <c r="U232" s="144" t="s">
        <v>264</v>
      </c>
      <c r="V232" s="23">
        <v>0.13244819213597811</v>
      </c>
      <c r="W232" s="144" t="s">
        <v>264</v>
      </c>
      <c r="X232" s="144">
        <v>171</v>
      </c>
      <c r="Y232" s="144" t="s">
        <v>264</v>
      </c>
      <c r="Z232" s="23">
        <v>2.4442090279807446E-3</v>
      </c>
      <c r="AA232" s="144" t="s">
        <v>264</v>
      </c>
      <c r="AB232" s="144">
        <v>193</v>
      </c>
      <c r="AC232" s="144" t="s">
        <v>264</v>
      </c>
      <c r="AD232" s="23">
        <v>4.8412682803069705E-3</v>
      </c>
      <c r="AE232" s="144" t="s">
        <v>264</v>
      </c>
      <c r="AF232" s="144">
        <v>256</v>
      </c>
      <c r="AG232" s="144" t="s">
        <v>264</v>
      </c>
      <c r="AH232" s="23">
        <v>5.2391246074067734E-2</v>
      </c>
      <c r="AI232" s="144" t="s">
        <v>264</v>
      </c>
      <c r="AJ232" s="144">
        <v>294</v>
      </c>
      <c r="AK232" s="144" t="s">
        <v>264</v>
      </c>
      <c r="AL232" s="23">
        <v>1.1320354335638457E-2</v>
      </c>
      <c r="AM232" s="144" t="s">
        <v>264</v>
      </c>
      <c r="AN232" s="144">
        <v>308</v>
      </c>
      <c r="AO232" s="144" t="s">
        <v>264</v>
      </c>
      <c r="AP232" s="23">
        <v>8.5326833008275552E-2</v>
      </c>
      <c r="AQ232" s="144" t="s">
        <v>264</v>
      </c>
      <c r="AR232" s="144">
        <v>79</v>
      </c>
      <c r="AS232" s="144" t="s">
        <v>264</v>
      </c>
      <c r="AT232" s="23">
        <v>0.10463622199403541</v>
      </c>
      <c r="AU232" s="144" t="s">
        <v>264</v>
      </c>
      <c r="AV232" s="144">
        <v>121</v>
      </c>
      <c r="AW232" s="144" t="s">
        <v>264</v>
      </c>
      <c r="AX232" s="23">
        <v>0.12000086193741705</v>
      </c>
      <c r="AY232" s="144" t="s">
        <v>264</v>
      </c>
      <c r="AZ232" s="144">
        <v>81</v>
      </c>
      <c r="BA232" s="144" t="s">
        <v>264</v>
      </c>
      <c r="BB232" s="23">
        <v>1.5307990368808541E-2</v>
      </c>
      <c r="BC232" s="144" t="s">
        <v>264</v>
      </c>
      <c r="BD232" s="144">
        <v>274</v>
      </c>
      <c r="BE232" s="144" t="s">
        <v>264</v>
      </c>
      <c r="BF232" s="23">
        <v>0.14442818386355202</v>
      </c>
      <c r="BG232" s="144" t="s">
        <v>264</v>
      </c>
      <c r="BH232" s="144">
        <v>277</v>
      </c>
      <c r="BI232" s="144" t="s">
        <v>264</v>
      </c>
      <c r="BJ232" s="23">
        <v>4.4150532215129164E-2</v>
      </c>
      <c r="BK232" s="144" t="s">
        <v>264</v>
      </c>
      <c r="BL232" s="144">
        <v>305</v>
      </c>
      <c r="BM232" s="144" t="s">
        <v>264</v>
      </c>
      <c r="BN232" s="23">
        <v>2.4103405118710678E-2</v>
      </c>
      <c r="BO232" s="144" t="s">
        <v>264</v>
      </c>
      <c r="BP232" s="144">
        <v>276</v>
      </c>
      <c r="BQ232" s="144" t="s">
        <v>264</v>
      </c>
      <c r="BR232" s="23">
        <v>0.1208762460273267</v>
      </c>
      <c r="BS232" s="144" t="s">
        <v>264</v>
      </c>
      <c r="BT232" s="144">
        <v>47</v>
      </c>
      <c r="BU232" s="144" t="s">
        <v>264</v>
      </c>
      <c r="BV232" s="23">
        <v>0.12617033252680698</v>
      </c>
      <c r="BW232" s="144" t="s">
        <v>264</v>
      </c>
      <c r="BX232" s="144">
        <v>144</v>
      </c>
      <c r="BY232" s="144" t="s">
        <v>264</v>
      </c>
      <c r="BZ232" s="23">
        <v>0.10689870036471716</v>
      </c>
      <c r="CA232" s="144" t="s">
        <v>264</v>
      </c>
      <c r="CB232" s="144">
        <v>253</v>
      </c>
      <c r="CC232" s="144" t="s">
        <v>264</v>
      </c>
      <c r="CD232" s="23">
        <v>6.8727143514148339E-2</v>
      </c>
      <c r="CE232" s="144" t="s">
        <v>264</v>
      </c>
      <c r="CF232" s="144">
        <v>166</v>
      </c>
      <c r="CG232" s="2">
        <f t="shared" si="33"/>
        <v>2.4442090279807446E-3</v>
      </c>
      <c r="CH232">
        <f t="shared" si="34"/>
        <v>1.1320354335638457E-2</v>
      </c>
      <c r="CI232">
        <f t="shared" si="35"/>
        <v>0.12000086193741705</v>
      </c>
      <c r="CJ232">
        <f t="shared" si="36"/>
        <v>4.4150532215129164E-2</v>
      </c>
      <c r="CK232">
        <f t="shared" si="37"/>
        <v>0.12617033252680698</v>
      </c>
      <c r="CL232">
        <f t="shared" si="38"/>
        <v>0.10689870036471716</v>
      </c>
      <c r="CM232">
        <f t="shared" si="39"/>
        <v>6.8727143514148339E-2</v>
      </c>
      <c r="CN232">
        <f t="shared" si="40"/>
        <v>6.8520462912568261E-2</v>
      </c>
      <c r="CO232">
        <f t="shared" si="41"/>
        <v>6.1105225699518615E-4</v>
      </c>
      <c r="CP232" s="144" t="s">
        <v>264</v>
      </c>
      <c r="CQ232">
        <f t="shared" si="42"/>
        <v>245</v>
      </c>
      <c r="CR232">
        <f t="shared" si="43"/>
        <v>193</v>
      </c>
      <c r="CS232" s="144" t="s">
        <v>264</v>
      </c>
    </row>
    <row r="233" spans="1:97" x14ac:dyDescent="0.25">
      <c r="A233" s="144" t="s">
        <v>177</v>
      </c>
      <c r="B233" s="23">
        <v>0.226452180775599</v>
      </c>
      <c r="C233" s="144" t="s">
        <v>177</v>
      </c>
      <c r="D233" s="144">
        <v>147</v>
      </c>
      <c r="E233" s="144" t="s">
        <v>177</v>
      </c>
      <c r="F233" s="23">
        <v>0.11576820659422297</v>
      </c>
      <c r="G233" s="144" t="s">
        <v>177</v>
      </c>
      <c r="H233" s="144">
        <v>121</v>
      </c>
      <c r="I233" s="144" t="s">
        <v>177</v>
      </c>
      <c r="J233" s="23">
        <v>0.29725014672058425</v>
      </c>
      <c r="K233" s="144" t="s">
        <v>177</v>
      </c>
      <c r="L233" s="144">
        <v>119</v>
      </c>
      <c r="M233" s="144" t="s">
        <v>177</v>
      </c>
      <c r="N233" s="23">
        <v>-2</v>
      </c>
      <c r="O233" s="144" t="s">
        <v>177</v>
      </c>
      <c r="P233" s="23">
        <v>162</v>
      </c>
      <c r="Q233" s="144" t="s">
        <v>177</v>
      </c>
      <c r="R233" s="23">
        <v>1.2924688223916959E-3</v>
      </c>
      <c r="S233" s="144" t="s">
        <v>177</v>
      </c>
      <c r="T233" s="144">
        <v>160</v>
      </c>
      <c r="U233" s="144" t="s">
        <v>177</v>
      </c>
      <c r="V233" s="23">
        <v>0.25888150377119806</v>
      </c>
      <c r="W233" s="144" t="s">
        <v>177</v>
      </c>
      <c r="X233" s="144">
        <v>73</v>
      </c>
      <c r="Y233" s="144" t="s">
        <v>177</v>
      </c>
      <c r="Z233" s="23">
        <v>3.684416740386779E-3</v>
      </c>
      <c r="AA233" s="144" t="s">
        <v>177</v>
      </c>
      <c r="AB233" s="144">
        <v>133</v>
      </c>
      <c r="AC233" s="144" t="s">
        <v>177</v>
      </c>
      <c r="AD233" s="23">
        <v>8.9837923710039159E-3</v>
      </c>
      <c r="AE233" s="144" t="s">
        <v>177</v>
      </c>
      <c r="AF233" s="144">
        <v>184</v>
      </c>
      <c r="AG233" s="144" t="s">
        <v>177</v>
      </c>
      <c r="AH233" s="23">
        <v>8.5084436565084146E-2</v>
      </c>
      <c r="AI233" s="144" t="s">
        <v>177</v>
      </c>
      <c r="AJ233" s="144">
        <v>159</v>
      </c>
      <c r="AK233" s="144" t="s">
        <v>177</v>
      </c>
      <c r="AL233" s="23">
        <v>1.9477264398304675E-2</v>
      </c>
      <c r="AM233" s="144" t="s">
        <v>177</v>
      </c>
      <c r="AN233" s="144">
        <v>196</v>
      </c>
      <c r="AO233" s="144" t="s">
        <v>177</v>
      </c>
      <c r="AP233" s="23">
        <v>0</v>
      </c>
      <c r="AQ233" s="144" t="s">
        <v>177</v>
      </c>
      <c r="AR233" s="144">
        <v>253</v>
      </c>
      <c r="AS233" s="144" t="s">
        <v>177</v>
      </c>
      <c r="AT233" s="23">
        <v>0.18575487819941489</v>
      </c>
      <c r="AU233" s="144" t="s">
        <v>177</v>
      </c>
      <c r="AV233" s="144">
        <v>25</v>
      </c>
      <c r="AW233" s="144" t="s">
        <v>177</v>
      </c>
      <c r="AX233" s="23">
        <v>6.5489070625592449E-2</v>
      </c>
      <c r="AY233" s="144" t="s">
        <v>177</v>
      </c>
      <c r="AZ233" s="144">
        <v>177</v>
      </c>
      <c r="BA233" s="144" t="s">
        <v>177</v>
      </c>
      <c r="BB233" s="23">
        <v>0.15050358879919146</v>
      </c>
      <c r="BC233" s="144" t="s">
        <v>177</v>
      </c>
      <c r="BD233" s="144">
        <v>54</v>
      </c>
      <c r="BE233" s="144" t="s">
        <v>177</v>
      </c>
      <c r="BF233" s="23">
        <v>0.23172186557140156</v>
      </c>
      <c r="BG233" s="144" t="s">
        <v>177</v>
      </c>
      <c r="BH233" s="144">
        <v>146</v>
      </c>
      <c r="BI233" s="144" t="s">
        <v>177</v>
      </c>
      <c r="BJ233" s="23">
        <v>0.1857243107598632</v>
      </c>
      <c r="BK233" s="144" t="s">
        <v>177</v>
      </c>
      <c r="BL233" s="144">
        <v>58</v>
      </c>
      <c r="BM233" s="144" t="s">
        <v>177</v>
      </c>
      <c r="BN233" s="23">
        <v>9.5381346661019675E-2</v>
      </c>
      <c r="BO233" s="144" t="s">
        <v>177</v>
      </c>
      <c r="BP233" s="144">
        <v>103</v>
      </c>
      <c r="BQ233" s="144" t="s">
        <v>177</v>
      </c>
      <c r="BR233" s="23">
        <v>8.3676773798125159E-2</v>
      </c>
      <c r="BS233" s="144" t="s">
        <v>177</v>
      </c>
      <c r="BT233" s="144">
        <v>94</v>
      </c>
      <c r="BU233" s="144" t="s">
        <v>177</v>
      </c>
      <c r="BV233" s="23">
        <v>0.15558267732362174</v>
      </c>
      <c r="BW233" s="144" t="s">
        <v>177</v>
      </c>
      <c r="BX233" s="144">
        <v>101</v>
      </c>
      <c r="BY233" s="144" t="s">
        <v>177</v>
      </c>
      <c r="BZ233" s="23">
        <v>0.12576900112753214</v>
      </c>
      <c r="CA233" s="144" t="s">
        <v>177</v>
      </c>
      <c r="CB233" s="144">
        <v>210</v>
      </c>
      <c r="CC233" s="144" t="s">
        <v>177</v>
      </c>
      <c r="CD233" s="23">
        <v>9.0530216898127652E-2</v>
      </c>
      <c r="CE233" s="144" t="s">
        <v>177</v>
      </c>
      <c r="CF233" s="144">
        <v>131</v>
      </c>
      <c r="CG233" s="2">
        <f t="shared" si="33"/>
        <v>3.684416740386779E-3</v>
      </c>
      <c r="CH233">
        <f t="shared" si="34"/>
        <v>1.9477264398304675E-2</v>
      </c>
      <c r="CI233">
        <f t="shared" si="35"/>
        <v>6.5489070625592449E-2</v>
      </c>
      <c r="CJ233">
        <f t="shared" si="36"/>
        <v>0.1857243107598632</v>
      </c>
      <c r="CK233">
        <f t="shared" si="37"/>
        <v>0.15558267732362174</v>
      </c>
      <c r="CL233">
        <f t="shared" si="38"/>
        <v>0.12576900112753214</v>
      </c>
      <c r="CM233">
        <f t="shared" si="39"/>
        <v>9.0530216898127652E-2</v>
      </c>
      <c r="CN233">
        <f t="shared" si="40"/>
        <v>9.2412032836107924E-2</v>
      </c>
      <c r="CO233">
        <f t="shared" si="41"/>
        <v>9.2110418509669476E-4</v>
      </c>
      <c r="CP233" s="144" t="s">
        <v>177</v>
      </c>
      <c r="CQ233">
        <f t="shared" si="42"/>
        <v>147</v>
      </c>
      <c r="CR233">
        <f t="shared" si="43"/>
        <v>133</v>
      </c>
      <c r="CS233" s="144" t="s">
        <v>177</v>
      </c>
    </row>
    <row r="234" spans="1:97" x14ac:dyDescent="0.25">
      <c r="A234" s="144" t="s">
        <v>179</v>
      </c>
      <c r="B234" s="23">
        <v>0.21624074907418328</v>
      </c>
      <c r="C234" s="144" t="s">
        <v>179</v>
      </c>
      <c r="D234" s="144">
        <v>159</v>
      </c>
      <c r="E234" s="144" t="s">
        <v>179</v>
      </c>
      <c r="F234" s="23">
        <v>0.11515586544644191</v>
      </c>
      <c r="G234" s="144" t="s">
        <v>179</v>
      </c>
      <c r="H234" s="144">
        <v>127</v>
      </c>
      <c r="I234" s="144" t="s">
        <v>179</v>
      </c>
      <c r="J234" s="23">
        <v>0.25268836086479324</v>
      </c>
      <c r="K234" s="144" t="s">
        <v>179</v>
      </c>
      <c r="L234" s="144">
        <v>171</v>
      </c>
      <c r="M234" s="144" t="s">
        <v>179</v>
      </c>
      <c r="N234" s="23">
        <v>44</v>
      </c>
      <c r="O234" s="144" t="s">
        <v>179</v>
      </c>
      <c r="P234" s="23">
        <v>221</v>
      </c>
      <c r="Q234" s="144" t="s">
        <v>179</v>
      </c>
      <c r="R234" s="23">
        <v>5.3545620096513799E-5</v>
      </c>
      <c r="S234" s="144" t="s">
        <v>179</v>
      </c>
      <c r="T234" s="144">
        <v>323</v>
      </c>
      <c r="U234" s="144" t="s">
        <v>179</v>
      </c>
      <c r="V234" s="23">
        <v>0.14786233137031746</v>
      </c>
      <c r="W234" s="144" t="s">
        <v>179</v>
      </c>
      <c r="X234" s="144">
        <v>151</v>
      </c>
      <c r="Y234" s="144" t="s">
        <v>179</v>
      </c>
      <c r="Z234" s="23">
        <v>1.4199321688463096E-3</v>
      </c>
      <c r="AA234" s="144" t="s">
        <v>179</v>
      </c>
      <c r="AB234" s="144">
        <v>265</v>
      </c>
      <c r="AC234" s="144" t="s">
        <v>179</v>
      </c>
      <c r="AD234" s="23">
        <v>4.853198787416464E-3</v>
      </c>
      <c r="AE234" s="144" t="s">
        <v>179</v>
      </c>
      <c r="AF234" s="144">
        <v>255</v>
      </c>
      <c r="AG234" s="144" t="s">
        <v>179</v>
      </c>
      <c r="AH234" s="23">
        <v>0.10018682199973758</v>
      </c>
      <c r="AI234" s="144" t="s">
        <v>179</v>
      </c>
      <c r="AJ234" s="144">
        <v>127</v>
      </c>
      <c r="AK234" s="144" t="s">
        <v>179</v>
      </c>
      <c r="AL234" s="23">
        <v>1.735573397772178E-2</v>
      </c>
      <c r="AM234" s="144" t="s">
        <v>179</v>
      </c>
      <c r="AN234" s="144">
        <v>233</v>
      </c>
      <c r="AO234" s="144" t="s">
        <v>179</v>
      </c>
      <c r="AP234" s="23">
        <v>1.3720406105718905E-2</v>
      </c>
      <c r="AQ234" s="144" t="s">
        <v>179</v>
      </c>
      <c r="AR234" s="144">
        <v>227</v>
      </c>
      <c r="AS234" s="144" t="s">
        <v>179</v>
      </c>
      <c r="AT234" s="23">
        <v>0.12803632702347292</v>
      </c>
      <c r="AU234" s="144" t="s">
        <v>179</v>
      </c>
      <c r="AV234" s="144">
        <v>74</v>
      </c>
      <c r="AW234" s="144" t="s">
        <v>179</v>
      </c>
      <c r="AX234" s="23">
        <v>5.8504080740981727E-2</v>
      </c>
      <c r="AY234" s="144" t="s">
        <v>179</v>
      </c>
      <c r="AZ234" s="144">
        <v>196</v>
      </c>
      <c r="BA234" s="144" t="s">
        <v>179</v>
      </c>
      <c r="BB234" s="23">
        <v>1.0279776478854696E-2</v>
      </c>
      <c r="BC234" s="144" t="s">
        <v>179</v>
      </c>
      <c r="BD234" s="144">
        <v>293</v>
      </c>
      <c r="BE234" s="144" t="s">
        <v>179</v>
      </c>
      <c r="BF234" s="23">
        <v>0.24940531021794776</v>
      </c>
      <c r="BG234" s="144" t="s">
        <v>179</v>
      </c>
      <c r="BH234" s="144">
        <v>131</v>
      </c>
      <c r="BI234" s="144" t="s">
        <v>179</v>
      </c>
      <c r="BJ234" s="23">
        <v>6.1504384303428319E-2</v>
      </c>
      <c r="BK234" s="144" t="s">
        <v>179</v>
      </c>
      <c r="BL234" s="144">
        <v>260</v>
      </c>
      <c r="BM234" s="144" t="s">
        <v>179</v>
      </c>
      <c r="BN234" s="23">
        <v>0.22589933771785073</v>
      </c>
      <c r="BO234" s="144" t="s">
        <v>179</v>
      </c>
      <c r="BP234" s="144">
        <v>25</v>
      </c>
      <c r="BQ234" s="144" t="s">
        <v>179</v>
      </c>
      <c r="BR234" s="23">
        <v>7.8625168838386536E-2</v>
      </c>
      <c r="BS234" s="144" t="s">
        <v>179</v>
      </c>
      <c r="BT234" s="144">
        <v>107</v>
      </c>
      <c r="BU234" s="144" t="s">
        <v>179</v>
      </c>
      <c r="BV234" s="23">
        <v>0.26436210488166922</v>
      </c>
      <c r="BW234" s="144" t="s">
        <v>179</v>
      </c>
      <c r="BX234" s="144">
        <v>33</v>
      </c>
      <c r="BY234" s="144" t="s">
        <v>179</v>
      </c>
      <c r="BZ234" s="23">
        <v>0.15909541354218162</v>
      </c>
      <c r="CA234" s="144" t="s">
        <v>179</v>
      </c>
      <c r="CB234" s="144">
        <v>153</v>
      </c>
      <c r="CC234" s="144" t="s">
        <v>179</v>
      </c>
      <c r="CD234" s="23">
        <v>3.9086400015854318E-2</v>
      </c>
      <c r="CE234" s="144" t="s">
        <v>179</v>
      </c>
      <c r="CF234" s="144">
        <v>255</v>
      </c>
      <c r="CG234" s="2">
        <f t="shared" si="33"/>
        <v>1.4199321688463096E-3</v>
      </c>
      <c r="CH234">
        <f t="shared" si="34"/>
        <v>1.735573397772178E-2</v>
      </c>
      <c r="CI234">
        <f t="shared" si="35"/>
        <v>5.8504080740981727E-2</v>
      </c>
      <c r="CJ234">
        <f t="shared" si="36"/>
        <v>6.1504384303428319E-2</v>
      </c>
      <c r="CK234">
        <f t="shared" si="37"/>
        <v>0.26436210488166922</v>
      </c>
      <c r="CL234">
        <f t="shared" si="38"/>
        <v>0.15909541354218162</v>
      </c>
      <c r="CM234">
        <f t="shared" si="39"/>
        <v>3.9086400015854318E-2</v>
      </c>
      <c r="CN234">
        <f t="shared" si="40"/>
        <v>8.8244887443809775E-2</v>
      </c>
      <c r="CO234">
        <f t="shared" si="41"/>
        <v>3.549830422115774E-4</v>
      </c>
      <c r="CP234" s="144" t="s">
        <v>179</v>
      </c>
      <c r="CQ234">
        <f t="shared" si="42"/>
        <v>159</v>
      </c>
      <c r="CR234">
        <f t="shared" si="43"/>
        <v>265</v>
      </c>
      <c r="CS234" s="144" t="s">
        <v>179</v>
      </c>
    </row>
    <row r="235" spans="1:97" x14ac:dyDescent="0.25">
      <c r="A235" s="144" t="s">
        <v>91</v>
      </c>
      <c r="B235" s="23">
        <v>0.32009252754979811</v>
      </c>
      <c r="C235" s="144" t="s">
        <v>91</v>
      </c>
      <c r="D235" s="144">
        <v>78</v>
      </c>
      <c r="E235" s="144" t="s">
        <v>91</v>
      </c>
      <c r="F235" s="23">
        <v>0.13279620393393157</v>
      </c>
      <c r="G235" s="144" t="s">
        <v>91</v>
      </c>
      <c r="H235" s="144">
        <v>94</v>
      </c>
      <c r="I235" s="144" t="s">
        <v>91</v>
      </c>
      <c r="J235" s="23">
        <v>0.31178117066383382</v>
      </c>
      <c r="K235" s="144" t="s">
        <v>91</v>
      </c>
      <c r="L235" s="144">
        <v>108</v>
      </c>
      <c r="M235" s="144" t="s">
        <v>91</v>
      </c>
      <c r="N235" s="23">
        <v>14</v>
      </c>
      <c r="O235" s="144" t="s">
        <v>91</v>
      </c>
      <c r="P235" s="23">
        <v>192</v>
      </c>
      <c r="Q235" s="144" t="s">
        <v>91</v>
      </c>
      <c r="R235" s="23">
        <v>1.7232944525037784E-3</v>
      </c>
      <c r="S235" s="144" t="s">
        <v>91</v>
      </c>
      <c r="T235" s="144">
        <v>122</v>
      </c>
      <c r="U235" s="144" t="s">
        <v>91</v>
      </c>
      <c r="V235" s="23">
        <v>0.13154512127342363</v>
      </c>
      <c r="W235" s="144" t="s">
        <v>91</v>
      </c>
      <c r="X235" s="144">
        <v>172</v>
      </c>
      <c r="Y235" s="144" t="s">
        <v>91</v>
      </c>
      <c r="Z235" s="23">
        <v>2.9383916544095398E-3</v>
      </c>
      <c r="AA235" s="144" t="s">
        <v>91</v>
      </c>
      <c r="AB235" s="144">
        <v>167</v>
      </c>
      <c r="AC235" s="144" t="s">
        <v>91</v>
      </c>
      <c r="AD235" s="23">
        <v>7.6015685342256042E-3</v>
      </c>
      <c r="AE235" s="144" t="s">
        <v>91</v>
      </c>
      <c r="AF235" s="144">
        <v>209</v>
      </c>
      <c r="AG235" s="144" t="s">
        <v>91</v>
      </c>
      <c r="AH235" s="23">
        <v>0.14890760516228005</v>
      </c>
      <c r="AI235" s="144" t="s">
        <v>91</v>
      </c>
      <c r="AJ235" s="144">
        <v>54</v>
      </c>
      <c r="AK235" s="144" t="s">
        <v>91</v>
      </c>
      <c r="AL235" s="23">
        <v>2.617414401516524E-2</v>
      </c>
      <c r="AM235" s="144" t="s">
        <v>91</v>
      </c>
      <c r="AN235" s="144">
        <v>135</v>
      </c>
      <c r="AO235" s="144" t="s">
        <v>91</v>
      </c>
      <c r="AP235" s="23">
        <v>0.12183334013780024</v>
      </c>
      <c r="AQ235" s="144" t="s">
        <v>91</v>
      </c>
      <c r="AR235" s="144">
        <v>44</v>
      </c>
      <c r="AS235" s="144" t="s">
        <v>91</v>
      </c>
      <c r="AT235" s="23">
        <v>5.9506607763148513E-2</v>
      </c>
      <c r="AU235" s="144" t="s">
        <v>91</v>
      </c>
      <c r="AV235" s="144">
        <v>273</v>
      </c>
      <c r="AW235" s="144" t="s">
        <v>91</v>
      </c>
      <c r="AX235" s="23">
        <v>0.139648474167056</v>
      </c>
      <c r="AY235" s="144" t="s">
        <v>91</v>
      </c>
      <c r="AZ235" s="144">
        <v>57</v>
      </c>
      <c r="BA235" s="144" t="s">
        <v>91</v>
      </c>
      <c r="BB235" s="23">
        <v>3.7807707484258192E-2</v>
      </c>
      <c r="BC235" s="144" t="s">
        <v>91</v>
      </c>
      <c r="BD235" s="144">
        <v>196</v>
      </c>
      <c r="BE235" s="144" t="s">
        <v>91</v>
      </c>
      <c r="BF235" s="23">
        <v>0.14582611142198046</v>
      </c>
      <c r="BG235" s="144" t="s">
        <v>91</v>
      </c>
      <c r="BH235" s="144">
        <v>275</v>
      </c>
      <c r="BI235" s="144" t="s">
        <v>91</v>
      </c>
      <c r="BJ235" s="23">
        <v>6.4967539677255534E-2</v>
      </c>
      <c r="BK235" s="144" t="s">
        <v>91</v>
      </c>
      <c r="BL235" s="144">
        <v>253</v>
      </c>
      <c r="BM235" s="144" t="s">
        <v>91</v>
      </c>
      <c r="BN235" s="23">
        <v>0.12487326606607851</v>
      </c>
      <c r="BO235" s="144" t="s">
        <v>91</v>
      </c>
      <c r="BP235" s="144">
        <v>73</v>
      </c>
      <c r="BQ235" s="144" t="s">
        <v>91</v>
      </c>
      <c r="BR235" s="23">
        <v>0.22122484360684333</v>
      </c>
      <c r="BS235" s="144" t="s">
        <v>91</v>
      </c>
      <c r="BT235" s="144">
        <v>10</v>
      </c>
      <c r="BU235" s="144" t="s">
        <v>91</v>
      </c>
      <c r="BV235" s="23">
        <v>0.30094486921220714</v>
      </c>
      <c r="BW235" s="144" t="s">
        <v>91</v>
      </c>
      <c r="BX235" s="144">
        <v>27</v>
      </c>
      <c r="BY235" s="144" t="s">
        <v>91</v>
      </c>
      <c r="BZ235" s="23">
        <v>0.19589593158853758</v>
      </c>
      <c r="CA235" s="144" t="s">
        <v>91</v>
      </c>
      <c r="CB235" s="144">
        <v>99</v>
      </c>
      <c r="CC235" s="144" t="s">
        <v>91</v>
      </c>
      <c r="CD235" s="23">
        <v>0.21039973040763069</v>
      </c>
      <c r="CE235" s="144" t="s">
        <v>91</v>
      </c>
      <c r="CF235" s="144">
        <v>46</v>
      </c>
      <c r="CG235" s="2">
        <f t="shared" si="33"/>
        <v>2.9383916544095398E-3</v>
      </c>
      <c r="CH235">
        <f t="shared" si="34"/>
        <v>2.617414401516524E-2</v>
      </c>
      <c r="CI235">
        <f t="shared" si="35"/>
        <v>0.139648474167056</v>
      </c>
      <c r="CJ235">
        <f t="shared" si="36"/>
        <v>6.4967539677255534E-2</v>
      </c>
      <c r="CK235">
        <f t="shared" si="37"/>
        <v>0.30094486921220714</v>
      </c>
      <c r="CL235">
        <f t="shared" si="38"/>
        <v>0.19589593158853758</v>
      </c>
      <c r="CM235">
        <f t="shared" si="39"/>
        <v>0.21039973040763069</v>
      </c>
      <c r="CN235">
        <f t="shared" si="40"/>
        <v>0.13062537558795773</v>
      </c>
      <c r="CO235">
        <f t="shared" si="41"/>
        <v>7.3459791360238496E-4</v>
      </c>
      <c r="CP235" s="144" t="s">
        <v>91</v>
      </c>
      <c r="CQ235">
        <f t="shared" si="42"/>
        <v>78</v>
      </c>
      <c r="CR235">
        <f t="shared" si="43"/>
        <v>167</v>
      </c>
      <c r="CS235" s="144" t="s">
        <v>91</v>
      </c>
    </row>
    <row r="236" spans="1:97" x14ac:dyDescent="0.25">
      <c r="A236" s="144" t="s">
        <v>282</v>
      </c>
      <c r="B236" s="23">
        <v>0.1844635357545818</v>
      </c>
      <c r="C236" s="144" t="s">
        <v>282</v>
      </c>
      <c r="D236" s="144">
        <v>213</v>
      </c>
      <c r="E236" s="144" t="s">
        <v>282</v>
      </c>
      <c r="F236" s="23">
        <v>3.2761218099465021E-2</v>
      </c>
      <c r="G236" s="144" t="s">
        <v>282</v>
      </c>
      <c r="H236" s="144">
        <v>311</v>
      </c>
      <c r="I236" s="144" t="s">
        <v>282</v>
      </c>
      <c r="J236" s="23">
        <v>0.31227907067948224</v>
      </c>
      <c r="K236" s="144" t="s">
        <v>282</v>
      </c>
      <c r="L236" s="144">
        <v>106</v>
      </c>
      <c r="M236" s="144" t="s">
        <v>282</v>
      </c>
      <c r="N236" s="23">
        <v>-205</v>
      </c>
      <c r="O236" s="144" t="s">
        <v>282</v>
      </c>
      <c r="P236" s="23">
        <v>8</v>
      </c>
      <c r="Q236" s="144" t="s">
        <v>282</v>
      </c>
      <c r="R236" s="23">
        <v>2.4912644944564808E-4</v>
      </c>
      <c r="S236" s="144" t="s">
        <v>282</v>
      </c>
      <c r="T236" s="144">
        <v>286</v>
      </c>
      <c r="U236" s="144" t="s">
        <v>282</v>
      </c>
      <c r="V236" s="23">
        <v>0.23691994120207213</v>
      </c>
      <c r="W236" s="144" t="s">
        <v>282</v>
      </c>
      <c r="X236" s="144">
        <v>89</v>
      </c>
      <c r="Y236" s="144" t="s">
        <v>282</v>
      </c>
      <c r="Z236" s="23">
        <v>2.4384397646153187E-3</v>
      </c>
      <c r="AA236" s="144" t="s">
        <v>282</v>
      </c>
      <c r="AB236" s="144">
        <v>194</v>
      </c>
      <c r="AC236" s="144" t="s">
        <v>282</v>
      </c>
      <c r="AD236" s="23">
        <v>1.8605699813011554E-3</v>
      </c>
      <c r="AE236" s="144" t="s">
        <v>282</v>
      </c>
      <c r="AF236" s="144">
        <v>315</v>
      </c>
      <c r="AG236" s="144" t="s">
        <v>282</v>
      </c>
      <c r="AH236" s="23">
        <v>0.14421109208287325</v>
      </c>
      <c r="AI236" s="144" t="s">
        <v>282</v>
      </c>
      <c r="AJ236" s="144">
        <v>57</v>
      </c>
      <c r="AK236" s="144" t="s">
        <v>282</v>
      </c>
      <c r="AL236" s="23">
        <v>1.9988124791251057E-2</v>
      </c>
      <c r="AM236" s="144" t="s">
        <v>282</v>
      </c>
      <c r="AN236" s="144">
        <v>188</v>
      </c>
      <c r="AO236" s="144" t="s">
        <v>282</v>
      </c>
      <c r="AP236" s="23">
        <v>9.2312370853408817E-3</v>
      </c>
      <c r="AQ236" s="144" t="s">
        <v>282</v>
      </c>
      <c r="AR236" s="144">
        <v>238</v>
      </c>
      <c r="AS236" s="144" t="s">
        <v>282</v>
      </c>
      <c r="AT236" s="23">
        <v>0.13679150501633572</v>
      </c>
      <c r="AU236" s="144" t="s">
        <v>282</v>
      </c>
      <c r="AV236" s="144">
        <v>64</v>
      </c>
      <c r="AW236" s="144" t="s">
        <v>282</v>
      </c>
      <c r="AX236" s="23">
        <v>5.7218200112739481E-2</v>
      </c>
      <c r="AY236" s="144" t="s">
        <v>282</v>
      </c>
      <c r="AZ236" s="144">
        <v>201</v>
      </c>
      <c r="BA236" s="144" t="s">
        <v>282</v>
      </c>
      <c r="BB236" s="23">
        <v>1.4414554402055498E-2</v>
      </c>
      <c r="BC236" s="144" t="s">
        <v>282</v>
      </c>
      <c r="BD236" s="144">
        <v>278</v>
      </c>
      <c r="BE236" s="144" t="s">
        <v>282</v>
      </c>
      <c r="BF236" s="23">
        <v>0.20884647298369596</v>
      </c>
      <c r="BG236" s="144" t="s">
        <v>282</v>
      </c>
      <c r="BH236" s="144">
        <v>177</v>
      </c>
      <c r="BI236" s="144" t="s">
        <v>282</v>
      </c>
      <c r="BJ236" s="23">
        <v>5.6799246699537669E-2</v>
      </c>
      <c r="BK236" s="144" t="s">
        <v>282</v>
      </c>
      <c r="BL236" s="144">
        <v>274</v>
      </c>
      <c r="BM236" s="144" t="s">
        <v>282</v>
      </c>
      <c r="BN236" s="23">
        <v>4.6735510077566829E-2</v>
      </c>
      <c r="BO236" s="144" t="s">
        <v>282</v>
      </c>
      <c r="BP236" s="144">
        <v>201</v>
      </c>
      <c r="BQ236" s="144" t="s">
        <v>282</v>
      </c>
      <c r="BR236" s="23">
        <v>9.0412166897962276E-2</v>
      </c>
      <c r="BS236" s="144" t="s">
        <v>282</v>
      </c>
      <c r="BT236" s="144">
        <v>77</v>
      </c>
      <c r="BU236" s="144" t="s">
        <v>282</v>
      </c>
      <c r="BV236" s="23">
        <v>0.11926513812422675</v>
      </c>
      <c r="BW236" s="144" t="s">
        <v>282</v>
      </c>
      <c r="BX236" s="144">
        <v>158</v>
      </c>
      <c r="BY236" s="144" t="s">
        <v>282</v>
      </c>
      <c r="BZ236" s="23">
        <v>0.14260804988342934</v>
      </c>
      <c r="CA236" s="144" t="s">
        <v>282</v>
      </c>
      <c r="CB236" s="144">
        <v>171</v>
      </c>
      <c r="CC236" s="144" t="s">
        <v>282</v>
      </c>
      <c r="CD236" s="23">
        <v>0.1552946209354448</v>
      </c>
      <c r="CE236" s="144" t="s">
        <v>282</v>
      </c>
      <c r="CF236" s="144">
        <v>75</v>
      </c>
      <c r="CG236" s="2">
        <f t="shared" si="33"/>
        <v>2.4384397646153187E-3</v>
      </c>
      <c r="CH236">
        <f t="shared" si="34"/>
        <v>1.9988124791251057E-2</v>
      </c>
      <c r="CI236">
        <f t="shared" si="35"/>
        <v>5.7218200112739481E-2</v>
      </c>
      <c r="CJ236">
        <f t="shared" si="36"/>
        <v>5.6799246699537669E-2</v>
      </c>
      <c r="CK236">
        <f t="shared" si="37"/>
        <v>0.11926513812422675</v>
      </c>
      <c r="CL236">
        <f t="shared" si="38"/>
        <v>0.14260804988342934</v>
      </c>
      <c r="CM236">
        <f t="shared" si="39"/>
        <v>0.1552946209354448</v>
      </c>
      <c r="CN236">
        <f t="shared" si="40"/>
        <v>7.5277041999914432E-2</v>
      </c>
      <c r="CO236">
        <f t="shared" si="41"/>
        <v>6.0960994115382967E-4</v>
      </c>
      <c r="CP236" s="144" t="s">
        <v>282</v>
      </c>
      <c r="CQ236">
        <f t="shared" si="42"/>
        <v>213</v>
      </c>
      <c r="CR236">
        <f t="shared" si="43"/>
        <v>194</v>
      </c>
      <c r="CS236" s="144" t="s">
        <v>282</v>
      </c>
    </row>
    <row r="237" spans="1:97" x14ac:dyDescent="0.25">
      <c r="A237" s="144" t="s">
        <v>333</v>
      </c>
      <c r="B237" s="23">
        <v>0.10473522866253217</v>
      </c>
      <c r="C237" s="144" t="s">
        <v>333</v>
      </c>
      <c r="D237" s="144">
        <v>322</v>
      </c>
      <c r="E237" s="144" t="s">
        <v>333</v>
      </c>
      <c r="F237" s="23">
        <v>3.3490070212324939E-2</v>
      </c>
      <c r="G237" s="144" t="s">
        <v>333</v>
      </c>
      <c r="H237" s="144">
        <v>310</v>
      </c>
      <c r="I237" s="144" t="s">
        <v>333</v>
      </c>
      <c r="J237" s="23">
        <v>0.13579850443399022</v>
      </c>
      <c r="K237" s="144" t="s">
        <v>333</v>
      </c>
      <c r="L237" s="144">
        <v>317</v>
      </c>
      <c r="M237" s="144" t="s">
        <v>333</v>
      </c>
      <c r="N237" s="23">
        <v>7</v>
      </c>
      <c r="O237" s="144" t="s">
        <v>333</v>
      </c>
      <c r="P237" s="23">
        <v>180</v>
      </c>
      <c r="Q237" s="144" t="s">
        <v>333</v>
      </c>
      <c r="R237" s="23">
        <v>1.9798029155762287E-3</v>
      </c>
      <c r="S237" s="144" t="s">
        <v>333</v>
      </c>
      <c r="T237" s="144">
        <v>113</v>
      </c>
      <c r="U237" s="144" t="s">
        <v>333</v>
      </c>
      <c r="V237" s="23">
        <v>2.9333102318708362E-2</v>
      </c>
      <c r="W237" s="144" t="s">
        <v>333</v>
      </c>
      <c r="X237" s="144">
        <v>320</v>
      </c>
      <c r="Y237" s="144" t="s">
        <v>333</v>
      </c>
      <c r="Z237" s="23">
        <v>2.2502771332631988E-3</v>
      </c>
      <c r="AA237" s="144" t="s">
        <v>333</v>
      </c>
      <c r="AB237" s="144">
        <v>208</v>
      </c>
      <c r="AC237" s="144" t="s">
        <v>333</v>
      </c>
      <c r="AD237" s="23">
        <v>1.4026259430589737E-2</v>
      </c>
      <c r="AE237" s="144" t="s">
        <v>333</v>
      </c>
      <c r="AF237" s="144">
        <v>128</v>
      </c>
      <c r="AG237" s="144" t="s">
        <v>333</v>
      </c>
      <c r="AH237" s="23">
        <v>7.0241414812507827E-2</v>
      </c>
      <c r="AI237" s="144" t="s">
        <v>333</v>
      </c>
      <c r="AJ237" s="144">
        <v>210</v>
      </c>
      <c r="AK237" s="144" t="s">
        <v>333</v>
      </c>
      <c r="AL237" s="23">
        <v>2.2520025232296927E-2</v>
      </c>
      <c r="AM237" s="144" t="s">
        <v>333</v>
      </c>
      <c r="AN237" s="144">
        <v>158</v>
      </c>
      <c r="AO237" s="144" t="s">
        <v>333</v>
      </c>
      <c r="AP237" s="23">
        <v>2.2928478051118171E-2</v>
      </c>
      <c r="AQ237" s="144" t="s">
        <v>333</v>
      </c>
      <c r="AR237" s="144">
        <v>197</v>
      </c>
      <c r="AS237" s="144" t="s">
        <v>333</v>
      </c>
      <c r="AT237" s="23">
        <v>6.0764201942832829E-2</v>
      </c>
      <c r="AU237" s="144" t="s">
        <v>333</v>
      </c>
      <c r="AV237" s="144">
        <v>268</v>
      </c>
      <c r="AW237" s="144" t="s">
        <v>333</v>
      </c>
      <c r="AX237" s="23">
        <v>4.3755779135138589E-2</v>
      </c>
      <c r="AY237" s="144" t="s">
        <v>333</v>
      </c>
      <c r="AZ237" s="144">
        <v>247</v>
      </c>
      <c r="BA237" s="144" t="s">
        <v>333</v>
      </c>
      <c r="BB237" s="23">
        <v>-2.4905067403066051E-3</v>
      </c>
      <c r="BC237" s="144" t="s">
        <v>333</v>
      </c>
      <c r="BD237" s="144">
        <v>326</v>
      </c>
      <c r="BE237" s="144" t="s">
        <v>333</v>
      </c>
      <c r="BF237" s="23">
        <v>0.16420796128653856</v>
      </c>
      <c r="BG237" s="144" t="s">
        <v>333</v>
      </c>
      <c r="BH237" s="144">
        <v>237</v>
      </c>
      <c r="BI237" s="144" t="s">
        <v>333</v>
      </c>
      <c r="BJ237" s="23">
        <v>3.204834288107207E-2</v>
      </c>
      <c r="BK237" s="144" t="s">
        <v>333</v>
      </c>
      <c r="BL237" s="144">
        <v>323</v>
      </c>
      <c r="BM237" s="144" t="s">
        <v>333</v>
      </c>
      <c r="BN237" s="23">
        <v>3.7659700986438518E-2</v>
      </c>
      <c r="BO237" s="144" t="s">
        <v>333</v>
      </c>
      <c r="BP237" s="144">
        <v>236</v>
      </c>
      <c r="BQ237" s="144" t="s">
        <v>333</v>
      </c>
      <c r="BR237" s="23">
        <v>3.3201034973529192E-2</v>
      </c>
      <c r="BS237" s="144" t="s">
        <v>333</v>
      </c>
      <c r="BT237" s="144">
        <v>275</v>
      </c>
      <c r="BU237" s="144" t="s">
        <v>333</v>
      </c>
      <c r="BV237" s="23">
        <v>6.1570851404503253E-2</v>
      </c>
      <c r="BW237" s="144" t="s">
        <v>333</v>
      </c>
      <c r="BX237" s="144">
        <v>291</v>
      </c>
      <c r="BY237" s="144" t="s">
        <v>333</v>
      </c>
      <c r="BZ237" s="23">
        <v>0.11406320791200428</v>
      </c>
      <c r="CA237" s="144" t="s">
        <v>333</v>
      </c>
      <c r="CB237" s="144">
        <v>235</v>
      </c>
      <c r="CC237" s="144" t="s">
        <v>333</v>
      </c>
      <c r="CD237" s="23">
        <v>1.3097395084201444E-2</v>
      </c>
      <c r="CE237" s="144" t="s">
        <v>333</v>
      </c>
      <c r="CF237" s="144">
        <v>311</v>
      </c>
      <c r="CG237" s="2">
        <f t="shared" si="33"/>
        <v>2.2502771332631988E-3</v>
      </c>
      <c r="CH237">
        <f t="shared" si="34"/>
        <v>2.2520025232296927E-2</v>
      </c>
      <c r="CI237">
        <f t="shared" si="35"/>
        <v>4.3755779135138589E-2</v>
      </c>
      <c r="CJ237">
        <f t="shared" si="36"/>
        <v>3.204834288107207E-2</v>
      </c>
      <c r="CK237">
        <f t="shared" si="37"/>
        <v>6.1570851404503253E-2</v>
      </c>
      <c r="CL237">
        <f t="shared" si="38"/>
        <v>0.11406320791200428</v>
      </c>
      <c r="CM237">
        <f t="shared" si="39"/>
        <v>1.3097395084201444E-2</v>
      </c>
      <c r="CN237">
        <f t="shared" si="40"/>
        <v>4.2741012063161887E-2</v>
      </c>
      <c r="CO237">
        <f t="shared" si="41"/>
        <v>5.6256928331579971E-4</v>
      </c>
      <c r="CP237" s="144" t="s">
        <v>333</v>
      </c>
      <c r="CQ237">
        <f t="shared" si="42"/>
        <v>322</v>
      </c>
      <c r="CR237">
        <f t="shared" si="43"/>
        <v>208</v>
      </c>
      <c r="CS237" s="144" t="s">
        <v>333</v>
      </c>
    </row>
    <row r="238" spans="1:97" x14ac:dyDescent="0.25">
      <c r="A238" s="144" t="s">
        <v>299</v>
      </c>
      <c r="B238" s="23">
        <v>0.11941496397102196</v>
      </c>
      <c r="C238" s="144" t="s">
        <v>299</v>
      </c>
      <c r="D238" s="144">
        <v>313</v>
      </c>
      <c r="E238" s="144" t="s">
        <v>299</v>
      </c>
      <c r="F238" s="23">
        <v>5.2615178297420129E-2</v>
      </c>
      <c r="G238" s="144" t="s">
        <v>299</v>
      </c>
      <c r="H238" s="144">
        <v>272</v>
      </c>
      <c r="I238" s="144" t="s">
        <v>299</v>
      </c>
      <c r="J238" s="23">
        <v>0.14158355737165512</v>
      </c>
      <c r="K238" s="144" t="s">
        <v>299</v>
      </c>
      <c r="L238" s="144">
        <v>311</v>
      </c>
      <c r="M238" s="144" t="s">
        <v>299</v>
      </c>
      <c r="N238" s="23">
        <v>39</v>
      </c>
      <c r="O238" s="144" t="s">
        <v>299</v>
      </c>
      <c r="P238" s="23">
        <v>218</v>
      </c>
      <c r="Q238" s="144" t="s">
        <v>299</v>
      </c>
      <c r="R238" s="23">
        <v>3.7513950730428433E-4</v>
      </c>
      <c r="S238" s="144" t="s">
        <v>299</v>
      </c>
      <c r="T238" s="144">
        <v>263</v>
      </c>
      <c r="U238" s="144" t="s">
        <v>299</v>
      </c>
      <c r="V238" s="23">
        <v>6.574513733357526E-2</v>
      </c>
      <c r="W238" s="144" t="s">
        <v>299</v>
      </c>
      <c r="X238" s="144">
        <v>267</v>
      </c>
      <c r="Y238" s="144" t="s">
        <v>299</v>
      </c>
      <c r="Z238" s="23">
        <v>9.8258073706413026E-4</v>
      </c>
      <c r="AA238" s="144" t="s">
        <v>299</v>
      </c>
      <c r="AB238" s="144">
        <v>303</v>
      </c>
      <c r="AC238" s="144" t="s">
        <v>299</v>
      </c>
      <c r="AD238" s="23">
        <v>3.0172969932656278E-3</v>
      </c>
      <c r="AE238" s="144" t="s">
        <v>299</v>
      </c>
      <c r="AF238" s="144">
        <v>288</v>
      </c>
      <c r="AG238" s="144" t="s">
        <v>299</v>
      </c>
      <c r="AH238" s="23">
        <v>0.13010438292430368</v>
      </c>
      <c r="AI238" s="144" t="s">
        <v>299</v>
      </c>
      <c r="AJ238" s="144">
        <v>70</v>
      </c>
      <c r="AK238" s="144" t="s">
        <v>299</v>
      </c>
      <c r="AL238" s="23">
        <v>1.9337364355169969E-2</v>
      </c>
      <c r="AM238" s="144" t="s">
        <v>299</v>
      </c>
      <c r="AN238" s="144">
        <v>199</v>
      </c>
      <c r="AO238" s="144" t="s">
        <v>299</v>
      </c>
      <c r="AP238" s="23">
        <v>4.1558773553264344E-2</v>
      </c>
      <c r="AQ238" s="144" t="s">
        <v>299</v>
      </c>
      <c r="AR238" s="144">
        <v>141</v>
      </c>
      <c r="AS238" s="144" t="s">
        <v>299</v>
      </c>
      <c r="AT238" s="23">
        <v>6.4436346002943082E-2</v>
      </c>
      <c r="AU238" s="144" t="s">
        <v>299</v>
      </c>
      <c r="AV238" s="144">
        <v>261</v>
      </c>
      <c r="AW238" s="144" t="s">
        <v>299</v>
      </c>
      <c r="AX238" s="23">
        <v>6.3196839493410997E-2</v>
      </c>
      <c r="AY238" s="144" t="s">
        <v>299</v>
      </c>
      <c r="AZ238" s="144">
        <v>184</v>
      </c>
      <c r="BA238" s="144" t="s">
        <v>299</v>
      </c>
      <c r="BB238" s="23">
        <v>1.8654951484302549E-2</v>
      </c>
      <c r="BC238" s="144" t="s">
        <v>299</v>
      </c>
      <c r="BD238" s="144">
        <v>264</v>
      </c>
      <c r="BE238" s="144" t="s">
        <v>299</v>
      </c>
      <c r="BF238" s="23">
        <v>7.0033655918133708E-2</v>
      </c>
      <c r="BG238" s="144" t="s">
        <v>299</v>
      </c>
      <c r="BH238" s="144">
        <v>323</v>
      </c>
      <c r="BI238" s="144" t="s">
        <v>299</v>
      </c>
      <c r="BJ238" s="23">
        <v>3.1654906333110869E-2</v>
      </c>
      <c r="BK238" s="144" t="s">
        <v>299</v>
      </c>
      <c r="BL238" s="144">
        <v>324</v>
      </c>
      <c r="BM238" s="144" t="s">
        <v>299</v>
      </c>
      <c r="BN238" s="23">
        <v>5.28158461211111E-2</v>
      </c>
      <c r="BO238" s="144" t="s">
        <v>299</v>
      </c>
      <c r="BP238" s="144">
        <v>184</v>
      </c>
      <c r="BQ238" s="144" t="s">
        <v>299</v>
      </c>
      <c r="BR238" s="23">
        <v>4.2162016781004154E-2</v>
      </c>
      <c r="BS238" s="144" t="s">
        <v>299</v>
      </c>
      <c r="BT238" s="144">
        <v>236</v>
      </c>
      <c r="BU238" s="144" t="s">
        <v>299</v>
      </c>
      <c r="BV238" s="23">
        <v>8.2517480171361401E-2</v>
      </c>
      <c r="BW238" s="144" t="s">
        <v>299</v>
      </c>
      <c r="BX238" s="144">
        <v>237</v>
      </c>
      <c r="BY238" s="144" t="s">
        <v>299</v>
      </c>
      <c r="BZ238" s="23">
        <v>0.11539669647296366</v>
      </c>
      <c r="CA238" s="144" t="s">
        <v>299</v>
      </c>
      <c r="CB238" s="144">
        <v>230</v>
      </c>
      <c r="CC238" s="144" t="s">
        <v>299</v>
      </c>
      <c r="CD238" s="23">
        <v>1.7687308123458482E-2</v>
      </c>
      <c r="CE238" s="144" t="s">
        <v>299</v>
      </c>
      <c r="CF238" s="144">
        <v>307</v>
      </c>
      <c r="CG238" s="2">
        <f t="shared" si="33"/>
        <v>9.8258073706413026E-4</v>
      </c>
      <c r="CH238">
        <f t="shared" si="34"/>
        <v>1.9337364355169969E-2</v>
      </c>
      <c r="CI238">
        <f t="shared" si="35"/>
        <v>6.3196839493410997E-2</v>
      </c>
      <c r="CJ238">
        <f t="shared" si="36"/>
        <v>3.1654906333110869E-2</v>
      </c>
      <c r="CK238">
        <f t="shared" si="37"/>
        <v>8.2517480171361401E-2</v>
      </c>
      <c r="CL238">
        <f t="shared" si="38"/>
        <v>0.11539669647296366</v>
      </c>
      <c r="CM238">
        <f t="shared" si="39"/>
        <v>1.7687308123458482E-2</v>
      </c>
      <c r="CN238">
        <f t="shared" si="40"/>
        <v>4.8731610946807995E-2</v>
      </c>
      <c r="CO238">
        <f t="shared" si="41"/>
        <v>2.4564518426603256E-4</v>
      </c>
      <c r="CP238" s="144" t="s">
        <v>299</v>
      </c>
      <c r="CQ238">
        <f t="shared" si="42"/>
        <v>313</v>
      </c>
      <c r="CR238">
        <f t="shared" si="43"/>
        <v>303</v>
      </c>
      <c r="CS238" s="144" t="s">
        <v>299</v>
      </c>
    </row>
    <row r="239" spans="1:97" x14ac:dyDescent="0.25">
      <c r="A239" s="144" t="s">
        <v>73</v>
      </c>
      <c r="B239" s="23">
        <v>0.34097223562560519</v>
      </c>
      <c r="C239" s="144" t="s">
        <v>73</v>
      </c>
      <c r="D239" s="144">
        <v>62</v>
      </c>
      <c r="E239" s="144" t="s">
        <v>73</v>
      </c>
      <c r="F239" s="23">
        <v>0.26207536107023233</v>
      </c>
      <c r="G239" s="144" t="s">
        <v>73</v>
      </c>
      <c r="H239" s="144">
        <v>34</v>
      </c>
      <c r="I239" s="144" t="s">
        <v>73</v>
      </c>
      <c r="J239" s="23">
        <v>0.25794750893377116</v>
      </c>
      <c r="K239" s="144" t="s">
        <v>73</v>
      </c>
      <c r="L239" s="144">
        <v>166</v>
      </c>
      <c r="M239" s="144" t="s">
        <v>73</v>
      </c>
      <c r="N239" s="23">
        <v>132</v>
      </c>
      <c r="O239" s="144" t="s">
        <v>73</v>
      </c>
      <c r="P239" s="23">
        <v>286</v>
      </c>
      <c r="Q239" s="144" t="s">
        <v>73</v>
      </c>
      <c r="R239" s="23">
        <v>4.902953192507456E-3</v>
      </c>
      <c r="S239" s="144" t="s">
        <v>73</v>
      </c>
      <c r="T239" s="144">
        <v>50</v>
      </c>
      <c r="U239" s="144" t="s">
        <v>73</v>
      </c>
      <c r="V239" s="23">
        <v>9.5314881385213074E-2</v>
      </c>
      <c r="W239" s="144" t="s">
        <v>73</v>
      </c>
      <c r="X239" s="144">
        <v>217</v>
      </c>
      <c r="Y239" s="144" t="s">
        <v>73</v>
      </c>
      <c r="Z239" s="23">
        <v>5.782290548485048E-3</v>
      </c>
      <c r="AA239" s="144" t="s">
        <v>73</v>
      </c>
      <c r="AB239" s="144">
        <v>78</v>
      </c>
      <c r="AC239" s="144" t="s">
        <v>73</v>
      </c>
      <c r="AD239" s="23">
        <v>9.0517889064010114E-3</v>
      </c>
      <c r="AE239" s="144" t="s">
        <v>73</v>
      </c>
      <c r="AF239" s="144">
        <v>182</v>
      </c>
      <c r="AG239" s="144" t="s">
        <v>73</v>
      </c>
      <c r="AH239" s="23">
        <v>6.9284410473474931E-2</v>
      </c>
      <c r="AI239" s="144" t="s">
        <v>73</v>
      </c>
      <c r="AJ239" s="144">
        <v>219</v>
      </c>
      <c r="AK239" s="144" t="s">
        <v>73</v>
      </c>
      <c r="AL239" s="23">
        <v>1.7552218124264586E-2</v>
      </c>
      <c r="AM239" s="144" t="s">
        <v>73</v>
      </c>
      <c r="AN239" s="144">
        <v>229</v>
      </c>
      <c r="AO239" s="144" t="s">
        <v>73</v>
      </c>
      <c r="AP239" s="23">
        <v>4.6383188573379266E-2</v>
      </c>
      <c r="AQ239" s="144" t="s">
        <v>73</v>
      </c>
      <c r="AR239" s="144">
        <v>133</v>
      </c>
      <c r="AS239" s="144" t="s">
        <v>73</v>
      </c>
      <c r="AT239" s="23">
        <v>0.1255602109522938</v>
      </c>
      <c r="AU239" s="144" t="s">
        <v>73</v>
      </c>
      <c r="AV239" s="144">
        <v>79</v>
      </c>
      <c r="AW239" s="144" t="s">
        <v>73</v>
      </c>
      <c r="AX239" s="23">
        <v>8.9445562607997617E-2</v>
      </c>
      <c r="AY239" s="144" t="s">
        <v>73</v>
      </c>
      <c r="AZ239" s="144">
        <v>128</v>
      </c>
      <c r="BA239" s="144" t="s">
        <v>73</v>
      </c>
      <c r="BB239" s="23">
        <v>0.44838205586623398</v>
      </c>
      <c r="BC239" s="144" t="s">
        <v>73</v>
      </c>
      <c r="BD239" s="144">
        <v>7</v>
      </c>
      <c r="BE239" s="144" t="s">
        <v>73</v>
      </c>
      <c r="BF239" s="23">
        <v>0.34177552639421299</v>
      </c>
      <c r="BG239" s="144" t="s">
        <v>73</v>
      </c>
      <c r="BH239" s="144">
        <v>61</v>
      </c>
      <c r="BI239" s="144" t="s">
        <v>73</v>
      </c>
      <c r="BJ239" s="23">
        <v>0.48045862667638323</v>
      </c>
      <c r="BK239" s="144" t="s">
        <v>73</v>
      </c>
      <c r="BL239" s="144">
        <v>7</v>
      </c>
      <c r="BM239" s="144" t="s">
        <v>73</v>
      </c>
      <c r="BN239" s="23">
        <v>7.1176170447699152E-2</v>
      </c>
      <c r="BO239" s="144" t="s">
        <v>73</v>
      </c>
      <c r="BP239" s="144">
        <v>146</v>
      </c>
      <c r="BQ239" s="144" t="s">
        <v>73</v>
      </c>
      <c r="BR239" s="23">
        <v>5.1598280002825785E-2</v>
      </c>
      <c r="BS239" s="144" t="s">
        <v>73</v>
      </c>
      <c r="BT239" s="144">
        <v>197</v>
      </c>
      <c r="BU239" s="144" t="s">
        <v>73</v>
      </c>
      <c r="BV239" s="23">
        <v>0.10665652997869392</v>
      </c>
      <c r="BW239" s="144" t="s">
        <v>73</v>
      </c>
      <c r="BX239" s="144">
        <v>182</v>
      </c>
      <c r="BY239" s="144" t="s">
        <v>73</v>
      </c>
      <c r="BZ239" s="23">
        <v>0.20814870125713036</v>
      </c>
      <c r="CA239" s="144" t="s">
        <v>73</v>
      </c>
      <c r="CB239" s="144">
        <v>85</v>
      </c>
      <c r="CC239" s="144" t="s">
        <v>73</v>
      </c>
      <c r="CD239" s="23">
        <v>2.9395090463975208E-2</v>
      </c>
      <c r="CE239" s="144" t="s">
        <v>73</v>
      </c>
      <c r="CF239" s="144">
        <v>275</v>
      </c>
      <c r="CG239" s="2">
        <f t="shared" si="33"/>
        <v>5.782290548485048E-3</v>
      </c>
      <c r="CH239">
        <f t="shared" si="34"/>
        <v>1.7552218124264586E-2</v>
      </c>
      <c r="CI239">
        <f t="shared" si="35"/>
        <v>8.9445562607997617E-2</v>
      </c>
      <c r="CJ239">
        <f t="shared" si="36"/>
        <v>0.48045862667638323</v>
      </c>
      <c r="CK239">
        <f t="shared" si="37"/>
        <v>0.10665652997869392</v>
      </c>
      <c r="CL239">
        <f t="shared" si="38"/>
        <v>0.20814870125713036</v>
      </c>
      <c r="CM239">
        <f t="shared" si="39"/>
        <v>2.9395090463975208E-2</v>
      </c>
      <c r="CN239">
        <f t="shared" si="40"/>
        <v>0.13914609842534073</v>
      </c>
      <c r="CO239">
        <f t="shared" si="41"/>
        <v>1.445572637121262E-3</v>
      </c>
      <c r="CP239" s="144" t="s">
        <v>73</v>
      </c>
      <c r="CQ239">
        <f t="shared" si="42"/>
        <v>62</v>
      </c>
      <c r="CR239">
        <f t="shared" si="43"/>
        <v>78</v>
      </c>
      <c r="CS239" s="144" t="s">
        <v>73</v>
      </c>
    </row>
    <row r="240" spans="1:97" x14ac:dyDescent="0.25">
      <c r="A240" s="144" t="s">
        <v>329</v>
      </c>
      <c r="B240" s="23">
        <v>0.13153597026241637</v>
      </c>
      <c r="C240" s="144" t="s">
        <v>329</v>
      </c>
      <c r="D240" s="144">
        <v>301</v>
      </c>
      <c r="E240" s="144" t="s">
        <v>329</v>
      </c>
      <c r="F240" s="23">
        <v>4.9682826863773254E-2</v>
      </c>
      <c r="G240" s="144" t="s">
        <v>329</v>
      </c>
      <c r="H240" s="144">
        <v>278</v>
      </c>
      <c r="I240" s="144" t="s">
        <v>329</v>
      </c>
      <c r="J240" s="23">
        <v>0.18009860877603198</v>
      </c>
      <c r="K240" s="144" t="s">
        <v>329</v>
      </c>
      <c r="L240" s="144">
        <v>278</v>
      </c>
      <c r="M240" s="144" t="s">
        <v>329</v>
      </c>
      <c r="N240" s="23">
        <v>0</v>
      </c>
      <c r="O240" s="144" t="s">
        <v>329</v>
      </c>
      <c r="P240" s="23">
        <v>165</v>
      </c>
      <c r="Q240" s="144" t="s">
        <v>329</v>
      </c>
      <c r="R240" s="23">
        <v>1.2155090305562845E-3</v>
      </c>
      <c r="S240" s="144" t="s">
        <v>329</v>
      </c>
      <c r="T240" s="144">
        <v>169</v>
      </c>
      <c r="U240" s="144" t="s">
        <v>329</v>
      </c>
      <c r="V240" s="23">
        <v>0.11543204189293378</v>
      </c>
      <c r="W240" s="144" t="s">
        <v>329</v>
      </c>
      <c r="X240" s="144">
        <v>192</v>
      </c>
      <c r="Y240" s="144" t="s">
        <v>329</v>
      </c>
      <c r="Z240" s="23">
        <v>2.2818569591786407E-3</v>
      </c>
      <c r="AA240" s="144" t="s">
        <v>329</v>
      </c>
      <c r="AB240" s="144">
        <v>205</v>
      </c>
      <c r="AC240" s="144" t="s">
        <v>329</v>
      </c>
      <c r="AD240" s="23">
        <v>6.418922306443523E-3</v>
      </c>
      <c r="AE240" s="144" t="s">
        <v>329</v>
      </c>
      <c r="AF240" s="144">
        <v>228</v>
      </c>
      <c r="AG240" s="144" t="s">
        <v>329</v>
      </c>
      <c r="AH240" s="23">
        <v>0.1091804147125006</v>
      </c>
      <c r="AI240" s="144" t="s">
        <v>329</v>
      </c>
      <c r="AJ240" s="144">
        <v>109</v>
      </c>
      <c r="AK240" s="144" t="s">
        <v>329</v>
      </c>
      <c r="AL240" s="23">
        <v>2.0014874231839695E-2</v>
      </c>
      <c r="AM240" s="144" t="s">
        <v>329</v>
      </c>
      <c r="AN240" s="144">
        <v>187</v>
      </c>
      <c r="AO240" s="144" t="s">
        <v>329</v>
      </c>
      <c r="AP240" s="23">
        <v>2.1650020033584721E-2</v>
      </c>
      <c r="AQ240" s="144" t="s">
        <v>329</v>
      </c>
      <c r="AR240" s="144">
        <v>203</v>
      </c>
      <c r="AS240" s="144" t="s">
        <v>329</v>
      </c>
      <c r="AT240" s="23">
        <v>6.7941224572165032E-2</v>
      </c>
      <c r="AU240" s="144" t="s">
        <v>329</v>
      </c>
      <c r="AV240" s="144">
        <v>244</v>
      </c>
      <c r="AW240" s="144" t="s">
        <v>329</v>
      </c>
      <c r="AX240" s="23">
        <v>4.5040830949865628E-2</v>
      </c>
      <c r="AY240" s="144" t="s">
        <v>329</v>
      </c>
      <c r="AZ240" s="144">
        <v>243</v>
      </c>
      <c r="BA240" s="144" t="s">
        <v>329</v>
      </c>
      <c r="BB240" s="23">
        <v>6.8331987659237189E-2</v>
      </c>
      <c r="BC240" s="144" t="s">
        <v>329</v>
      </c>
      <c r="BD240" s="144">
        <v>128</v>
      </c>
      <c r="BE240" s="144" t="s">
        <v>329</v>
      </c>
      <c r="BF240" s="23">
        <v>0.13950336729370294</v>
      </c>
      <c r="BG240" s="144" t="s">
        <v>329</v>
      </c>
      <c r="BH240" s="144">
        <v>283</v>
      </c>
      <c r="BI240" s="144" t="s">
        <v>329</v>
      </c>
      <c r="BJ240" s="23">
        <v>9.1491107409631817E-2</v>
      </c>
      <c r="BK240" s="144" t="s">
        <v>329</v>
      </c>
      <c r="BL240" s="144">
        <v>183</v>
      </c>
      <c r="BM240" s="144" t="s">
        <v>329</v>
      </c>
      <c r="BN240" s="23">
        <v>1.2317132172215086E-2</v>
      </c>
      <c r="BO240" s="144" t="s">
        <v>329</v>
      </c>
      <c r="BP240" s="144">
        <v>303</v>
      </c>
      <c r="BQ240" s="144" t="s">
        <v>329</v>
      </c>
      <c r="BR240" s="23">
        <v>6.9135260131406653E-2</v>
      </c>
      <c r="BS240" s="144" t="s">
        <v>329</v>
      </c>
      <c r="BT240" s="144">
        <v>136</v>
      </c>
      <c r="BU240" s="144" t="s">
        <v>329</v>
      </c>
      <c r="BV240" s="23">
        <v>7.0889520991267732E-2</v>
      </c>
      <c r="BW240" s="144" t="s">
        <v>329</v>
      </c>
      <c r="BX240" s="144">
        <v>271</v>
      </c>
      <c r="BY240" s="144" t="s">
        <v>329</v>
      </c>
      <c r="BZ240" s="23">
        <v>0.1006009753954792</v>
      </c>
      <c r="CA240" s="144" t="s">
        <v>329</v>
      </c>
      <c r="CB240" s="144">
        <v>266</v>
      </c>
      <c r="CC240" s="144" t="s">
        <v>329</v>
      </c>
      <c r="CD240" s="23">
        <v>4.1301526796777996E-2</v>
      </c>
      <c r="CE240" s="144" t="s">
        <v>329</v>
      </c>
      <c r="CF240" s="144">
        <v>247</v>
      </c>
      <c r="CG240" s="2">
        <f t="shared" si="33"/>
        <v>2.2818569591786407E-3</v>
      </c>
      <c r="CH240">
        <f t="shared" si="34"/>
        <v>2.0014874231839695E-2</v>
      </c>
      <c r="CI240">
        <f t="shared" si="35"/>
        <v>4.5040830949865628E-2</v>
      </c>
      <c r="CJ240">
        <f t="shared" si="36"/>
        <v>9.1491107409631817E-2</v>
      </c>
      <c r="CK240">
        <f t="shared" si="37"/>
        <v>7.0889520991267732E-2</v>
      </c>
      <c r="CL240">
        <f t="shared" si="38"/>
        <v>0.1006009753954792</v>
      </c>
      <c r="CM240">
        <f t="shared" si="39"/>
        <v>4.1301526796777996E-2</v>
      </c>
      <c r="CN240">
        <f t="shared" si="40"/>
        <v>5.3678027570267205E-2</v>
      </c>
      <c r="CO240">
        <f t="shared" si="41"/>
        <v>5.7046423979466017E-4</v>
      </c>
      <c r="CP240" s="144" t="s">
        <v>329</v>
      </c>
      <c r="CQ240">
        <f t="shared" si="42"/>
        <v>301</v>
      </c>
      <c r="CR240">
        <f t="shared" si="43"/>
        <v>205</v>
      </c>
      <c r="CS240" s="144" t="s">
        <v>329</v>
      </c>
    </row>
    <row r="241" spans="1:97" x14ac:dyDescent="0.25">
      <c r="A241" s="144" t="s">
        <v>325</v>
      </c>
      <c r="B241" s="23">
        <v>0.15609378900968757</v>
      </c>
      <c r="C241" s="144" t="s">
        <v>325</v>
      </c>
      <c r="D241" s="144">
        <v>274</v>
      </c>
      <c r="E241" s="144" t="s">
        <v>325</v>
      </c>
      <c r="F241" s="23">
        <v>6.1033798522369544E-2</v>
      </c>
      <c r="G241" s="144" t="s">
        <v>325</v>
      </c>
      <c r="H241" s="144">
        <v>250</v>
      </c>
      <c r="I241" s="144" t="s">
        <v>325</v>
      </c>
      <c r="J241" s="23">
        <v>0.21773013118014467</v>
      </c>
      <c r="K241" s="144" t="s">
        <v>325</v>
      </c>
      <c r="L241" s="144">
        <v>221</v>
      </c>
      <c r="M241" s="144" t="s">
        <v>325</v>
      </c>
      <c r="N241" s="23">
        <v>-29</v>
      </c>
      <c r="O241" s="144" t="s">
        <v>325</v>
      </c>
      <c r="P241" s="23">
        <v>128</v>
      </c>
      <c r="Q241" s="144" t="s">
        <v>325</v>
      </c>
      <c r="R241" s="23">
        <v>1.8574028044298894E-3</v>
      </c>
      <c r="S241" s="144" t="s">
        <v>325</v>
      </c>
      <c r="T241" s="144">
        <v>117</v>
      </c>
      <c r="U241" s="144" t="s">
        <v>325</v>
      </c>
      <c r="V241" s="23">
        <v>0.11203488516197027</v>
      </c>
      <c r="W241" s="144" t="s">
        <v>325</v>
      </c>
      <c r="X241" s="144">
        <v>197</v>
      </c>
      <c r="Y241" s="144" t="s">
        <v>325</v>
      </c>
      <c r="Z241" s="23">
        <v>2.8921647555834448E-3</v>
      </c>
      <c r="AA241" s="144" t="s">
        <v>325</v>
      </c>
      <c r="AB241" s="144">
        <v>170</v>
      </c>
      <c r="AC241" s="144" t="s">
        <v>325</v>
      </c>
      <c r="AD241" s="23">
        <v>5.3403658340793296E-3</v>
      </c>
      <c r="AE241" s="144" t="s">
        <v>325</v>
      </c>
      <c r="AF241" s="144">
        <v>248</v>
      </c>
      <c r="AG241" s="144" t="s">
        <v>325</v>
      </c>
      <c r="AH241" s="23">
        <v>6.7644811958068179E-2</v>
      </c>
      <c r="AI241" s="144" t="s">
        <v>325</v>
      </c>
      <c r="AJ241" s="144">
        <v>226</v>
      </c>
      <c r="AK241" s="144" t="s">
        <v>325</v>
      </c>
      <c r="AL241" s="23">
        <v>1.3729113823114932E-2</v>
      </c>
      <c r="AM241" s="144" t="s">
        <v>325</v>
      </c>
      <c r="AN241" s="144">
        <v>281</v>
      </c>
      <c r="AO241" s="144" t="s">
        <v>325</v>
      </c>
      <c r="AP241" s="23">
        <v>4.8296885911216551E-2</v>
      </c>
      <c r="AQ241" s="144" t="s">
        <v>325</v>
      </c>
      <c r="AR241" s="144">
        <v>129</v>
      </c>
      <c r="AS241" s="144" t="s">
        <v>325</v>
      </c>
      <c r="AT241" s="23">
        <v>8.3466743743299751E-2</v>
      </c>
      <c r="AU241" s="144" t="s">
        <v>325</v>
      </c>
      <c r="AV241" s="144">
        <v>187</v>
      </c>
      <c r="AW241" s="144" t="s">
        <v>325</v>
      </c>
      <c r="AX241" s="23">
        <v>7.6469235534609881E-2</v>
      </c>
      <c r="AY241" s="144" t="s">
        <v>325</v>
      </c>
      <c r="AZ241" s="144">
        <v>153</v>
      </c>
      <c r="BA241" s="144" t="s">
        <v>325</v>
      </c>
      <c r="BB241" s="23">
        <v>5.6314123586065398E-2</v>
      </c>
      <c r="BC241" s="144" t="s">
        <v>325</v>
      </c>
      <c r="BD241" s="144">
        <v>153</v>
      </c>
      <c r="BE241" s="144" t="s">
        <v>325</v>
      </c>
      <c r="BF241" s="23">
        <v>0.27872758223679767</v>
      </c>
      <c r="BG241" s="144" t="s">
        <v>325</v>
      </c>
      <c r="BH241" s="144">
        <v>100</v>
      </c>
      <c r="BI241" s="144" t="s">
        <v>325</v>
      </c>
      <c r="BJ241" s="23">
        <v>0.10962662188373409</v>
      </c>
      <c r="BK241" s="144" t="s">
        <v>325</v>
      </c>
      <c r="BL241" s="144">
        <v>150</v>
      </c>
      <c r="BM241" s="144" t="s">
        <v>325</v>
      </c>
      <c r="BN241" s="23">
        <v>2.3241174919156681E-2</v>
      </c>
      <c r="BO241" s="144" t="s">
        <v>325</v>
      </c>
      <c r="BP241" s="144">
        <v>280</v>
      </c>
      <c r="BQ241" s="144" t="s">
        <v>325</v>
      </c>
      <c r="BR241" s="23">
        <v>6.6066490820883672E-2</v>
      </c>
      <c r="BS241" s="144" t="s">
        <v>325</v>
      </c>
      <c r="BT241" s="144">
        <v>151</v>
      </c>
      <c r="BU241" s="144" t="s">
        <v>325</v>
      </c>
      <c r="BV241" s="23">
        <v>7.7689775216818274E-2</v>
      </c>
      <c r="BW241" s="144" t="s">
        <v>325</v>
      </c>
      <c r="BX241" s="144">
        <v>248</v>
      </c>
      <c r="BY241" s="144" t="s">
        <v>325</v>
      </c>
      <c r="BZ241" s="23">
        <v>9.3716675807069452E-2</v>
      </c>
      <c r="CA241" s="144" t="s">
        <v>325</v>
      </c>
      <c r="CB241" s="144">
        <v>284</v>
      </c>
      <c r="CC241" s="144" t="s">
        <v>325</v>
      </c>
      <c r="CD241" s="23">
        <v>7.5811989335845625E-2</v>
      </c>
      <c r="CE241" s="144" t="s">
        <v>325</v>
      </c>
      <c r="CF241" s="144">
        <v>151</v>
      </c>
      <c r="CG241" s="2">
        <f t="shared" si="33"/>
        <v>2.8921647555834448E-3</v>
      </c>
      <c r="CH241">
        <f t="shared" si="34"/>
        <v>1.3729113823114932E-2</v>
      </c>
      <c r="CI241">
        <f t="shared" si="35"/>
        <v>7.6469235534609881E-2</v>
      </c>
      <c r="CJ241">
        <f t="shared" si="36"/>
        <v>0.10962662188373409</v>
      </c>
      <c r="CK241">
        <f t="shared" si="37"/>
        <v>7.7689775216818274E-2</v>
      </c>
      <c r="CL241">
        <f t="shared" si="38"/>
        <v>9.3716675807069452E-2</v>
      </c>
      <c r="CM241">
        <f t="shared" si="39"/>
        <v>7.5811989335845625E-2</v>
      </c>
      <c r="CN241">
        <f t="shared" si="40"/>
        <v>6.369973698672407E-2</v>
      </c>
      <c r="CO241">
        <f t="shared" si="41"/>
        <v>7.230411888958612E-4</v>
      </c>
      <c r="CP241" s="144" t="s">
        <v>325</v>
      </c>
      <c r="CQ241">
        <f t="shared" si="42"/>
        <v>274</v>
      </c>
      <c r="CR241">
        <f t="shared" si="43"/>
        <v>170</v>
      </c>
      <c r="CS241" s="144" t="s">
        <v>325</v>
      </c>
    </row>
    <row r="242" spans="1:97" x14ac:dyDescent="0.25">
      <c r="A242" s="144" t="s">
        <v>220</v>
      </c>
      <c r="B242" s="23">
        <v>0.15986825208600311</v>
      </c>
      <c r="C242" s="144" t="s">
        <v>220</v>
      </c>
      <c r="D242" s="144">
        <v>267</v>
      </c>
      <c r="E242" s="144" t="s">
        <v>220</v>
      </c>
      <c r="F242" s="23">
        <v>7.5415472900680181E-2</v>
      </c>
      <c r="G242" s="144" t="s">
        <v>220</v>
      </c>
      <c r="H242" s="144">
        <v>210</v>
      </c>
      <c r="I242" s="144" t="s">
        <v>220</v>
      </c>
      <c r="J242" s="23">
        <v>0.22974542196159364</v>
      </c>
      <c r="K242" s="144" t="s">
        <v>220</v>
      </c>
      <c r="L242" s="144">
        <v>209</v>
      </c>
      <c r="M242" s="144" t="s">
        <v>220</v>
      </c>
      <c r="N242" s="23">
        <v>-1</v>
      </c>
      <c r="O242" s="144" t="s">
        <v>220</v>
      </c>
      <c r="P242" s="23">
        <v>163</v>
      </c>
      <c r="Q242" s="144" t="s">
        <v>220</v>
      </c>
      <c r="R242" s="23">
        <v>2.1480955989682896E-4</v>
      </c>
      <c r="S242" s="144" t="s">
        <v>220</v>
      </c>
      <c r="T242" s="144">
        <v>291</v>
      </c>
      <c r="U242" s="144" t="s">
        <v>220</v>
      </c>
      <c r="V242" s="23">
        <v>7.8359347724444126E-2</v>
      </c>
      <c r="W242" s="144" t="s">
        <v>220</v>
      </c>
      <c r="X242" s="144">
        <v>251</v>
      </c>
      <c r="Y242" s="144" t="s">
        <v>220</v>
      </c>
      <c r="Z242" s="23">
        <v>9.3886742038554205E-4</v>
      </c>
      <c r="AA242" s="144" t="s">
        <v>220</v>
      </c>
      <c r="AB242" s="144">
        <v>311</v>
      </c>
      <c r="AC242" s="144" t="s">
        <v>220</v>
      </c>
      <c r="AD242" s="23">
        <v>3.1514827959262122E-3</v>
      </c>
      <c r="AE242" s="144" t="s">
        <v>220</v>
      </c>
      <c r="AF242" s="144">
        <v>285</v>
      </c>
      <c r="AG242" s="144" t="s">
        <v>220</v>
      </c>
      <c r="AH242" s="23">
        <v>0.1957139284933293</v>
      </c>
      <c r="AI242" s="144" t="s">
        <v>220</v>
      </c>
      <c r="AJ242" s="144">
        <v>34</v>
      </c>
      <c r="AK242" s="144" t="s">
        <v>220</v>
      </c>
      <c r="AL242" s="23">
        <v>2.7736994931184887E-2</v>
      </c>
      <c r="AM242" s="144" t="s">
        <v>220</v>
      </c>
      <c r="AN242" s="144">
        <v>118</v>
      </c>
      <c r="AO242" s="144" t="s">
        <v>220</v>
      </c>
      <c r="AP242" s="23">
        <v>1.4425184101356965E-2</v>
      </c>
      <c r="AQ242" s="144" t="s">
        <v>220</v>
      </c>
      <c r="AR242" s="144">
        <v>225</v>
      </c>
      <c r="AS242" s="144" t="s">
        <v>220</v>
      </c>
      <c r="AT242" s="23">
        <v>7.397327533855752E-2</v>
      </c>
      <c r="AU242" s="144" t="s">
        <v>220</v>
      </c>
      <c r="AV242" s="144">
        <v>221</v>
      </c>
      <c r="AW242" s="144" t="s">
        <v>220</v>
      </c>
      <c r="AX242" s="23">
        <v>4.0130279252915964E-2</v>
      </c>
      <c r="AY242" s="144" t="s">
        <v>220</v>
      </c>
      <c r="AZ242" s="144">
        <v>256</v>
      </c>
      <c r="BA242" s="144" t="s">
        <v>220</v>
      </c>
      <c r="BB242" s="23">
        <v>3.3467862512472052E-2</v>
      </c>
      <c r="BC242" s="144" t="s">
        <v>220</v>
      </c>
      <c r="BD242" s="144">
        <v>211</v>
      </c>
      <c r="BE242" s="144" t="s">
        <v>220</v>
      </c>
      <c r="BF242" s="23">
        <v>0.27377548473906294</v>
      </c>
      <c r="BG242" s="144" t="s">
        <v>220</v>
      </c>
      <c r="BH242" s="144">
        <v>108</v>
      </c>
      <c r="BI242" s="144" t="s">
        <v>220</v>
      </c>
      <c r="BJ242" s="23">
        <v>8.775064940278289E-2</v>
      </c>
      <c r="BK242" s="144" t="s">
        <v>220</v>
      </c>
      <c r="BL242" s="144">
        <v>195</v>
      </c>
      <c r="BM242" s="144" t="s">
        <v>220</v>
      </c>
      <c r="BN242" s="23">
        <v>0.11561305503873812</v>
      </c>
      <c r="BO242" s="144" t="s">
        <v>220</v>
      </c>
      <c r="BP242" s="144">
        <v>80</v>
      </c>
      <c r="BQ242" s="144" t="s">
        <v>220</v>
      </c>
      <c r="BR242" s="23">
        <v>8.2344246125043069E-2</v>
      </c>
      <c r="BS242" s="144" t="s">
        <v>220</v>
      </c>
      <c r="BT242" s="144">
        <v>97</v>
      </c>
      <c r="BU242" s="144" t="s">
        <v>220</v>
      </c>
      <c r="BV242" s="23">
        <v>0.17196614446766498</v>
      </c>
      <c r="BW242" s="144" t="s">
        <v>220</v>
      </c>
      <c r="BX242" s="144">
        <v>86</v>
      </c>
      <c r="BY242" s="144" t="s">
        <v>220</v>
      </c>
      <c r="BZ242" s="23">
        <v>8.6818046538362961E-2</v>
      </c>
      <c r="CA242" s="144" t="s">
        <v>220</v>
      </c>
      <c r="CB242" s="144">
        <v>292</v>
      </c>
      <c r="CC242" s="144" t="s">
        <v>220</v>
      </c>
      <c r="CD242" s="23">
        <v>2.9388963603043865E-2</v>
      </c>
      <c r="CE242" s="144" t="s">
        <v>220</v>
      </c>
      <c r="CF242" s="144">
        <v>276</v>
      </c>
      <c r="CG242" s="2">
        <f t="shared" si="33"/>
        <v>9.3886742038554205E-4</v>
      </c>
      <c r="CH242">
        <f t="shared" si="34"/>
        <v>2.7736994931184887E-2</v>
      </c>
      <c r="CI242">
        <f t="shared" si="35"/>
        <v>4.0130279252915964E-2</v>
      </c>
      <c r="CJ242">
        <f t="shared" si="36"/>
        <v>8.775064940278289E-2</v>
      </c>
      <c r="CK242">
        <f t="shared" si="37"/>
        <v>0.17196614446766498</v>
      </c>
      <c r="CL242">
        <f t="shared" si="38"/>
        <v>8.6818046538362961E-2</v>
      </c>
      <c r="CM242">
        <f t="shared" si="39"/>
        <v>2.9388963603043865E-2</v>
      </c>
      <c r="CN242">
        <f t="shared" si="40"/>
        <v>6.5240043662298963E-2</v>
      </c>
      <c r="CO242">
        <f t="shared" si="41"/>
        <v>2.3471685509638551E-4</v>
      </c>
      <c r="CP242" s="144" t="s">
        <v>220</v>
      </c>
      <c r="CQ242">
        <f t="shared" si="42"/>
        <v>267</v>
      </c>
      <c r="CR242">
        <f t="shared" si="43"/>
        <v>311</v>
      </c>
      <c r="CS242" s="144" t="s">
        <v>220</v>
      </c>
    </row>
    <row r="243" spans="1:97" x14ac:dyDescent="0.25">
      <c r="A243" s="144" t="s">
        <v>75</v>
      </c>
      <c r="B243" s="23">
        <v>0.39959430028580178</v>
      </c>
      <c r="C243" s="144" t="s">
        <v>75</v>
      </c>
      <c r="D243" s="144">
        <v>39</v>
      </c>
      <c r="E243" s="144" t="s">
        <v>75</v>
      </c>
      <c r="F243" s="23">
        <v>0.11940100145176882</v>
      </c>
      <c r="G243" s="144" t="s">
        <v>75</v>
      </c>
      <c r="H243" s="144">
        <v>115</v>
      </c>
      <c r="I243" s="144" t="s">
        <v>75</v>
      </c>
      <c r="J243" s="23">
        <v>0.54697537289976328</v>
      </c>
      <c r="K243" s="144" t="s">
        <v>75</v>
      </c>
      <c r="L243" s="144">
        <v>21</v>
      </c>
      <c r="M243" s="144" t="s">
        <v>75</v>
      </c>
      <c r="N243" s="23">
        <v>-94</v>
      </c>
      <c r="O243" s="144" t="s">
        <v>75</v>
      </c>
      <c r="P243" s="23">
        <v>71</v>
      </c>
      <c r="Q243" s="144" t="s">
        <v>75</v>
      </c>
      <c r="R243" s="23">
        <v>1.4582486127772736E-2</v>
      </c>
      <c r="S243" s="144" t="s">
        <v>75</v>
      </c>
      <c r="T243" s="144">
        <v>13</v>
      </c>
      <c r="U243" s="144" t="s">
        <v>75</v>
      </c>
      <c r="V243" s="23">
        <v>0.45935303977576364</v>
      </c>
      <c r="W243" s="144" t="s">
        <v>75</v>
      </c>
      <c r="X243" s="144">
        <v>26</v>
      </c>
      <c r="Y243" s="144" t="s">
        <v>75</v>
      </c>
      <c r="Z243" s="23">
        <v>1.8823011113686169E-2</v>
      </c>
      <c r="AA243" s="144" t="s">
        <v>75</v>
      </c>
      <c r="AB243" s="144">
        <v>13</v>
      </c>
      <c r="AC243" s="144" t="s">
        <v>75</v>
      </c>
      <c r="AD243" s="23">
        <v>6.2390405881906528E-3</v>
      </c>
      <c r="AE243" s="144" t="s">
        <v>75</v>
      </c>
      <c r="AF243" s="144">
        <v>232</v>
      </c>
      <c r="AG243" s="144" t="s">
        <v>75</v>
      </c>
      <c r="AH243" s="23">
        <v>7.3867920298304232E-2</v>
      </c>
      <c r="AI243" s="144" t="s">
        <v>75</v>
      </c>
      <c r="AJ243" s="144">
        <v>199</v>
      </c>
      <c r="AK243" s="144" t="s">
        <v>75</v>
      </c>
      <c r="AL243" s="23">
        <v>1.5389103681644764E-2</v>
      </c>
      <c r="AM243" s="144" t="s">
        <v>75</v>
      </c>
      <c r="AN243" s="144">
        <v>261</v>
      </c>
      <c r="AO243" s="144" t="s">
        <v>75</v>
      </c>
      <c r="AP243" s="23">
        <v>3.9767170020078485E-2</v>
      </c>
      <c r="AQ243" s="144" t="s">
        <v>75</v>
      </c>
      <c r="AR243" s="144">
        <v>146</v>
      </c>
      <c r="AS243" s="144" t="s">
        <v>75</v>
      </c>
      <c r="AT243" s="23">
        <v>0.14229082706859969</v>
      </c>
      <c r="AU243" s="144" t="s">
        <v>75</v>
      </c>
      <c r="AV243" s="144">
        <v>54</v>
      </c>
      <c r="AW243" s="144" t="s">
        <v>75</v>
      </c>
      <c r="AX243" s="23">
        <v>8.8899863511894189E-2</v>
      </c>
      <c r="AY243" s="144" t="s">
        <v>75</v>
      </c>
      <c r="AZ243" s="144">
        <v>131</v>
      </c>
      <c r="BA243" s="144" t="s">
        <v>75</v>
      </c>
      <c r="BB243" s="23">
        <v>0.11914245973781136</v>
      </c>
      <c r="BC243" s="144" t="s">
        <v>75</v>
      </c>
      <c r="BD243" s="144">
        <v>77</v>
      </c>
      <c r="BE243" s="144" t="s">
        <v>75</v>
      </c>
      <c r="BF243" s="23">
        <v>0.35831981086104941</v>
      </c>
      <c r="BG243" s="144" t="s">
        <v>75</v>
      </c>
      <c r="BH243" s="144">
        <v>58</v>
      </c>
      <c r="BI243" s="144" t="s">
        <v>75</v>
      </c>
      <c r="BJ243" s="23">
        <v>0.18357543929092307</v>
      </c>
      <c r="BK243" s="144" t="s">
        <v>75</v>
      </c>
      <c r="BL243" s="144">
        <v>63</v>
      </c>
      <c r="BM243" s="144" t="s">
        <v>75</v>
      </c>
      <c r="BN243" s="23">
        <v>8.4468353161207696E-2</v>
      </c>
      <c r="BO243" s="144" t="s">
        <v>75</v>
      </c>
      <c r="BP243" s="144">
        <v>116</v>
      </c>
      <c r="BQ243" s="144" t="s">
        <v>75</v>
      </c>
      <c r="BR243" s="23">
        <v>0.248144388810905</v>
      </c>
      <c r="BS243" s="144" t="s">
        <v>75</v>
      </c>
      <c r="BT243" s="144">
        <v>7</v>
      </c>
      <c r="BU243" s="144" t="s">
        <v>75</v>
      </c>
      <c r="BV243" s="23">
        <v>0.28935148489209883</v>
      </c>
      <c r="BW243" s="144" t="s">
        <v>75</v>
      </c>
      <c r="BX243" s="144">
        <v>30</v>
      </c>
      <c r="BY243" s="144" t="s">
        <v>75</v>
      </c>
      <c r="BZ243" s="23">
        <v>0.13094304727295483</v>
      </c>
      <c r="CA243" s="144" t="s">
        <v>75</v>
      </c>
      <c r="CB243" s="144">
        <v>201</v>
      </c>
      <c r="CC243" s="144" t="s">
        <v>75</v>
      </c>
      <c r="CD243" s="23">
        <v>0.54021667492791747</v>
      </c>
      <c r="CE243" s="144" t="s">
        <v>75</v>
      </c>
      <c r="CF243" s="144">
        <v>17</v>
      </c>
      <c r="CG243" s="2">
        <f t="shared" si="33"/>
        <v>1.8823011113686169E-2</v>
      </c>
      <c r="CH243">
        <f t="shared" si="34"/>
        <v>1.5389103681644764E-2</v>
      </c>
      <c r="CI243">
        <f t="shared" si="35"/>
        <v>8.8899863511894189E-2</v>
      </c>
      <c r="CJ243">
        <f t="shared" si="36"/>
        <v>0.18357543929092307</v>
      </c>
      <c r="CK243">
        <f t="shared" si="37"/>
        <v>0.28935148489209883</v>
      </c>
      <c r="CL243">
        <f t="shared" si="38"/>
        <v>0.13094304727295483</v>
      </c>
      <c r="CM243">
        <f t="shared" si="39"/>
        <v>0.54021667492791747</v>
      </c>
      <c r="CN243">
        <f t="shared" si="40"/>
        <v>0.16306895995727202</v>
      </c>
      <c r="CO243">
        <f t="shared" si="41"/>
        <v>4.7057527784215422E-3</v>
      </c>
      <c r="CP243" s="144" t="s">
        <v>75</v>
      </c>
      <c r="CQ243">
        <f t="shared" si="42"/>
        <v>39</v>
      </c>
      <c r="CR243">
        <f t="shared" si="43"/>
        <v>13</v>
      </c>
      <c r="CS243" s="144" t="s">
        <v>75</v>
      </c>
    </row>
    <row r="244" spans="1:97" x14ac:dyDescent="0.25">
      <c r="A244" s="144" t="s">
        <v>296</v>
      </c>
      <c r="B244" s="23">
        <v>0.18161833509177427</v>
      </c>
      <c r="C244" s="144" t="s">
        <v>296</v>
      </c>
      <c r="D244" s="144">
        <v>220</v>
      </c>
      <c r="E244" s="144" t="s">
        <v>296</v>
      </c>
      <c r="F244" s="23">
        <v>6.3454534405507454E-2</v>
      </c>
      <c r="G244" s="144" t="s">
        <v>296</v>
      </c>
      <c r="H244" s="144">
        <v>241</v>
      </c>
      <c r="I244" s="144" t="s">
        <v>296</v>
      </c>
      <c r="J244" s="23">
        <v>0.25161340485278433</v>
      </c>
      <c r="K244" s="144" t="s">
        <v>296</v>
      </c>
      <c r="L244" s="144">
        <v>173</v>
      </c>
      <c r="M244" s="144" t="s">
        <v>296</v>
      </c>
      <c r="N244" s="23">
        <v>-68</v>
      </c>
      <c r="O244" s="144" t="s">
        <v>296</v>
      </c>
      <c r="P244" s="23">
        <v>84</v>
      </c>
      <c r="Q244" s="144" t="s">
        <v>296</v>
      </c>
      <c r="R244" s="23">
        <v>8.7564704262045644E-4</v>
      </c>
      <c r="S244" s="144" t="s">
        <v>296</v>
      </c>
      <c r="T244" s="144">
        <v>211</v>
      </c>
      <c r="U244" s="144" t="s">
        <v>296</v>
      </c>
      <c r="V244" s="23">
        <v>0.12330206446916542</v>
      </c>
      <c r="W244" s="144" t="s">
        <v>296</v>
      </c>
      <c r="X244" s="144">
        <v>180</v>
      </c>
      <c r="Y244" s="144" t="s">
        <v>296</v>
      </c>
      <c r="Z244" s="23">
        <v>2.0148242388150907E-3</v>
      </c>
      <c r="AA244" s="144" t="s">
        <v>296</v>
      </c>
      <c r="AB244" s="144">
        <v>224</v>
      </c>
      <c r="AC244" s="144" t="s">
        <v>296</v>
      </c>
      <c r="AD244" s="23">
        <v>2.8224761505094187E-3</v>
      </c>
      <c r="AE244" s="144" t="s">
        <v>296</v>
      </c>
      <c r="AF244" s="144">
        <v>296</v>
      </c>
      <c r="AG244" s="144" t="s">
        <v>296</v>
      </c>
      <c r="AH244" s="23">
        <v>8.5119025337117349E-2</v>
      </c>
      <c r="AI244" s="144" t="s">
        <v>296</v>
      </c>
      <c r="AJ244" s="144">
        <v>158</v>
      </c>
      <c r="AK244" s="144" t="s">
        <v>296</v>
      </c>
      <c r="AL244" s="23">
        <v>1.3477950189259459E-2</v>
      </c>
      <c r="AM244" s="144" t="s">
        <v>296</v>
      </c>
      <c r="AN244" s="144">
        <v>283</v>
      </c>
      <c r="AO244" s="144" t="s">
        <v>296</v>
      </c>
      <c r="AP244" s="23">
        <v>0</v>
      </c>
      <c r="AQ244" s="144" t="s">
        <v>296</v>
      </c>
      <c r="AR244" s="144">
        <v>253</v>
      </c>
      <c r="AS244" s="144" t="s">
        <v>296</v>
      </c>
      <c r="AT244" s="23">
        <v>0.10009204454022866</v>
      </c>
      <c r="AU244" s="144" t="s">
        <v>296</v>
      </c>
      <c r="AV244" s="144">
        <v>133</v>
      </c>
      <c r="AW244" s="144" t="s">
        <v>296</v>
      </c>
      <c r="AX244" s="23">
        <v>3.5288090614331052E-2</v>
      </c>
      <c r="AY244" s="144" t="s">
        <v>296</v>
      </c>
      <c r="AZ244" s="144">
        <v>272</v>
      </c>
      <c r="BA244" s="144" t="s">
        <v>296</v>
      </c>
      <c r="BB244" s="23">
        <v>4.725854677041833E-3</v>
      </c>
      <c r="BC244" s="144" t="s">
        <v>296</v>
      </c>
      <c r="BD244" s="144">
        <v>317</v>
      </c>
      <c r="BE244" s="144" t="s">
        <v>296</v>
      </c>
      <c r="BF244" s="23">
        <v>0.26174721460607303</v>
      </c>
      <c r="BG244" s="144" t="s">
        <v>296</v>
      </c>
      <c r="BH244" s="144">
        <v>120</v>
      </c>
      <c r="BI244" s="144" t="s">
        <v>296</v>
      </c>
      <c r="BJ244" s="23">
        <v>5.901746771056339E-2</v>
      </c>
      <c r="BK244" s="144" t="s">
        <v>296</v>
      </c>
      <c r="BL244" s="144">
        <v>267</v>
      </c>
      <c r="BM244" s="144" t="s">
        <v>296</v>
      </c>
      <c r="BN244" s="23">
        <v>0.13198235599820993</v>
      </c>
      <c r="BO244" s="144" t="s">
        <v>296</v>
      </c>
      <c r="BP244" s="144">
        <v>67</v>
      </c>
      <c r="BQ244" s="144" t="s">
        <v>296</v>
      </c>
      <c r="BR244" s="23">
        <v>7.8593679341907169E-2</v>
      </c>
      <c r="BS244" s="144" t="s">
        <v>296</v>
      </c>
      <c r="BT244" s="144">
        <v>108</v>
      </c>
      <c r="BU244" s="144" t="s">
        <v>296</v>
      </c>
      <c r="BV244" s="23">
        <v>0.18289449313937939</v>
      </c>
      <c r="BW244" s="144" t="s">
        <v>296</v>
      </c>
      <c r="BX244" s="144">
        <v>77</v>
      </c>
      <c r="BY244" s="144" t="s">
        <v>296</v>
      </c>
      <c r="BZ244" s="23">
        <v>0.10503001492487281</v>
      </c>
      <c r="CA244" s="144" t="s">
        <v>296</v>
      </c>
      <c r="CB244" s="144">
        <v>256</v>
      </c>
      <c r="CC244" s="144" t="s">
        <v>296</v>
      </c>
      <c r="CD244" s="23">
        <v>0.1445752846286632</v>
      </c>
      <c r="CE244" s="144" t="s">
        <v>296</v>
      </c>
      <c r="CF244" s="144">
        <v>79</v>
      </c>
      <c r="CG244" s="2">
        <f t="shared" si="33"/>
        <v>2.0148242388150907E-3</v>
      </c>
      <c r="CH244">
        <f t="shared" si="34"/>
        <v>1.3477950189259459E-2</v>
      </c>
      <c r="CI244">
        <f t="shared" si="35"/>
        <v>3.5288090614331052E-2</v>
      </c>
      <c r="CJ244">
        <f t="shared" si="36"/>
        <v>5.901746771056339E-2</v>
      </c>
      <c r="CK244">
        <f t="shared" si="37"/>
        <v>0.18289449313937939</v>
      </c>
      <c r="CL244">
        <f t="shared" si="38"/>
        <v>0.10503001492487281</v>
      </c>
      <c r="CM244">
        <f t="shared" si="39"/>
        <v>0.1445752846286632</v>
      </c>
      <c r="CN244">
        <f t="shared" si="40"/>
        <v>7.4115954585449492E-2</v>
      </c>
      <c r="CO244">
        <f t="shared" si="41"/>
        <v>5.0370605970377267E-4</v>
      </c>
      <c r="CP244" s="144" t="s">
        <v>296</v>
      </c>
      <c r="CQ244">
        <f t="shared" si="42"/>
        <v>220</v>
      </c>
      <c r="CR244">
        <f t="shared" si="43"/>
        <v>224</v>
      </c>
      <c r="CS244" s="144" t="s">
        <v>296</v>
      </c>
    </row>
    <row r="245" spans="1:97" x14ac:dyDescent="0.25">
      <c r="A245" s="144" t="s">
        <v>280</v>
      </c>
      <c r="B245" s="23">
        <v>0.18955715767511827</v>
      </c>
      <c r="C245" s="144" t="s">
        <v>280</v>
      </c>
      <c r="D245" s="144">
        <v>202</v>
      </c>
      <c r="E245" s="144" t="s">
        <v>280</v>
      </c>
      <c r="F245" s="23">
        <v>2.4214324552014974E-2</v>
      </c>
      <c r="G245" s="144" t="s">
        <v>280</v>
      </c>
      <c r="H245" s="144">
        <v>319</v>
      </c>
      <c r="I245" s="144" t="s">
        <v>280</v>
      </c>
      <c r="J245" s="23">
        <v>0.34117067167448695</v>
      </c>
      <c r="K245" s="144" t="s">
        <v>280</v>
      </c>
      <c r="L245" s="144">
        <v>82</v>
      </c>
      <c r="M245" s="144" t="s">
        <v>280</v>
      </c>
      <c r="N245" s="23">
        <v>-237</v>
      </c>
      <c r="O245" s="144" t="s">
        <v>280</v>
      </c>
      <c r="P245" s="23">
        <v>2</v>
      </c>
      <c r="Q245" s="144" t="s">
        <v>280</v>
      </c>
      <c r="R245" s="23">
        <v>5.8748488538739718E-4</v>
      </c>
      <c r="S245" s="144" t="s">
        <v>280</v>
      </c>
      <c r="T245" s="144">
        <v>243</v>
      </c>
      <c r="U245" s="144" t="s">
        <v>280</v>
      </c>
      <c r="V245" s="23">
        <v>0.31520333132617884</v>
      </c>
      <c r="W245" s="144" t="s">
        <v>280</v>
      </c>
      <c r="X245" s="144">
        <v>56</v>
      </c>
      <c r="Y245" s="144" t="s">
        <v>280</v>
      </c>
      <c r="Z245" s="23">
        <v>3.5001170441890852E-3</v>
      </c>
      <c r="AA245" s="144" t="s">
        <v>280</v>
      </c>
      <c r="AB245" s="144">
        <v>142</v>
      </c>
      <c r="AC245" s="144" t="s">
        <v>280</v>
      </c>
      <c r="AD245" s="23">
        <v>3.1015433107301703E-3</v>
      </c>
      <c r="AE245" s="144" t="s">
        <v>280</v>
      </c>
      <c r="AF245" s="144">
        <v>286</v>
      </c>
      <c r="AG245" s="144" t="s">
        <v>280</v>
      </c>
      <c r="AH245" s="23">
        <v>5.6421784488336256E-2</v>
      </c>
      <c r="AI245" s="144" t="s">
        <v>280</v>
      </c>
      <c r="AJ245" s="144">
        <v>275</v>
      </c>
      <c r="AK245" s="144" t="s">
        <v>280</v>
      </c>
      <c r="AL245" s="23">
        <v>1.0133117100226149E-2</v>
      </c>
      <c r="AM245" s="144" t="s">
        <v>280</v>
      </c>
      <c r="AN245" s="144">
        <v>316</v>
      </c>
      <c r="AO245" s="144" t="s">
        <v>280</v>
      </c>
      <c r="AP245" s="23">
        <v>1.001164650102229E-2</v>
      </c>
      <c r="AQ245" s="144" t="s">
        <v>280</v>
      </c>
      <c r="AR245" s="144">
        <v>237</v>
      </c>
      <c r="AS245" s="144" t="s">
        <v>280</v>
      </c>
      <c r="AT245" s="23">
        <v>0.14074131781978041</v>
      </c>
      <c r="AU245" s="144" t="s">
        <v>280</v>
      </c>
      <c r="AV245" s="144">
        <v>56</v>
      </c>
      <c r="AW245" s="144" t="s">
        <v>280</v>
      </c>
      <c r="AX245" s="23">
        <v>5.9370872214020751E-2</v>
      </c>
      <c r="AY245" s="144" t="s">
        <v>280</v>
      </c>
      <c r="AZ245" s="144">
        <v>194</v>
      </c>
      <c r="BA245" s="144" t="s">
        <v>280</v>
      </c>
      <c r="BB245" s="23">
        <v>1.5090758111412517E-2</v>
      </c>
      <c r="BC245" s="144" t="s">
        <v>280</v>
      </c>
      <c r="BD245" s="144">
        <v>275</v>
      </c>
      <c r="BE245" s="144" t="s">
        <v>280</v>
      </c>
      <c r="BF245" s="23">
        <v>0.31523338378757199</v>
      </c>
      <c r="BG245" s="144" t="s">
        <v>280</v>
      </c>
      <c r="BH245" s="144">
        <v>73</v>
      </c>
      <c r="BI245" s="144" t="s">
        <v>280</v>
      </c>
      <c r="BJ245" s="23">
        <v>7.9651470292799606E-2</v>
      </c>
      <c r="BK245" s="144" t="s">
        <v>280</v>
      </c>
      <c r="BL245" s="144">
        <v>221</v>
      </c>
      <c r="BM245" s="144" t="s">
        <v>280</v>
      </c>
      <c r="BN245" s="23">
        <v>2.4787788429141866E-2</v>
      </c>
      <c r="BO245" s="144" t="s">
        <v>280</v>
      </c>
      <c r="BP245" s="144">
        <v>273</v>
      </c>
      <c r="BQ245" s="144" t="s">
        <v>280</v>
      </c>
      <c r="BR245" s="23">
        <v>8.8594956023995822E-2</v>
      </c>
      <c r="BS245" s="144" t="s">
        <v>280</v>
      </c>
      <c r="BT245" s="144">
        <v>81</v>
      </c>
      <c r="BU245" s="144" t="s">
        <v>280</v>
      </c>
      <c r="BV245" s="23">
        <v>9.8650575498950371E-2</v>
      </c>
      <c r="BW245" s="144" t="s">
        <v>280</v>
      </c>
      <c r="BX245" s="144">
        <v>198</v>
      </c>
      <c r="BY245" s="144" t="s">
        <v>280</v>
      </c>
      <c r="BZ245" s="23">
        <v>0.18908513889931403</v>
      </c>
      <c r="CA245" s="144" t="s">
        <v>280</v>
      </c>
      <c r="CB245" s="144">
        <v>106</v>
      </c>
      <c r="CC245" s="144" t="s">
        <v>280</v>
      </c>
      <c r="CD245" s="23">
        <v>0.11296985671408687</v>
      </c>
      <c r="CE245" s="144" t="s">
        <v>280</v>
      </c>
      <c r="CF245" s="144">
        <v>110</v>
      </c>
      <c r="CG245" s="2">
        <f t="shared" si="33"/>
        <v>3.5001170441890852E-3</v>
      </c>
      <c r="CH245">
        <f t="shared" si="34"/>
        <v>1.0133117100226149E-2</v>
      </c>
      <c r="CI245">
        <f t="shared" si="35"/>
        <v>5.9370872214020751E-2</v>
      </c>
      <c r="CJ245">
        <f t="shared" si="36"/>
        <v>7.9651470292799606E-2</v>
      </c>
      <c r="CK245">
        <f t="shared" si="37"/>
        <v>9.8650575498950371E-2</v>
      </c>
      <c r="CL245">
        <f t="shared" si="38"/>
        <v>0.18908513889931403</v>
      </c>
      <c r="CM245">
        <f t="shared" si="39"/>
        <v>0.11296985671408687</v>
      </c>
      <c r="CN245">
        <f t="shared" si="40"/>
        <v>7.7355679328833679E-2</v>
      </c>
      <c r="CO245">
        <f t="shared" si="41"/>
        <v>8.750292610472713E-4</v>
      </c>
      <c r="CP245" s="144" t="s">
        <v>280</v>
      </c>
      <c r="CQ245">
        <f t="shared" si="42"/>
        <v>202</v>
      </c>
      <c r="CR245">
        <f t="shared" si="43"/>
        <v>142</v>
      </c>
      <c r="CS245" s="144" t="s">
        <v>280</v>
      </c>
    </row>
    <row r="246" spans="1:97" x14ac:dyDescent="0.25">
      <c r="A246" s="144" t="s">
        <v>27</v>
      </c>
      <c r="B246" s="23">
        <v>0.75300646058962295</v>
      </c>
      <c r="C246" s="144" t="s">
        <v>27</v>
      </c>
      <c r="D246" s="144">
        <v>7</v>
      </c>
      <c r="E246" s="144" t="s">
        <v>27</v>
      </c>
      <c r="F246" s="23">
        <v>0.14593074235326728</v>
      </c>
      <c r="G246" s="144" t="s">
        <v>27</v>
      </c>
      <c r="H246" s="144">
        <v>79</v>
      </c>
      <c r="I246" s="144" t="s">
        <v>27</v>
      </c>
      <c r="J246" s="23">
        <v>0.93720988356757529</v>
      </c>
      <c r="K246" s="144" t="s">
        <v>27</v>
      </c>
      <c r="L246" s="144">
        <v>2</v>
      </c>
      <c r="M246" s="144" t="s">
        <v>27</v>
      </c>
      <c r="N246" s="23">
        <v>-77</v>
      </c>
      <c r="O246" s="144" t="s">
        <v>27</v>
      </c>
      <c r="P246" s="23">
        <v>82</v>
      </c>
      <c r="Q246" s="144" t="s">
        <v>27</v>
      </c>
      <c r="R246" s="23">
        <v>1.0068591215812764E-3</v>
      </c>
      <c r="S246" s="144" t="s">
        <v>27</v>
      </c>
      <c r="T246" s="144">
        <v>196</v>
      </c>
      <c r="U246" s="144" t="s">
        <v>27</v>
      </c>
      <c r="V246" s="23">
        <v>0.34132348501267945</v>
      </c>
      <c r="W246" s="144" t="s">
        <v>27</v>
      </c>
      <c r="X246" s="144">
        <v>47</v>
      </c>
      <c r="Y246" s="144" t="s">
        <v>27</v>
      </c>
      <c r="Z246" s="23">
        <v>4.1607429297098007E-3</v>
      </c>
      <c r="AA246" s="144" t="s">
        <v>27</v>
      </c>
      <c r="AB246" s="144">
        <v>114</v>
      </c>
      <c r="AC246" s="144" t="s">
        <v>27</v>
      </c>
      <c r="AD246" s="23">
        <v>2.9895218494229033E-3</v>
      </c>
      <c r="AE246" s="144" t="s">
        <v>27</v>
      </c>
      <c r="AF246" s="144">
        <v>290</v>
      </c>
      <c r="AG246" s="144" t="s">
        <v>27</v>
      </c>
      <c r="AH246" s="23">
        <v>0.7260829444639344</v>
      </c>
      <c r="AI246" s="144" t="s">
        <v>27</v>
      </c>
      <c r="AJ246" s="144">
        <v>3</v>
      </c>
      <c r="AK246" s="144" t="s">
        <v>27</v>
      </c>
      <c r="AL246" s="23">
        <v>9.4422450003228311E-2</v>
      </c>
      <c r="AM246" s="144" t="s">
        <v>27</v>
      </c>
      <c r="AN246" s="144">
        <v>28</v>
      </c>
      <c r="AO246" s="144" t="s">
        <v>27</v>
      </c>
      <c r="AP246" s="23">
        <v>3.5002793041873127E-2</v>
      </c>
      <c r="AQ246" s="144" t="s">
        <v>27</v>
      </c>
      <c r="AR246" s="144">
        <v>159</v>
      </c>
      <c r="AS246" s="144" t="s">
        <v>27</v>
      </c>
      <c r="AT246" s="23">
        <v>9.2265921676241189E-2</v>
      </c>
      <c r="AU246" s="144" t="s">
        <v>27</v>
      </c>
      <c r="AV246" s="144">
        <v>164</v>
      </c>
      <c r="AW246" s="144" t="s">
        <v>27</v>
      </c>
      <c r="AX246" s="23">
        <v>6.6622628303067088E-2</v>
      </c>
      <c r="AY246" s="144" t="s">
        <v>27</v>
      </c>
      <c r="AZ246" s="144">
        <v>173</v>
      </c>
      <c r="BA246" s="144" t="s">
        <v>27</v>
      </c>
      <c r="BB246" s="23">
        <v>9.257310201927986E-2</v>
      </c>
      <c r="BC246" s="144" t="s">
        <v>27</v>
      </c>
      <c r="BD246" s="144">
        <v>102</v>
      </c>
      <c r="BE246" s="144" t="s">
        <v>27</v>
      </c>
      <c r="BF246" s="23">
        <v>0.2508445007671446</v>
      </c>
      <c r="BG246" s="144" t="s">
        <v>27</v>
      </c>
      <c r="BH246" s="144">
        <v>129</v>
      </c>
      <c r="BI246" s="144" t="s">
        <v>27</v>
      </c>
      <c r="BJ246" s="23">
        <v>0.13687531870685504</v>
      </c>
      <c r="BK246" s="144" t="s">
        <v>27</v>
      </c>
      <c r="BL246" s="144">
        <v>114</v>
      </c>
      <c r="BM246" s="144" t="s">
        <v>27</v>
      </c>
      <c r="BN246" s="23">
        <v>0.19132979431595112</v>
      </c>
      <c r="BO246" s="144" t="s">
        <v>27</v>
      </c>
      <c r="BP246" s="144">
        <v>35</v>
      </c>
      <c r="BQ246" s="144" t="s">
        <v>27</v>
      </c>
      <c r="BR246" s="23">
        <v>0.22359884086974979</v>
      </c>
      <c r="BS246" s="144" t="s">
        <v>27</v>
      </c>
      <c r="BT246" s="144">
        <v>9</v>
      </c>
      <c r="BU246" s="144" t="s">
        <v>27</v>
      </c>
      <c r="BV246" s="23">
        <v>0.36064017585046071</v>
      </c>
      <c r="BW246" s="144" t="s">
        <v>27</v>
      </c>
      <c r="BX246" s="144">
        <v>17</v>
      </c>
      <c r="BY246" s="144" t="s">
        <v>27</v>
      </c>
      <c r="BZ246" s="23">
        <v>0.73273530320046665</v>
      </c>
      <c r="CA246" s="144" t="s">
        <v>27</v>
      </c>
      <c r="CB246" s="144">
        <v>2</v>
      </c>
      <c r="CC246" s="144" t="s">
        <v>27</v>
      </c>
      <c r="CD246" s="23">
        <v>0.97973128381845009</v>
      </c>
      <c r="CE246" s="144" t="s">
        <v>27</v>
      </c>
      <c r="CF246" s="144">
        <v>2</v>
      </c>
      <c r="CG246" s="2">
        <f t="shared" si="33"/>
        <v>4.1607429297098007E-3</v>
      </c>
      <c r="CH246">
        <f t="shared" si="34"/>
        <v>9.4422450003228311E-2</v>
      </c>
      <c r="CI246">
        <f t="shared" si="35"/>
        <v>6.6622628303067088E-2</v>
      </c>
      <c r="CJ246">
        <f t="shared" si="36"/>
        <v>0.13687531870685504</v>
      </c>
      <c r="CK246">
        <f t="shared" si="37"/>
        <v>0.36064017585046071</v>
      </c>
      <c r="CL246">
        <f t="shared" si="38"/>
        <v>0.73273530320046665</v>
      </c>
      <c r="CM246">
        <f t="shared" si="39"/>
        <v>0.97973128381845009</v>
      </c>
      <c r="CN246">
        <f t="shared" si="40"/>
        <v>0.30729162123091314</v>
      </c>
      <c r="CO246">
        <f t="shared" si="41"/>
        <v>1.0401857324274502E-3</v>
      </c>
      <c r="CP246" s="144" t="s">
        <v>27</v>
      </c>
      <c r="CQ246">
        <f t="shared" si="42"/>
        <v>7</v>
      </c>
      <c r="CR246">
        <f t="shared" si="43"/>
        <v>114</v>
      </c>
      <c r="CS246" s="144" t="s">
        <v>27</v>
      </c>
    </row>
    <row r="247" spans="1:97" x14ac:dyDescent="0.25">
      <c r="A247" s="144" t="s">
        <v>308</v>
      </c>
      <c r="B247" s="23">
        <v>0.16614823768224329</v>
      </c>
      <c r="C247" s="144" t="s">
        <v>308</v>
      </c>
      <c r="D247" s="144">
        <v>252</v>
      </c>
      <c r="E247" s="144" t="s">
        <v>308</v>
      </c>
      <c r="F247" s="23">
        <v>4.3330310611055481E-2</v>
      </c>
      <c r="G247" s="144" t="s">
        <v>308</v>
      </c>
      <c r="H247" s="144">
        <v>297</v>
      </c>
      <c r="I247" s="144" t="s">
        <v>308</v>
      </c>
      <c r="J247" s="23">
        <v>0.22402240775818666</v>
      </c>
      <c r="K247" s="144" t="s">
        <v>308</v>
      </c>
      <c r="L247" s="144">
        <v>215</v>
      </c>
      <c r="M247" s="144" t="s">
        <v>308</v>
      </c>
      <c r="N247" s="23">
        <v>-82</v>
      </c>
      <c r="O247" s="144" t="s">
        <v>308</v>
      </c>
      <c r="P247" s="23">
        <v>78</v>
      </c>
      <c r="Q247" s="144" t="s">
        <v>308</v>
      </c>
      <c r="R247" s="23">
        <v>1.092458391956462E-3</v>
      </c>
      <c r="S247" s="144" t="s">
        <v>308</v>
      </c>
      <c r="T247" s="144">
        <v>180</v>
      </c>
      <c r="U247" s="144" t="s">
        <v>308</v>
      </c>
      <c r="V247" s="23">
        <v>0.2454346162245446</v>
      </c>
      <c r="W247" s="144" t="s">
        <v>308</v>
      </c>
      <c r="X247" s="144">
        <v>84</v>
      </c>
      <c r="Y247" s="144" t="s">
        <v>308</v>
      </c>
      <c r="Z247" s="23">
        <v>3.3602030448140023E-3</v>
      </c>
      <c r="AA247" s="144" t="s">
        <v>308</v>
      </c>
      <c r="AB247" s="144">
        <v>150</v>
      </c>
      <c r="AC247" s="144" t="s">
        <v>308</v>
      </c>
      <c r="AD247" s="23">
        <v>8.1468439078176396E-3</v>
      </c>
      <c r="AE247" s="144" t="s">
        <v>308</v>
      </c>
      <c r="AF247" s="144">
        <v>199</v>
      </c>
      <c r="AG247" s="144" t="s">
        <v>308</v>
      </c>
      <c r="AH247" s="23">
        <v>5.0190502608530169E-2</v>
      </c>
      <c r="AI247" s="144" t="s">
        <v>308</v>
      </c>
      <c r="AJ247" s="144">
        <v>303</v>
      </c>
      <c r="AK247" s="144" t="s">
        <v>308</v>
      </c>
      <c r="AL247" s="23">
        <v>1.4263990594898598E-2</v>
      </c>
      <c r="AM247" s="144" t="s">
        <v>308</v>
      </c>
      <c r="AN247" s="144">
        <v>271</v>
      </c>
      <c r="AO247" s="144" t="s">
        <v>308</v>
      </c>
      <c r="AP247" s="23">
        <v>3.0633095202593788E-2</v>
      </c>
      <c r="AQ247" s="144" t="s">
        <v>308</v>
      </c>
      <c r="AR247" s="144">
        <v>172</v>
      </c>
      <c r="AS247" s="144" t="s">
        <v>308</v>
      </c>
      <c r="AT247" s="23">
        <v>7.4891017659675749E-2</v>
      </c>
      <c r="AU247" s="144" t="s">
        <v>308</v>
      </c>
      <c r="AV247" s="144">
        <v>219</v>
      </c>
      <c r="AW247" s="144" t="s">
        <v>308</v>
      </c>
      <c r="AX247" s="23">
        <v>5.6240788333061675E-2</v>
      </c>
      <c r="AY247" s="144" t="s">
        <v>308</v>
      </c>
      <c r="AZ247" s="144">
        <v>204</v>
      </c>
      <c r="BA247" s="144" t="s">
        <v>308</v>
      </c>
      <c r="BB247" s="23">
        <v>3.2566294149361651E-2</v>
      </c>
      <c r="BC247" s="144" t="s">
        <v>308</v>
      </c>
      <c r="BD247" s="144">
        <v>215</v>
      </c>
      <c r="BE247" s="144" t="s">
        <v>308</v>
      </c>
      <c r="BF247" s="23">
        <v>7.5035599492062038E-2</v>
      </c>
      <c r="BG247" s="144" t="s">
        <v>308</v>
      </c>
      <c r="BH247" s="144">
        <v>322</v>
      </c>
      <c r="BI247" s="144" t="s">
        <v>308</v>
      </c>
      <c r="BJ247" s="23">
        <v>4.5390629231643602E-2</v>
      </c>
      <c r="BK247" s="144" t="s">
        <v>308</v>
      </c>
      <c r="BL247" s="144">
        <v>303</v>
      </c>
      <c r="BM247" s="144" t="s">
        <v>308</v>
      </c>
      <c r="BN247" s="23">
        <v>2.3438618224938569E-2</v>
      </c>
      <c r="BO247" s="144" t="s">
        <v>308</v>
      </c>
      <c r="BP247" s="144">
        <v>279</v>
      </c>
      <c r="BQ247" s="144" t="s">
        <v>308</v>
      </c>
      <c r="BR247" s="23">
        <v>6.5302124086174793E-2</v>
      </c>
      <c r="BS247" s="144" t="s">
        <v>308</v>
      </c>
      <c r="BT247" s="144">
        <v>152</v>
      </c>
      <c r="BU247" s="144" t="s">
        <v>308</v>
      </c>
      <c r="BV247" s="23">
        <v>7.7195314491585718E-2</v>
      </c>
      <c r="BW247" s="144" t="s">
        <v>308</v>
      </c>
      <c r="BX247" s="144">
        <v>249</v>
      </c>
      <c r="BY247" s="144" t="s">
        <v>308</v>
      </c>
      <c r="BZ247" s="23">
        <v>0.18853614856310608</v>
      </c>
      <c r="CA247" s="144" t="s">
        <v>308</v>
      </c>
      <c r="CB247" s="144">
        <v>108</v>
      </c>
      <c r="CC247" s="144" t="s">
        <v>308</v>
      </c>
      <c r="CD247" s="23">
        <v>0.10054758616567691</v>
      </c>
      <c r="CE247" s="144" t="s">
        <v>308</v>
      </c>
      <c r="CF247" s="144">
        <v>120</v>
      </c>
      <c r="CG247" s="2">
        <f t="shared" si="33"/>
        <v>3.3602030448140023E-3</v>
      </c>
      <c r="CH247">
        <f t="shared" si="34"/>
        <v>1.4263990594898598E-2</v>
      </c>
      <c r="CI247">
        <f t="shared" si="35"/>
        <v>5.6240788333061675E-2</v>
      </c>
      <c r="CJ247">
        <f t="shared" si="36"/>
        <v>4.5390629231643602E-2</v>
      </c>
      <c r="CK247">
        <f t="shared" si="37"/>
        <v>7.7195314491585718E-2</v>
      </c>
      <c r="CL247">
        <f t="shared" si="38"/>
        <v>0.18853614856310608</v>
      </c>
      <c r="CM247">
        <f t="shared" si="39"/>
        <v>0.10054758616567691</v>
      </c>
      <c r="CN247">
        <f t="shared" si="40"/>
        <v>6.7802819755434146E-2</v>
      </c>
      <c r="CO247">
        <f t="shared" si="41"/>
        <v>8.4005076120350058E-4</v>
      </c>
      <c r="CP247" s="144" t="s">
        <v>308</v>
      </c>
      <c r="CQ247">
        <f t="shared" si="42"/>
        <v>252</v>
      </c>
      <c r="CR247">
        <f t="shared" si="43"/>
        <v>150</v>
      </c>
      <c r="CS247" s="144" t="s">
        <v>308</v>
      </c>
    </row>
    <row r="248" spans="1:97" x14ac:dyDescent="0.25">
      <c r="A248" s="144" t="s">
        <v>24</v>
      </c>
      <c r="B248" s="23">
        <v>0.26554798978308303</v>
      </c>
      <c r="C248" s="144" t="s">
        <v>24</v>
      </c>
      <c r="D248" s="144">
        <v>110</v>
      </c>
      <c r="E248" s="144" t="s">
        <v>24</v>
      </c>
      <c r="F248" s="23">
        <v>5.4599109438897904E-2</v>
      </c>
      <c r="G248" s="144" t="s">
        <v>24</v>
      </c>
      <c r="H248" s="144">
        <v>268</v>
      </c>
      <c r="I248" s="144" t="s">
        <v>24</v>
      </c>
      <c r="J248" s="23">
        <v>0.45286191112824398</v>
      </c>
      <c r="K248" s="144" t="s">
        <v>24</v>
      </c>
      <c r="L248" s="144">
        <v>39</v>
      </c>
      <c r="M248" s="144" t="s">
        <v>24</v>
      </c>
      <c r="N248" s="23">
        <v>-229</v>
      </c>
      <c r="O248" s="144" t="s">
        <v>24</v>
      </c>
      <c r="P248" s="23">
        <v>4</v>
      </c>
      <c r="Q248" s="144" t="s">
        <v>24</v>
      </c>
      <c r="R248" s="23">
        <v>1.3878694386724979E-2</v>
      </c>
      <c r="S248" s="144" t="s">
        <v>24</v>
      </c>
      <c r="T248" s="144">
        <v>15</v>
      </c>
      <c r="U248" s="144" t="s">
        <v>24</v>
      </c>
      <c r="V248" s="23">
        <v>0.18102457235027417</v>
      </c>
      <c r="W248" s="144" t="s">
        <v>24</v>
      </c>
      <c r="X248" s="144">
        <v>126</v>
      </c>
      <c r="Y248" s="144" t="s">
        <v>24</v>
      </c>
      <c r="Z248" s="23">
        <v>1.5547384446801787E-2</v>
      </c>
      <c r="AA248" s="144" t="s">
        <v>24</v>
      </c>
      <c r="AB248" s="144">
        <v>16</v>
      </c>
      <c r="AC248" s="144" t="s">
        <v>24</v>
      </c>
      <c r="AD248" s="23">
        <v>8.9430677957561457E-3</v>
      </c>
      <c r="AE248" s="144" t="s">
        <v>24</v>
      </c>
      <c r="AF248" s="144">
        <v>185</v>
      </c>
      <c r="AG248" s="144" t="s">
        <v>24</v>
      </c>
      <c r="AH248" s="23">
        <v>6.0131668629513975E-2</v>
      </c>
      <c r="AI248" s="144" t="s">
        <v>24</v>
      </c>
      <c r="AJ248" s="144">
        <v>257</v>
      </c>
      <c r="AK248" s="144" t="s">
        <v>24</v>
      </c>
      <c r="AL248" s="23">
        <v>1.6292743756983533E-2</v>
      </c>
      <c r="AM248" s="144" t="s">
        <v>24</v>
      </c>
      <c r="AN248" s="144">
        <v>254</v>
      </c>
      <c r="AO248" s="144" t="s">
        <v>24</v>
      </c>
      <c r="AP248" s="23">
        <v>4.7173263160266356E-2</v>
      </c>
      <c r="AQ248" s="144" t="s">
        <v>24</v>
      </c>
      <c r="AR248" s="144">
        <v>132</v>
      </c>
      <c r="AS248" s="144" t="s">
        <v>24</v>
      </c>
      <c r="AT248" s="23">
        <v>1</v>
      </c>
      <c r="AU248" s="144" t="s">
        <v>24</v>
      </c>
      <c r="AV248" s="144">
        <v>1</v>
      </c>
      <c r="AW248" s="144" t="s">
        <v>24</v>
      </c>
      <c r="AX248" s="23">
        <v>0.3985044587011749</v>
      </c>
      <c r="AY248" s="144" t="s">
        <v>24</v>
      </c>
      <c r="AZ248" s="144">
        <v>6</v>
      </c>
      <c r="BA248" s="144" t="s">
        <v>24</v>
      </c>
      <c r="BB248" s="23">
        <v>3.289180814797385E-2</v>
      </c>
      <c r="BC248" s="144" t="s">
        <v>24</v>
      </c>
      <c r="BD248" s="144">
        <v>213</v>
      </c>
      <c r="BE248" s="144" t="s">
        <v>24</v>
      </c>
      <c r="BF248" s="23">
        <v>0.12169789695399626</v>
      </c>
      <c r="BG248" s="144" t="s">
        <v>24</v>
      </c>
      <c r="BH248" s="144">
        <v>308</v>
      </c>
      <c r="BI248" s="144" t="s">
        <v>24</v>
      </c>
      <c r="BJ248" s="23">
        <v>5.5440214833068421E-2</v>
      </c>
      <c r="BK248" s="144" t="s">
        <v>24</v>
      </c>
      <c r="BL248" s="144">
        <v>278</v>
      </c>
      <c r="BM248" s="144" t="s">
        <v>24</v>
      </c>
      <c r="BN248" s="23">
        <v>1.7925033787416621E-2</v>
      </c>
      <c r="BO248" s="144" t="s">
        <v>24</v>
      </c>
      <c r="BP248" s="144">
        <v>291</v>
      </c>
      <c r="BQ248" s="144" t="s">
        <v>24</v>
      </c>
      <c r="BR248" s="23">
        <v>8.8036207249438544E-2</v>
      </c>
      <c r="BS248" s="144" t="s">
        <v>24</v>
      </c>
      <c r="BT248" s="144">
        <v>84</v>
      </c>
      <c r="BU248" s="144" t="s">
        <v>24</v>
      </c>
      <c r="BV248" s="23">
        <v>9.2212927453407104E-2</v>
      </c>
      <c r="BW248" s="144" t="s">
        <v>24</v>
      </c>
      <c r="BX248" s="144">
        <v>211</v>
      </c>
      <c r="BY248" s="144" t="s">
        <v>24</v>
      </c>
      <c r="BZ248" s="23">
        <v>0.10096536166470348</v>
      </c>
      <c r="CA248" s="144" t="s">
        <v>24</v>
      </c>
      <c r="CB248" s="144">
        <v>265</v>
      </c>
      <c r="CC248" s="144" t="s">
        <v>24</v>
      </c>
      <c r="CD248" s="23">
        <v>6.5220332953348295E-2</v>
      </c>
      <c r="CE248" s="144" t="s">
        <v>24</v>
      </c>
      <c r="CF248" s="144">
        <v>176</v>
      </c>
      <c r="CG248" s="2">
        <f t="shared" si="33"/>
        <v>1.5547384446801787E-2</v>
      </c>
      <c r="CH248">
        <f t="shared" si="34"/>
        <v>1.6292743756983533E-2</v>
      </c>
      <c r="CI248">
        <f t="shared" si="35"/>
        <v>0.3985044587011749</v>
      </c>
      <c r="CJ248">
        <f t="shared" si="36"/>
        <v>5.5440214833068421E-2</v>
      </c>
      <c r="CK248">
        <f t="shared" si="37"/>
        <v>9.2212927453407104E-2</v>
      </c>
      <c r="CL248">
        <f t="shared" si="38"/>
        <v>0.10096536166470348</v>
      </c>
      <c r="CM248">
        <f t="shared" si="39"/>
        <v>6.5220332953348295E-2</v>
      </c>
      <c r="CN248">
        <f t="shared" si="40"/>
        <v>0.10836649692375569</v>
      </c>
      <c r="CO248">
        <f t="shared" si="41"/>
        <v>3.8868461117004469E-3</v>
      </c>
      <c r="CP248" s="144" t="s">
        <v>24</v>
      </c>
      <c r="CQ248">
        <f t="shared" si="42"/>
        <v>110</v>
      </c>
      <c r="CR248">
        <f t="shared" si="43"/>
        <v>16</v>
      </c>
      <c r="CS248" s="144" t="s">
        <v>24</v>
      </c>
    </row>
    <row r="249" spans="1:97" x14ac:dyDescent="0.25">
      <c r="A249" s="144" t="s">
        <v>272</v>
      </c>
      <c r="B249" s="23">
        <v>0.18567111842848796</v>
      </c>
      <c r="C249" s="144" t="s">
        <v>272</v>
      </c>
      <c r="D249" s="144">
        <v>211</v>
      </c>
      <c r="E249" s="144" t="s">
        <v>272</v>
      </c>
      <c r="F249" s="23">
        <v>8.0084947592603872E-2</v>
      </c>
      <c r="G249" s="144" t="s">
        <v>272</v>
      </c>
      <c r="H249" s="144">
        <v>197</v>
      </c>
      <c r="I249" s="144" t="s">
        <v>272</v>
      </c>
      <c r="J249" s="23">
        <v>0.26332755114177819</v>
      </c>
      <c r="K249" s="144" t="s">
        <v>272</v>
      </c>
      <c r="L249" s="144">
        <v>157</v>
      </c>
      <c r="M249" s="144" t="s">
        <v>272</v>
      </c>
      <c r="N249" s="23">
        <v>-40</v>
      </c>
      <c r="O249" s="144" t="s">
        <v>272</v>
      </c>
      <c r="P249" s="23">
        <v>115</v>
      </c>
      <c r="Q249" s="144" t="s">
        <v>272</v>
      </c>
      <c r="R249" s="23">
        <v>2.1599232581810002E-3</v>
      </c>
      <c r="S249" s="144" t="s">
        <v>272</v>
      </c>
      <c r="T249" s="144">
        <v>105</v>
      </c>
      <c r="U249" s="144" t="s">
        <v>272</v>
      </c>
      <c r="V249" s="23">
        <v>0.32374840595060517</v>
      </c>
      <c r="W249" s="144" t="s">
        <v>272</v>
      </c>
      <c r="X249" s="144">
        <v>52</v>
      </c>
      <c r="Y249" s="144" t="s">
        <v>272</v>
      </c>
      <c r="Z249" s="23">
        <v>5.1510488022446545E-3</v>
      </c>
      <c r="AA249" s="144" t="s">
        <v>272</v>
      </c>
      <c r="AB249" s="144">
        <v>93</v>
      </c>
      <c r="AC249" s="144" t="s">
        <v>272</v>
      </c>
      <c r="AD249" s="23">
        <v>8.0804783191202809E-3</v>
      </c>
      <c r="AE249" s="144" t="s">
        <v>272</v>
      </c>
      <c r="AF249" s="144">
        <v>201</v>
      </c>
      <c r="AG249" s="144" t="s">
        <v>272</v>
      </c>
      <c r="AH249" s="23">
        <v>5.5616542329028795E-2</v>
      </c>
      <c r="AI249" s="144" t="s">
        <v>272</v>
      </c>
      <c r="AJ249" s="144">
        <v>280</v>
      </c>
      <c r="AK249" s="144" t="s">
        <v>272</v>
      </c>
      <c r="AL249" s="23">
        <v>1.488317566430224E-2</v>
      </c>
      <c r="AM249" s="144" t="s">
        <v>272</v>
      </c>
      <c r="AN249" s="144">
        <v>266</v>
      </c>
      <c r="AO249" s="144" t="s">
        <v>272</v>
      </c>
      <c r="AP249" s="23">
        <v>5.1723725965162379E-2</v>
      </c>
      <c r="AQ249" s="144" t="s">
        <v>272</v>
      </c>
      <c r="AR249" s="144">
        <v>123</v>
      </c>
      <c r="AS249" s="144" t="s">
        <v>272</v>
      </c>
      <c r="AT249" s="23">
        <v>7.7257874025452228E-2</v>
      </c>
      <c r="AU249" s="144" t="s">
        <v>272</v>
      </c>
      <c r="AV249" s="144">
        <v>204</v>
      </c>
      <c r="AW249" s="144" t="s">
        <v>272</v>
      </c>
      <c r="AX249" s="23">
        <v>7.7618095674533899E-2</v>
      </c>
      <c r="AY249" s="144" t="s">
        <v>272</v>
      </c>
      <c r="AZ249" s="144">
        <v>151</v>
      </c>
      <c r="BA249" s="144" t="s">
        <v>272</v>
      </c>
      <c r="BB249" s="23">
        <v>5.4121609964767857E-2</v>
      </c>
      <c r="BC249" s="144" t="s">
        <v>272</v>
      </c>
      <c r="BD249" s="144">
        <v>156</v>
      </c>
      <c r="BE249" s="144" t="s">
        <v>272</v>
      </c>
      <c r="BF249" s="23">
        <v>0.18253721544935278</v>
      </c>
      <c r="BG249" s="144" t="s">
        <v>272</v>
      </c>
      <c r="BH249" s="144">
        <v>212</v>
      </c>
      <c r="BI249" s="144" t="s">
        <v>272</v>
      </c>
      <c r="BJ249" s="23">
        <v>8.75223069230711E-2</v>
      </c>
      <c r="BK249" s="144" t="s">
        <v>272</v>
      </c>
      <c r="BL249" s="144">
        <v>197</v>
      </c>
      <c r="BM249" s="144" t="s">
        <v>272</v>
      </c>
      <c r="BN249" s="23">
        <v>6.1118838885390131E-2</v>
      </c>
      <c r="BO249" s="144" t="s">
        <v>272</v>
      </c>
      <c r="BP249" s="144">
        <v>165</v>
      </c>
      <c r="BQ249" s="144" t="s">
        <v>272</v>
      </c>
      <c r="BR249" s="23">
        <v>7.799204473843703E-2</v>
      </c>
      <c r="BS249" s="144" t="s">
        <v>272</v>
      </c>
      <c r="BT249" s="144">
        <v>111</v>
      </c>
      <c r="BU249" s="144" t="s">
        <v>272</v>
      </c>
      <c r="BV249" s="23">
        <v>0.12092118265236665</v>
      </c>
      <c r="BW249" s="144" t="s">
        <v>272</v>
      </c>
      <c r="BX249" s="144">
        <v>155</v>
      </c>
      <c r="BY249" s="144" t="s">
        <v>272</v>
      </c>
      <c r="BZ249" s="23">
        <v>0.1508373012318098</v>
      </c>
      <c r="CA249" s="144" t="s">
        <v>272</v>
      </c>
      <c r="CB249" s="144">
        <v>164</v>
      </c>
      <c r="CC249" s="144" t="s">
        <v>272</v>
      </c>
      <c r="CD249" s="23">
        <v>7.2298733043712565E-2</v>
      </c>
      <c r="CE249" s="144" t="s">
        <v>272</v>
      </c>
      <c r="CF249" s="144">
        <v>161</v>
      </c>
      <c r="CG249" s="2">
        <f t="shared" si="33"/>
        <v>5.1510488022446545E-3</v>
      </c>
      <c r="CH249">
        <f t="shared" si="34"/>
        <v>1.488317566430224E-2</v>
      </c>
      <c r="CI249">
        <f t="shared" si="35"/>
        <v>7.7618095674533899E-2</v>
      </c>
      <c r="CJ249">
        <f t="shared" si="36"/>
        <v>8.75223069230711E-2</v>
      </c>
      <c r="CK249">
        <f t="shared" si="37"/>
        <v>0.12092118265236665</v>
      </c>
      <c r="CL249">
        <f t="shared" si="38"/>
        <v>0.1508373012318098</v>
      </c>
      <c r="CM249">
        <f t="shared" si="39"/>
        <v>7.2298733043712565E-2</v>
      </c>
      <c r="CN249">
        <f t="shared" si="40"/>
        <v>7.576983994662051E-2</v>
      </c>
      <c r="CO249">
        <f t="shared" si="41"/>
        <v>1.2877622005611636E-3</v>
      </c>
      <c r="CP249" s="144" t="s">
        <v>272</v>
      </c>
      <c r="CQ249">
        <f t="shared" si="42"/>
        <v>211</v>
      </c>
      <c r="CR249">
        <f t="shared" si="43"/>
        <v>93</v>
      </c>
      <c r="CS249" s="144" t="s">
        <v>272</v>
      </c>
    </row>
    <row r="250" spans="1:97" x14ac:dyDescent="0.25">
      <c r="A250" s="144" t="s">
        <v>256</v>
      </c>
      <c r="B250" s="23">
        <v>0.16719883939025537</v>
      </c>
      <c r="C250" s="144" t="s">
        <v>256</v>
      </c>
      <c r="D250" s="144">
        <v>248</v>
      </c>
      <c r="E250" s="144" t="s">
        <v>256</v>
      </c>
      <c r="F250" s="23">
        <v>9.4314351205149152E-2</v>
      </c>
      <c r="G250" s="144" t="s">
        <v>256</v>
      </c>
      <c r="H250" s="144">
        <v>168</v>
      </c>
      <c r="I250" s="144" t="s">
        <v>256</v>
      </c>
      <c r="J250" s="23">
        <v>0.16510775015202794</v>
      </c>
      <c r="K250" s="144" t="s">
        <v>256</v>
      </c>
      <c r="L250" s="144">
        <v>288</v>
      </c>
      <c r="M250" s="144" t="s">
        <v>256</v>
      </c>
      <c r="N250" s="23">
        <v>120</v>
      </c>
      <c r="O250" s="144" t="s">
        <v>256</v>
      </c>
      <c r="P250" s="23">
        <v>278</v>
      </c>
      <c r="Q250" s="144" t="s">
        <v>256</v>
      </c>
      <c r="R250" s="23">
        <v>3.1086390568298746E-4</v>
      </c>
      <c r="S250" s="144" t="s">
        <v>256</v>
      </c>
      <c r="T250" s="144">
        <v>281</v>
      </c>
      <c r="U250" s="144" t="s">
        <v>256</v>
      </c>
      <c r="V250" s="23">
        <v>8.0032651686083034E-2</v>
      </c>
      <c r="W250" s="144" t="s">
        <v>256</v>
      </c>
      <c r="X250" s="144">
        <v>246</v>
      </c>
      <c r="Y250" s="144" t="s">
        <v>256</v>
      </c>
      <c r="Z250" s="23">
        <v>1.0503560098913973E-3</v>
      </c>
      <c r="AA250" s="144" t="s">
        <v>256</v>
      </c>
      <c r="AB250" s="144">
        <v>295</v>
      </c>
      <c r="AC250" s="144" t="s">
        <v>256</v>
      </c>
      <c r="AD250" s="23">
        <v>1.1170948548069728E-2</v>
      </c>
      <c r="AE250" s="144" t="s">
        <v>256</v>
      </c>
      <c r="AF250" s="144">
        <v>152</v>
      </c>
      <c r="AG250" s="144" t="s">
        <v>256</v>
      </c>
      <c r="AH250" s="23">
        <v>5.8019976147625621E-2</v>
      </c>
      <c r="AI250" s="144" t="s">
        <v>256</v>
      </c>
      <c r="AJ250" s="144">
        <v>266</v>
      </c>
      <c r="AK250" s="144" t="s">
        <v>256</v>
      </c>
      <c r="AL250" s="23">
        <v>1.8197482159568137E-2</v>
      </c>
      <c r="AM250" s="144" t="s">
        <v>256</v>
      </c>
      <c r="AN250" s="144">
        <v>214</v>
      </c>
      <c r="AO250" s="144" t="s">
        <v>256</v>
      </c>
      <c r="AP250" s="23">
        <v>9.219849095838091E-2</v>
      </c>
      <c r="AQ250" s="144" t="s">
        <v>256</v>
      </c>
      <c r="AR250" s="144">
        <v>70</v>
      </c>
      <c r="AS250" s="144" t="s">
        <v>256</v>
      </c>
      <c r="AT250" s="23">
        <v>8.6475769302848157E-2</v>
      </c>
      <c r="AU250" s="144" t="s">
        <v>256</v>
      </c>
      <c r="AV250" s="144">
        <v>179</v>
      </c>
      <c r="AW250" s="144" t="s">
        <v>256</v>
      </c>
      <c r="AX250" s="23">
        <v>0.12029146283654425</v>
      </c>
      <c r="AY250" s="144" t="s">
        <v>256</v>
      </c>
      <c r="AZ250" s="144">
        <v>80</v>
      </c>
      <c r="BA250" s="144" t="s">
        <v>256</v>
      </c>
      <c r="BB250" s="23">
        <v>2.5565781132414669E-2</v>
      </c>
      <c r="BC250" s="144" t="s">
        <v>256</v>
      </c>
      <c r="BD250" s="144">
        <v>240</v>
      </c>
      <c r="BE250" s="144" t="s">
        <v>256</v>
      </c>
      <c r="BF250" s="23">
        <v>0.15822303958264436</v>
      </c>
      <c r="BG250" s="144" t="s">
        <v>256</v>
      </c>
      <c r="BH250" s="144">
        <v>243</v>
      </c>
      <c r="BI250" s="144" t="s">
        <v>256</v>
      </c>
      <c r="BJ250" s="23">
        <v>5.6391149603430751E-2</v>
      </c>
      <c r="BK250" s="144" t="s">
        <v>256</v>
      </c>
      <c r="BL250" s="144">
        <v>277</v>
      </c>
      <c r="BM250" s="144" t="s">
        <v>256</v>
      </c>
      <c r="BN250" s="23">
        <v>7.9444002112846232E-2</v>
      </c>
      <c r="BO250" s="144" t="s">
        <v>256</v>
      </c>
      <c r="BP250" s="144">
        <v>128</v>
      </c>
      <c r="BQ250" s="144" t="s">
        <v>256</v>
      </c>
      <c r="BR250" s="23">
        <v>0.12311545774180602</v>
      </c>
      <c r="BS250" s="144" t="s">
        <v>256</v>
      </c>
      <c r="BT250" s="144">
        <v>45</v>
      </c>
      <c r="BU250" s="144" t="s">
        <v>256</v>
      </c>
      <c r="BV250" s="23">
        <v>0.17610906780038649</v>
      </c>
      <c r="BW250" s="144" t="s">
        <v>256</v>
      </c>
      <c r="BX250" s="144">
        <v>85</v>
      </c>
      <c r="BY250" s="144" t="s">
        <v>256</v>
      </c>
      <c r="BZ250" s="23">
        <v>8.1115229807338721E-2</v>
      </c>
      <c r="CA250" s="144" t="s">
        <v>256</v>
      </c>
      <c r="CB250" s="144">
        <v>303</v>
      </c>
      <c r="CC250" s="144" t="s">
        <v>256</v>
      </c>
      <c r="CD250" s="23">
        <v>2.5834368784633803E-3</v>
      </c>
      <c r="CE250" s="144" t="s">
        <v>256</v>
      </c>
      <c r="CF250" s="144">
        <v>323</v>
      </c>
      <c r="CG250" s="2">
        <f t="shared" si="33"/>
        <v>1.0503560098913973E-3</v>
      </c>
      <c r="CH250">
        <f t="shared" si="34"/>
        <v>1.8197482159568137E-2</v>
      </c>
      <c r="CI250">
        <f t="shared" si="35"/>
        <v>0.12029146283654425</v>
      </c>
      <c r="CJ250">
        <f t="shared" si="36"/>
        <v>5.6391149603430751E-2</v>
      </c>
      <c r="CK250">
        <f t="shared" si="37"/>
        <v>0.17610906780038649</v>
      </c>
      <c r="CL250">
        <f t="shared" si="38"/>
        <v>8.1115229807338721E-2</v>
      </c>
      <c r="CM250">
        <f t="shared" si="39"/>
        <v>2.5834368784633803E-3</v>
      </c>
      <c r="CN250">
        <f t="shared" si="40"/>
        <v>6.8231555920420309E-2</v>
      </c>
      <c r="CO250">
        <f t="shared" si="41"/>
        <v>2.6258900247284932E-4</v>
      </c>
      <c r="CP250" s="144" t="s">
        <v>256</v>
      </c>
      <c r="CQ250">
        <f t="shared" si="42"/>
        <v>248</v>
      </c>
      <c r="CR250">
        <f t="shared" si="43"/>
        <v>295</v>
      </c>
      <c r="CS250" s="144" t="s">
        <v>256</v>
      </c>
    </row>
    <row r="251" spans="1:97" x14ac:dyDescent="0.25">
      <c r="A251" s="144" t="s">
        <v>291</v>
      </c>
      <c r="B251" s="23">
        <v>0.21318720681781572</v>
      </c>
      <c r="C251" s="144" t="s">
        <v>291</v>
      </c>
      <c r="D251" s="144">
        <v>164</v>
      </c>
      <c r="E251" s="144" t="s">
        <v>291</v>
      </c>
      <c r="F251" s="23">
        <v>9.0065252092429104E-2</v>
      </c>
      <c r="G251" s="144" t="s">
        <v>291</v>
      </c>
      <c r="H251" s="144">
        <v>169</v>
      </c>
      <c r="I251" s="144" t="s">
        <v>291</v>
      </c>
      <c r="J251" s="23">
        <v>0.24225052378617432</v>
      </c>
      <c r="K251" s="144" t="s">
        <v>291</v>
      </c>
      <c r="L251" s="144">
        <v>187</v>
      </c>
      <c r="M251" s="144" t="s">
        <v>291</v>
      </c>
      <c r="N251" s="23">
        <v>18</v>
      </c>
      <c r="O251" s="144" t="s">
        <v>291</v>
      </c>
      <c r="P251" s="23">
        <v>197</v>
      </c>
      <c r="Q251" s="144" t="s">
        <v>291</v>
      </c>
      <c r="R251" s="23">
        <v>2.6636880188977224E-3</v>
      </c>
      <c r="S251" s="144" t="s">
        <v>291</v>
      </c>
      <c r="T251" s="144">
        <v>87</v>
      </c>
      <c r="U251" s="144" t="s">
        <v>291</v>
      </c>
      <c r="V251" s="23">
        <v>0.11633718483012692</v>
      </c>
      <c r="W251" s="144" t="s">
        <v>291</v>
      </c>
      <c r="X251" s="144">
        <v>190</v>
      </c>
      <c r="Y251" s="144" t="s">
        <v>291</v>
      </c>
      <c r="Z251" s="23">
        <v>3.7379656741974893E-3</v>
      </c>
      <c r="AA251" s="144" t="s">
        <v>291</v>
      </c>
      <c r="AB251" s="144">
        <v>130</v>
      </c>
      <c r="AC251" s="144" t="s">
        <v>291</v>
      </c>
      <c r="AD251" s="23">
        <v>4.4177095557598718E-3</v>
      </c>
      <c r="AE251" s="144" t="s">
        <v>291</v>
      </c>
      <c r="AF251" s="144">
        <v>262</v>
      </c>
      <c r="AG251" s="144" t="s">
        <v>291</v>
      </c>
      <c r="AH251" s="23">
        <v>7.8124599959397203E-2</v>
      </c>
      <c r="AI251" s="144" t="s">
        <v>291</v>
      </c>
      <c r="AJ251" s="144">
        <v>180</v>
      </c>
      <c r="AK251" s="144" t="s">
        <v>291</v>
      </c>
      <c r="AL251" s="23">
        <v>1.4150849296937938E-2</v>
      </c>
      <c r="AM251" s="144" t="s">
        <v>291</v>
      </c>
      <c r="AN251" s="144">
        <v>273</v>
      </c>
      <c r="AO251" s="144" t="s">
        <v>291</v>
      </c>
      <c r="AP251" s="23">
        <v>1.1280400684099232E-2</v>
      </c>
      <c r="AQ251" s="144" t="s">
        <v>291</v>
      </c>
      <c r="AR251" s="144">
        <v>235</v>
      </c>
      <c r="AS251" s="144" t="s">
        <v>291</v>
      </c>
      <c r="AT251" s="23">
        <v>0.11532557223552811</v>
      </c>
      <c r="AU251" s="144" t="s">
        <v>291</v>
      </c>
      <c r="AV251" s="144">
        <v>98</v>
      </c>
      <c r="AW251" s="144" t="s">
        <v>291</v>
      </c>
      <c r="AX251" s="23">
        <v>5.1646190141431847E-2</v>
      </c>
      <c r="AY251" s="144" t="s">
        <v>291</v>
      </c>
      <c r="AZ251" s="144">
        <v>223</v>
      </c>
      <c r="BA251" s="144" t="s">
        <v>291</v>
      </c>
      <c r="BB251" s="23">
        <v>0.13677818599378858</v>
      </c>
      <c r="BC251" s="144" t="s">
        <v>291</v>
      </c>
      <c r="BD251" s="144">
        <v>62</v>
      </c>
      <c r="BE251" s="144" t="s">
        <v>291</v>
      </c>
      <c r="BF251" s="23">
        <v>0.21897300640490389</v>
      </c>
      <c r="BG251" s="144" t="s">
        <v>291</v>
      </c>
      <c r="BH251" s="144">
        <v>165</v>
      </c>
      <c r="BI251" s="144" t="s">
        <v>291</v>
      </c>
      <c r="BJ251" s="23">
        <v>0.1705390647122195</v>
      </c>
      <c r="BK251" s="144" t="s">
        <v>291</v>
      </c>
      <c r="BL251" s="144">
        <v>77</v>
      </c>
      <c r="BM251" s="144" t="s">
        <v>291</v>
      </c>
      <c r="BN251" s="23">
        <v>4.4148088281668753E-2</v>
      </c>
      <c r="BO251" s="144" t="s">
        <v>291</v>
      </c>
      <c r="BP251" s="144">
        <v>208</v>
      </c>
      <c r="BQ251" s="144" t="s">
        <v>291</v>
      </c>
      <c r="BR251" s="23">
        <v>5.611541745331023E-2</v>
      </c>
      <c r="BS251" s="144" t="s">
        <v>291</v>
      </c>
      <c r="BT251" s="144">
        <v>184</v>
      </c>
      <c r="BU251" s="144" t="s">
        <v>291</v>
      </c>
      <c r="BV251" s="23">
        <v>8.7153003618986924E-2</v>
      </c>
      <c r="BW251" s="144" t="s">
        <v>291</v>
      </c>
      <c r="BX251" s="144">
        <v>225</v>
      </c>
      <c r="BY251" s="144" t="s">
        <v>291</v>
      </c>
      <c r="BZ251" s="23">
        <v>0.19799307543012581</v>
      </c>
      <c r="CA251" s="144" t="s">
        <v>291</v>
      </c>
      <c r="CB251" s="144">
        <v>96</v>
      </c>
      <c r="CC251" s="144" t="s">
        <v>291</v>
      </c>
      <c r="CD251" s="23">
        <v>8.2157563479719573E-2</v>
      </c>
      <c r="CE251" s="144" t="s">
        <v>291</v>
      </c>
      <c r="CF251" s="144">
        <v>143</v>
      </c>
      <c r="CG251" s="2">
        <f t="shared" si="33"/>
        <v>3.7379656741974893E-3</v>
      </c>
      <c r="CH251">
        <f t="shared" si="34"/>
        <v>1.4150849296937938E-2</v>
      </c>
      <c r="CI251">
        <f t="shared" si="35"/>
        <v>5.1646190141431847E-2</v>
      </c>
      <c r="CJ251">
        <f t="shared" si="36"/>
        <v>0.1705390647122195</v>
      </c>
      <c r="CK251">
        <f t="shared" si="37"/>
        <v>8.7153003618986924E-2</v>
      </c>
      <c r="CL251">
        <f t="shared" si="38"/>
        <v>0.19799307543012581</v>
      </c>
      <c r="CM251">
        <f t="shared" si="39"/>
        <v>8.2157563479719573E-2</v>
      </c>
      <c r="CN251">
        <f t="shared" si="40"/>
        <v>8.6998778679056879E-2</v>
      </c>
      <c r="CO251">
        <f t="shared" si="41"/>
        <v>9.3449141854937232E-4</v>
      </c>
      <c r="CP251" s="144" t="s">
        <v>291</v>
      </c>
      <c r="CQ251">
        <f t="shared" si="42"/>
        <v>164</v>
      </c>
      <c r="CR251">
        <f t="shared" si="43"/>
        <v>130</v>
      </c>
      <c r="CS251" s="144" t="s">
        <v>291</v>
      </c>
    </row>
    <row r="252" spans="1:97" x14ac:dyDescent="0.25">
      <c r="A252" s="144" t="s">
        <v>210</v>
      </c>
      <c r="B252" s="23">
        <v>0.14532901674620963</v>
      </c>
      <c r="C252" s="144" t="s">
        <v>210</v>
      </c>
      <c r="D252" s="144">
        <v>287</v>
      </c>
      <c r="E252" s="144" t="s">
        <v>210</v>
      </c>
      <c r="F252" s="23">
        <v>8.9626689536844314E-2</v>
      </c>
      <c r="G252" s="144" t="s">
        <v>210</v>
      </c>
      <c r="H252" s="144">
        <v>171</v>
      </c>
      <c r="I252" s="144" t="s">
        <v>210</v>
      </c>
      <c r="J252" s="23">
        <v>0.12911999530032101</v>
      </c>
      <c r="K252" s="144" t="s">
        <v>210</v>
      </c>
      <c r="L252" s="144">
        <v>322</v>
      </c>
      <c r="M252" s="144" t="s">
        <v>210</v>
      </c>
      <c r="N252" s="23">
        <v>151</v>
      </c>
      <c r="O252" s="144" t="s">
        <v>210</v>
      </c>
      <c r="P252" s="23">
        <v>294</v>
      </c>
      <c r="Q252" s="144" t="s">
        <v>210</v>
      </c>
      <c r="R252" s="23">
        <v>7.3338554688978956E-4</v>
      </c>
      <c r="S252" s="144" t="s">
        <v>210</v>
      </c>
      <c r="T252" s="144">
        <v>225</v>
      </c>
      <c r="U252" s="144" t="s">
        <v>210</v>
      </c>
      <c r="V252" s="23">
        <v>6.6177081046455352E-2</v>
      </c>
      <c r="W252" s="144" t="s">
        <v>210</v>
      </c>
      <c r="X252" s="144">
        <v>266</v>
      </c>
      <c r="Y252" s="144" t="s">
        <v>210</v>
      </c>
      <c r="Z252" s="23">
        <v>1.3447108435489822E-3</v>
      </c>
      <c r="AA252" s="144" t="s">
        <v>210</v>
      </c>
      <c r="AB252" s="144">
        <v>270</v>
      </c>
      <c r="AC252" s="144" t="s">
        <v>210</v>
      </c>
      <c r="AD252" s="23">
        <v>2.7037008722204385E-3</v>
      </c>
      <c r="AE252" s="144" t="s">
        <v>210</v>
      </c>
      <c r="AF252" s="144">
        <v>299</v>
      </c>
      <c r="AG252" s="144" t="s">
        <v>210</v>
      </c>
      <c r="AH252" s="23">
        <v>4.5337258095840022E-2</v>
      </c>
      <c r="AI252" s="144" t="s">
        <v>210</v>
      </c>
      <c r="AJ252" s="144">
        <v>314</v>
      </c>
      <c r="AK252" s="144" t="s">
        <v>210</v>
      </c>
      <c r="AL252" s="23">
        <v>8.3484528729509434E-3</v>
      </c>
      <c r="AM252" s="144" t="s">
        <v>210</v>
      </c>
      <c r="AN252" s="144">
        <v>322</v>
      </c>
      <c r="AO252" s="144" t="s">
        <v>210</v>
      </c>
      <c r="AP252" s="23">
        <v>0.12041169848470283</v>
      </c>
      <c r="AQ252" s="144" t="s">
        <v>210</v>
      </c>
      <c r="AR252" s="144">
        <v>45</v>
      </c>
      <c r="AS252" s="144" t="s">
        <v>210</v>
      </c>
      <c r="AT252" s="23">
        <v>4.1824107188333709E-2</v>
      </c>
      <c r="AU252" s="144" t="s">
        <v>210</v>
      </c>
      <c r="AV252" s="144">
        <v>313</v>
      </c>
      <c r="AW252" s="144" t="s">
        <v>210</v>
      </c>
      <c r="AX252" s="23">
        <v>0.13202967722764558</v>
      </c>
      <c r="AY252" s="144" t="s">
        <v>210</v>
      </c>
      <c r="AZ252" s="144">
        <v>65</v>
      </c>
      <c r="BA252" s="144" t="s">
        <v>210</v>
      </c>
      <c r="BB252" s="23">
        <v>5.0375409570233801E-2</v>
      </c>
      <c r="BC252" s="144" t="s">
        <v>210</v>
      </c>
      <c r="BD252" s="144">
        <v>163</v>
      </c>
      <c r="BE252" s="144" t="s">
        <v>210</v>
      </c>
      <c r="BF252" s="23">
        <v>0.1270626108988876</v>
      </c>
      <c r="BG252" s="144" t="s">
        <v>210</v>
      </c>
      <c r="BH252" s="144">
        <v>301</v>
      </c>
      <c r="BI252" s="144" t="s">
        <v>210</v>
      </c>
      <c r="BJ252" s="23">
        <v>7.2510466897485304E-2</v>
      </c>
      <c r="BK252" s="144" t="s">
        <v>210</v>
      </c>
      <c r="BL252" s="144">
        <v>238</v>
      </c>
      <c r="BM252" s="144" t="s">
        <v>210</v>
      </c>
      <c r="BN252" s="23">
        <v>2.4093467337300757E-2</v>
      </c>
      <c r="BO252" s="144" t="s">
        <v>210</v>
      </c>
      <c r="BP252" s="144">
        <v>277</v>
      </c>
      <c r="BQ252" s="144" t="s">
        <v>210</v>
      </c>
      <c r="BR252" s="23">
        <v>6.0770452028102044E-2</v>
      </c>
      <c r="BS252" s="144" t="s">
        <v>210</v>
      </c>
      <c r="BT252" s="144">
        <v>168</v>
      </c>
      <c r="BU252" s="144" t="s">
        <v>210</v>
      </c>
      <c r="BV252" s="23">
        <v>7.381661213866722E-2</v>
      </c>
      <c r="BW252" s="144" t="s">
        <v>210</v>
      </c>
      <c r="BX252" s="144">
        <v>262</v>
      </c>
      <c r="BY252" s="144" t="s">
        <v>210</v>
      </c>
      <c r="BZ252" s="23">
        <v>8.2207384046422888E-2</v>
      </c>
      <c r="CA252" s="144" t="s">
        <v>210</v>
      </c>
      <c r="CB252" s="144">
        <v>302</v>
      </c>
      <c r="CC252" s="144" t="s">
        <v>210</v>
      </c>
      <c r="CD252" s="23">
        <v>3.7681852871792092E-2</v>
      </c>
      <c r="CE252" s="144" t="s">
        <v>210</v>
      </c>
      <c r="CF252" s="144">
        <v>257</v>
      </c>
      <c r="CG252" s="2">
        <f t="shared" si="33"/>
        <v>1.3447108435489822E-3</v>
      </c>
      <c r="CH252">
        <f t="shared" si="34"/>
        <v>8.3484528729509434E-3</v>
      </c>
      <c r="CI252">
        <f t="shared" si="35"/>
        <v>0.13202967722764558</v>
      </c>
      <c r="CJ252">
        <f t="shared" si="36"/>
        <v>7.2510466897485304E-2</v>
      </c>
      <c r="CK252">
        <f t="shared" si="37"/>
        <v>7.381661213866722E-2</v>
      </c>
      <c r="CL252">
        <f t="shared" si="38"/>
        <v>8.2207384046422888E-2</v>
      </c>
      <c r="CM252">
        <f t="shared" si="39"/>
        <v>3.7681852871792092E-2</v>
      </c>
      <c r="CN252">
        <f t="shared" si="40"/>
        <v>5.930678089118735E-2</v>
      </c>
      <c r="CO252">
        <f t="shared" si="41"/>
        <v>3.3617771088724556E-4</v>
      </c>
      <c r="CP252" s="144" t="s">
        <v>210</v>
      </c>
      <c r="CQ252">
        <f t="shared" si="42"/>
        <v>287</v>
      </c>
      <c r="CR252">
        <f t="shared" si="43"/>
        <v>270</v>
      </c>
      <c r="CS252" s="144" t="s">
        <v>210</v>
      </c>
    </row>
    <row r="253" spans="1:97" x14ac:dyDescent="0.25">
      <c r="A253" s="144" t="s">
        <v>253</v>
      </c>
      <c r="B253" s="23">
        <v>0.11824858684850621</v>
      </c>
      <c r="C253" s="144" t="s">
        <v>253</v>
      </c>
      <c r="D253" s="144">
        <v>315</v>
      </c>
      <c r="E253" s="144" t="s">
        <v>253</v>
      </c>
      <c r="F253" s="23">
        <v>2.4968583895116591E-2</v>
      </c>
      <c r="G253" s="144" t="s">
        <v>253</v>
      </c>
      <c r="H253" s="144">
        <v>318</v>
      </c>
      <c r="I253" s="144" t="s">
        <v>253</v>
      </c>
      <c r="J253" s="23">
        <v>0.16470637050704454</v>
      </c>
      <c r="K253" s="144" t="s">
        <v>253</v>
      </c>
      <c r="L253" s="144">
        <v>290</v>
      </c>
      <c r="M253" s="144" t="s">
        <v>253</v>
      </c>
      <c r="N253" s="23">
        <v>-28</v>
      </c>
      <c r="O253" s="144" t="s">
        <v>253</v>
      </c>
      <c r="P253" s="23">
        <v>130</v>
      </c>
      <c r="Q253" s="144" t="s">
        <v>253</v>
      </c>
      <c r="R253" s="23">
        <v>1.4254984949081517E-3</v>
      </c>
      <c r="S253" s="144" t="s">
        <v>253</v>
      </c>
      <c r="T253" s="144">
        <v>143</v>
      </c>
      <c r="U253" s="144" t="s">
        <v>253</v>
      </c>
      <c r="V253" s="23">
        <v>3.1905276799512959E-2</v>
      </c>
      <c r="W253" s="144" t="s">
        <v>253</v>
      </c>
      <c r="X253" s="144">
        <v>319</v>
      </c>
      <c r="Y253" s="144" t="s">
        <v>253</v>
      </c>
      <c r="Z253" s="23">
        <v>1.7199086968655091E-3</v>
      </c>
      <c r="AA253" s="144" t="s">
        <v>253</v>
      </c>
      <c r="AB253" s="144">
        <v>247</v>
      </c>
      <c r="AC253" s="144" t="s">
        <v>253</v>
      </c>
      <c r="AD253" s="23">
        <v>2.513679936446428E-2</v>
      </c>
      <c r="AE253" s="144" t="s">
        <v>253</v>
      </c>
      <c r="AF253" s="144">
        <v>74</v>
      </c>
      <c r="AG253" s="144" t="s">
        <v>253</v>
      </c>
      <c r="AH253" s="23">
        <v>0.10072634973363143</v>
      </c>
      <c r="AI253" s="144" t="s">
        <v>253</v>
      </c>
      <c r="AJ253" s="144">
        <v>125</v>
      </c>
      <c r="AK253" s="144" t="s">
        <v>253</v>
      </c>
      <c r="AL253" s="23">
        <v>3.7188358230672083E-2</v>
      </c>
      <c r="AM253" s="144" t="s">
        <v>253</v>
      </c>
      <c r="AN253" s="144">
        <v>84</v>
      </c>
      <c r="AO253" s="144" t="s">
        <v>253</v>
      </c>
      <c r="AP253" s="23">
        <v>0</v>
      </c>
      <c r="AQ253" s="144" t="s">
        <v>253</v>
      </c>
      <c r="AR253" s="144">
        <v>253</v>
      </c>
      <c r="AS253" s="144" t="s">
        <v>253</v>
      </c>
      <c r="AT253" s="23">
        <v>5.8286183194224357E-2</v>
      </c>
      <c r="AU253" s="144" t="s">
        <v>253</v>
      </c>
      <c r="AV253" s="144">
        <v>276</v>
      </c>
      <c r="AW253" s="144" t="s">
        <v>253</v>
      </c>
      <c r="AX253" s="23">
        <v>2.0549166755152289E-2</v>
      </c>
      <c r="AY253" s="144" t="s">
        <v>253</v>
      </c>
      <c r="AZ253" s="144">
        <v>309</v>
      </c>
      <c r="BA253" s="144" t="s">
        <v>253</v>
      </c>
      <c r="BB253" s="23">
        <v>6.2550827376602613E-3</v>
      </c>
      <c r="BC253" s="144" t="s">
        <v>253</v>
      </c>
      <c r="BD253" s="144">
        <v>309</v>
      </c>
      <c r="BE253" s="144" t="s">
        <v>253</v>
      </c>
      <c r="BF253" s="23">
        <v>0.17749515194761079</v>
      </c>
      <c r="BG253" s="144" t="s">
        <v>253</v>
      </c>
      <c r="BH253" s="144">
        <v>215</v>
      </c>
      <c r="BI253" s="144" t="s">
        <v>253</v>
      </c>
      <c r="BJ253" s="23">
        <v>4.2803386047252312E-2</v>
      </c>
      <c r="BK253" s="144" t="s">
        <v>253</v>
      </c>
      <c r="BL253" s="144">
        <v>311</v>
      </c>
      <c r="BM253" s="144" t="s">
        <v>253</v>
      </c>
      <c r="BN253" s="23">
        <v>2.2430796061153609E-2</v>
      </c>
      <c r="BO253" s="144" t="s">
        <v>253</v>
      </c>
      <c r="BP253" s="144">
        <v>282</v>
      </c>
      <c r="BQ253" s="144" t="s">
        <v>253</v>
      </c>
      <c r="BR253" s="23">
        <v>0.12315943304607788</v>
      </c>
      <c r="BS253" s="144" t="s">
        <v>253</v>
      </c>
      <c r="BT253" s="144">
        <v>44</v>
      </c>
      <c r="BU253" s="144" t="s">
        <v>253</v>
      </c>
      <c r="BV253" s="23">
        <v>0.12670831653322906</v>
      </c>
      <c r="BW253" s="144" t="s">
        <v>253</v>
      </c>
      <c r="BX253" s="144">
        <v>143</v>
      </c>
      <c r="BY253" s="144" t="s">
        <v>253</v>
      </c>
      <c r="BZ253" s="23">
        <v>8.5085313853822897E-2</v>
      </c>
      <c r="CA253" s="144" t="s">
        <v>253</v>
      </c>
      <c r="CB253" s="144">
        <v>297</v>
      </c>
      <c r="CC253" s="144" t="s">
        <v>253</v>
      </c>
      <c r="CD253" s="23">
        <v>1.1474609036058301E-2</v>
      </c>
      <c r="CE253" s="144" t="s">
        <v>253</v>
      </c>
      <c r="CF253" s="144">
        <v>315</v>
      </c>
      <c r="CG253" s="2">
        <f t="shared" si="33"/>
        <v>1.7199086968655091E-3</v>
      </c>
      <c r="CH253">
        <f t="shared" si="34"/>
        <v>3.7188358230672083E-2</v>
      </c>
      <c r="CI253">
        <f t="shared" si="35"/>
        <v>2.0549166755152289E-2</v>
      </c>
      <c r="CJ253">
        <f t="shared" si="36"/>
        <v>4.2803386047252312E-2</v>
      </c>
      <c r="CK253">
        <f t="shared" si="37"/>
        <v>0.12670831653322906</v>
      </c>
      <c r="CL253">
        <f t="shared" si="38"/>
        <v>8.5085313853822897E-2</v>
      </c>
      <c r="CM253">
        <f t="shared" si="39"/>
        <v>1.1474609036058301E-2</v>
      </c>
      <c r="CN253">
        <f t="shared" si="40"/>
        <v>4.8255628421154953E-2</v>
      </c>
      <c r="CO253">
        <f t="shared" si="41"/>
        <v>4.2997717421637728E-4</v>
      </c>
      <c r="CP253" s="144" t="s">
        <v>253</v>
      </c>
      <c r="CQ253">
        <f t="shared" si="42"/>
        <v>315</v>
      </c>
      <c r="CR253">
        <f t="shared" si="43"/>
        <v>247</v>
      </c>
      <c r="CS253" s="144" t="s">
        <v>253</v>
      </c>
    </row>
    <row r="254" spans="1:97" x14ac:dyDescent="0.25">
      <c r="A254" s="144" t="s">
        <v>106</v>
      </c>
      <c r="B254" s="23">
        <v>0.18369990684792895</v>
      </c>
      <c r="C254" s="144" t="s">
        <v>106</v>
      </c>
      <c r="D254" s="144">
        <v>214</v>
      </c>
      <c r="E254" s="144" t="s">
        <v>106</v>
      </c>
      <c r="F254" s="23">
        <v>7.534249948261286E-2</v>
      </c>
      <c r="G254" s="144" t="s">
        <v>106</v>
      </c>
      <c r="H254" s="144">
        <v>211</v>
      </c>
      <c r="I254" s="144" t="s">
        <v>106</v>
      </c>
      <c r="J254" s="23">
        <v>0.24494981995066173</v>
      </c>
      <c r="K254" s="144" t="s">
        <v>106</v>
      </c>
      <c r="L254" s="144">
        <v>182</v>
      </c>
      <c r="M254" s="144" t="s">
        <v>106</v>
      </c>
      <c r="N254" s="23">
        <v>-29</v>
      </c>
      <c r="O254" s="144" t="s">
        <v>106</v>
      </c>
      <c r="P254" s="23">
        <v>128</v>
      </c>
      <c r="Q254" s="144" t="s">
        <v>106</v>
      </c>
      <c r="R254" s="23">
        <v>3.4769289476138886E-3</v>
      </c>
      <c r="S254" s="144" t="s">
        <v>106</v>
      </c>
      <c r="T254" s="144">
        <v>69</v>
      </c>
      <c r="U254" s="144" t="s">
        <v>106</v>
      </c>
      <c r="V254" s="23">
        <v>7.8111720275956836E-2</v>
      </c>
      <c r="W254" s="144" t="s">
        <v>106</v>
      </c>
      <c r="X254" s="144">
        <v>252</v>
      </c>
      <c r="Y254" s="144" t="s">
        <v>106</v>
      </c>
      <c r="Z254" s="23">
        <v>4.1977191885642457E-3</v>
      </c>
      <c r="AA254" s="144" t="s">
        <v>106</v>
      </c>
      <c r="AB254" s="144">
        <v>112</v>
      </c>
      <c r="AC254" s="144" t="s">
        <v>106</v>
      </c>
      <c r="AD254" s="23">
        <v>3.0811360920065933E-2</v>
      </c>
      <c r="AE254" s="144" t="s">
        <v>106</v>
      </c>
      <c r="AF254" s="144">
        <v>65</v>
      </c>
      <c r="AG254" s="144" t="s">
        <v>106</v>
      </c>
      <c r="AH254" s="23">
        <v>0.15537562557422729</v>
      </c>
      <c r="AI254" s="144" t="s">
        <v>106</v>
      </c>
      <c r="AJ254" s="144">
        <v>49</v>
      </c>
      <c r="AK254" s="144" t="s">
        <v>106</v>
      </c>
      <c r="AL254" s="23">
        <v>4.9605268469452291E-2</v>
      </c>
      <c r="AM254" s="144" t="s">
        <v>106</v>
      </c>
      <c r="AN254" s="144">
        <v>56</v>
      </c>
      <c r="AO254" s="144" t="s">
        <v>106</v>
      </c>
      <c r="AP254" s="23">
        <v>0</v>
      </c>
      <c r="AQ254" s="144" t="s">
        <v>106</v>
      </c>
      <c r="AR254" s="144">
        <v>253</v>
      </c>
      <c r="AS254" s="144" t="s">
        <v>106</v>
      </c>
      <c r="AT254" s="23">
        <v>0.2245088542859057</v>
      </c>
      <c r="AU254" s="144" t="s">
        <v>106</v>
      </c>
      <c r="AV254" s="144">
        <v>12</v>
      </c>
      <c r="AW254" s="144" t="s">
        <v>106</v>
      </c>
      <c r="AX254" s="23">
        <v>7.9152032812922574E-2</v>
      </c>
      <c r="AY254" s="144" t="s">
        <v>106</v>
      </c>
      <c r="AZ254" s="144">
        <v>145</v>
      </c>
      <c r="BA254" s="144" t="s">
        <v>106</v>
      </c>
      <c r="BB254" s="23">
        <v>0.1006975267654113</v>
      </c>
      <c r="BC254" s="144" t="s">
        <v>106</v>
      </c>
      <c r="BD254" s="144">
        <v>96</v>
      </c>
      <c r="BE254" s="144" t="s">
        <v>106</v>
      </c>
      <c r="BF254" s="23">
        <v>0.16436711765784986</v>
      </c>
      <c r="BG254" s="144" t="s">
        <v>106</v>
      </c>
      <c r="BH254" s="144">
        <v>235</v>
      </c>
      <c r="BI254" s="144" t="s">
        <v>106</v>
      </c>
      <c r="BJ254" s="23">
        <v>0.12621244637114817</v>
      </c>
      <c r="BK254" s="144" t="s">
        <v>106</v>
      </c>
      <c r="BL254" s="144">
        <v>125</v>
      </c>
      <c r="BM254" s="144" t="s">
        <v>106</v>
      </c>
      <c r="BN254" s="23">
        <v>3.172510853470837E-2</v>
      </c>
      <c r="BO254" s="144" t="s">
        <v>106</v>
      </c>
      <c r="BP254" s="144">
        <v>255</v>
      </c>
      <c r="BQ254" s="144" t="s">
        <v>106</v>
      </c>
      <c r="BR254" s="23">
        <v>5.4139903919662377E-2</v>
      </c>
      <c r="BS254" s="144" t="s">
        <v>106</v>
      </c>
      <c r="BT254" s="144">
        <v>192</v>
      </c>
      <c r="BU254" s="144" t="s">
        <v>106</v>
      </c>
      <c r="BV254" s="23">
        <v>7.4659965716231166E-2</v>
      </c>
      <c r="BW254" s="144" t="s">
        <v>106</v>
      </c>
      <c r="BX254" s="144">
        <v>259</v>
      </c>
      <c r="BY254" s="144" t="s">
        <v>106</v>
      </c>
      <c r="BZ254" s="23">
        <v>0.10150236176805941</v>
      </c>
      <c r="CA254" s="144" t="s">
        <v>106</v>
      </c>
      <c r="CB254" s="144">
        <v>262</v>
      </c>
      <c r="CC254" s="144" t="s">
        <v>106</v>
      </c>
      <c r="CD254" s="23">
        <v>9.6659463550039099E-2</v>
      </c>
      <c r="CE254" s="144" t="s">
        <v>106</v>
      </c>
      <c r="CF254" s="144">
        <v>125</v>
      </c>
      <c r="CG254" s="2">
        <f t="shared" si="33"/>
        <v>4.1977191885642457E-3</v>
      </c>
      <c r="CH254">
        <f t="shared" si="34"/>
        <v>4.9605268469452291E-2</v>
      </c>
      <c r="CI254">
        <f t="shared" si="35"/>
        <v>7.9152032812922574E-2</v>
      </c>
      <c r="CJ254">
        <f t="shared" si="36"/>
        <v>0.12621244637114817</v>
      </c>
      <c r="CK254">
        <f t="shared" si="37"/>
        <v>7.4659965716231166E-2</v>
      </c>
      <c r="CL254">
        <f t="shared" si="38"/>
        <v>0.10150236176805941</v>
      </c>
      <c r="CM254">
        <f t="shared" si="39"/>
        <v>9.6659463550039099E-2</v>
      </c>
      <c r="CN254">
        <f t="shared" si="40"/>
        <v>7.4965415503960589E-2</v>
      </c>
      <c r="CO254">
        <f t="shared" si="41"/>
        <v>1.0494297971410614E-3</v>
      </c>
      <c r="CP254" s="144" t="s">
        <v>106</v>
      </c>
      <c r="CQ254">
        <f t="shared" si="42"/>
        <v>214</v>
      </c>
      <c r="CR254">
        <f t="shared" si="43"/>
        <v>112</v>
      </c>
      <c r="CS254" s="144" t="s">
        <v>106</v>
      </c>
    </row>
    <row r="255" spans="1:97" x14ac:dyDescent="0.25">
      <c r="A255" s="144" t="s">
        <v>35</v>
      </c>
      <c r="B255" s="23">
        <v>0.52278556479243965</v>
      </c>
      <c r="C255" s="144" t="s">
        <v>35</v>
      </c>
      <c r="D255" s="144">
        <v>18</v>
      </c>
      <c r="E255" s="144" t="s">
        <v>35</v>
      </c>
      <c r="F255" s="23">
        <v>0.57657325837583595</v>
      </c>
      <c r="G255" s="144" t="s">
        <v>35</v>
      </c>
      <c r="H255" s="144">
        <v>8</v>
      </c>
      <c r="I255" s="144" t="s">
        <v>35</v>
      </c>
      <c r="J255" s="23">
        <v>0.16743897426776339</v>
      </c>
      <c r="K255" s="144" t="s">
        <v>35</v>
      </c>
      <c r="L255" s="144">
        <v>285</v>
      </c>
      <c r="M255" s="144" t="s">
        <v>35</v>
      </c>
      <c r="N255" s="23">
        <v>277</v>
      </c>
      <c r="O255" s="144" t="s">
        <v>35</v>
      </c>
      <c r="P255" s="23">
        <v>321</v>
      </c>
      <c r="Q255" s="144" t="s">
        <v>35</v>
      </c>
      <c r="R255" s="23">
        <v>1.4343229694152282E-3</v>
      </c>
      <c r="S255" s="144" t="s">
        <v>35</v>
      </c>
      <c r="T255" s="144">
        <v>142</v>
      </c>
      <c r="U255" s="144" t="s">
        <v>35</v>
      </c>
      <c r="V255" s="23">
        <v>4.5605447928196957E-2</v>
      </c>
      <c r="W255" s="144" t="s">
        <v>35</v>
      </c>
      <c r="X255" s="144">
        <v>299</v>
      </c>
      <c r="Y255" s="144" t="s">
        <v>35</v>
      </c>
      <c r="Z255" s="23">
        <v>1.8553344354812454E-3</v>
      </c>
      <c r="AA255" s="144" t="s">
        <v>35</v>
      </c>
      <c r="AB255" s="144">
        <v>238</v>
      </c>
      <c r="AC255" s="144" t="s">
        <v>35</v>
      </c>
      <c r="AD255" s="23">
        <v>4.9389018867916884E-2</v>
      </c>
      <c r="AE255" s="144" t="s">
        <v>35</v>
      </c>
      <c r="AF255" s="144">
        <v>34</v>
      </c>
      <c r="AG255" s="144" t="s">
        <v>35</v>
      </c>
      <c r="AH255" s="23">
        <v>4.979417472742706E-2</v>
      </c>
      <c r="AI255" s="144" t="s">
        <v>35</v>
      </c>
      <c r="AJ255" s="144">
        <v>305</v>
      </c>
      <c r="AK255" s="144" t="s">
        <v>35</v>
      </c>
      <c r="AL255" s="23">
        <v>5.4400998134422639E-2</v>
      </c>
      <c r="AM255" s="144" t="s">
        <v>35</v>
      </c>
      <c r="AN255" s="144">
        <v>50</v>
      </c>
      <c r="AO255" s="144" t="s">
        <v>35</v>
      </c>
      <c r="AP255" s="23">
        <v>0.24161592618400615</v>
      </c>
      <c r="AQ255" s="144" t="s">
        <v>35</v>
      </c>
      <c r="AR255" s="144">
        <v>17</v>
      </c>
      <c r="AS255" s="144" t="s">
        <v>35</v>
      </c>
      <c r="AT255" s="23">
        <v>7.3332563302662801E-2</v>
      </c>
      <c r="AU255" s="144" t="s">
        <v>35</v>
      </c>
      <c r="AV255" s="144">
        <v>224</v>
      </c>
      <c r="AW255" s="144" t="s">
        <v>35</v>
      </c>
      <c r="AX255" s="23">
        <v>0.26119445102610145</v>
      </c>
      <c r="AY255" s="144" t="s">
        <v>35</v>
      </c>
      <c r="AZ255" s="144">
        <v>20</v>
      </c>
      <c r="BA255" s="144" t="s">
        <v>35</v>
      </c>
      <c r="BB255" s="23">
        <v>2.0944825559901629E-2</v>
      </c>
      <c r="BC255" s="144" t="s">
        <v>35</v>
      </c>
      <c r="BD255" s="144">
        <v>255</v>
      </c>
      <c r="BE255" s="144" t="s">
        <v>35</v>
      </c>
      <c r="BF255" s="23">
        <v>0.1909465397826984</v>
      </c>
      <c r="BG255" s="144" t="s">
        <v>35</v>
      </c>
      <c r="BH255" s="144">
        <v>201</v>
      </c>
      <c r="BI255" s="144" t="s">
        <v>35</v>
      </c>
      <c r="BJ255" s="23">
        <v>5.9015160279209132E-2</v>
      </c>
      <c r="BK255" s="144" t="s">
        <v>35</v>
      </c>
      <c r="BL255" s="144">
        <v>268</v>
      </c>
      <c r="BM255" s="144" t="s">
        <v>35</v>
      </c>
      <c r="BN255" s="23">
        <v>0.96240396748555035</v>
      </c>
      <c r="BO255" s="144" t="s">
        <v>35</v>
      </c>
      <c r="BP255" s="144">
        <v>2</v>
      </c>
      <c r="BQ255" s="144" t="s">
        <v>35</v>
      </c>
      <c r="BR255" s="23">
        <v>7.2147715948105956E-2</v>
      </c>
      <c r="BS255" s="144" t="s">
        <v>35</v>
      </c>
      <c r="BT255" s="144">
        <v>127</v>
      </c>
      <c r="BU255" s="144" t="s">
        <v>35</v>
      </c>
      <c r="BV255" s="23">
        <v>0.89738159904676951</v>
      </c>
      <c r="BW255" s="144" t="s">
        <v>35</v>
      </c>
      <c r="BX255" s="144">
        <v>4</v>
      </c>
      <c r="BY255" s="144" t="s">
        <v>35</v>
      </c>
      <c r="BZ255" s="23">
        <v>0.11316304429778827</v>
      </c>
      <c r="CA255" s="144" t="s">
        <v>35</v>
      </c>
      <c r="CB255" s="144">
        <v>239</v>
      </c>
      <c r="CC255" s="144" t="s">
        <v>35</v>
      </c>
      <c r="CD255" s="23">
        <v>5.2900393386584969E-2</v>
      </c>
      <c r="CE255" s="144" t="s">
        <v>35</v>
      </c>
      <c r="CF255" s="144">
        <v>207</v>
      </c>
      <c r="CG255" s="2">
        <f t="shared" si="33"/>
        <v>1.8553344354812454E-3</v>
      </c>
      <c r="CH255">
        <f t="shared" si="34"/>
        <v>5.4400998134422639E-2</v>
      </c>
      <c r="CI255">
        <f t="shared" si="35"/>
        <v>0.26119445102610145</v>
      </c>
      <c r="CJ255">
        <f t="shared" si="36"/>
        <v>5.9015160279209132E-2</v>
      </c>
      <c r="CK255">
        <f t="shared" si="37"/>
        <v>0.89738159904676951</v>
      </c>
      <c r="CL255">
        <f t="shared" si="38"/>
        <v>0.11316304429778827</v>
      </c>
      <c r="CM255">
        <f t="shared" si="39"/>
        <v>5.2900393386584969E-2</v>
      </c>
      <c r="CN255">
        <f t="shared" si="40"/>
        <v>0.2133416274216243</v>
      </c>
      <c r="CO255">
        <f t="shared" si="41"/>
        <v>4.6383360887031135E-4</v>
      </c>
      <c r="CP255" s="144" t="s">
        <v>35</v>
      </c>
      <c r="CQ255">
        <f t="shared" si="42"/>
        <v>18</v>
      </c>
      <c r="CR255">
        <f t="shared" si="43"/>
        <v>238</v>
      </c>
      <c r="CS255" s="144" t="s">
        <v>35</v>
      </c>
    </row>
    <row r="256" spans="1:97" x14ac:dyDescent="0.25">
      <c r="A256" s="144" t="s">
        <v>105</v>
      </c>
      <c r="B256" s="23">
        <v>0.34310736758816596</v>
      </c>
      <c r="C256" s="144" t="s">
        <v>105</v>
      </c>
      <c r="D256" s="144">
        <v>60</v>
      </c>
      <c r="E256" s="144" t="s">
        <v>105</v>
      </c>
      <c r="F256" s="23">
        <v>0.22869314949342287</v>
      </c>
      <c r="G256" s="144" t="s">
        <v>105</v>
      </c>
      <c r="H256" s="144">
        <v>44</v>
      </c>
      <c r="I256" s="144" t="s">
        <v>105</v>
      </c>
      <c r="J256" s="23">
        <v>0.28429799760160979</v>
      </c>
      <c r="K256" s="144" t="s">
        <v>105</v>
      </c>
      <c r="L256" s="144">
        <v>134</v>
      </c>
      <c r="M256" s="144" t="s">
        <v>105</v>
      </c>
      <c r="N256" s="23">
        <v>90</v>
      </c>
      <c r="O256" s="144" t="s">
        <v>105</v>
      </c>
      <c r="P256" s="23">
        <v>254</v>
      </c>
      <c r="Q256" s="144" t="s">
        <v>105</v>
      </c>
      <c r="R256" s="23">
        <v>7.2873650550507266E-3</v>
      </c>
      <c r="S256" s="144" t="s">
        <v>105</v>
      </c>
      <c r="T256" s="144">
        <v>32</v>
      </c>
      <c r="U256" s="144" t="s">
        <v>105</v>
      </c>
      <c r="V256" s="23">
        <v>4.2392378825283093E-2</v>
      </c>
      <c r="W256" s="144" t="s">
        <v>105</v>
      </c>
      <c r="X256" s="144">
        <v>308</v>
      </c>
      <c r="Y256" s="144" t="s">
        <v>105</v>
      </c>
      <c r="Z256" s="23">
        <v>7.6769273277681746E-3</v>
      </c>
      <c r="AA256" s="144" t="s">
        <v>105</v>
      </c>
      <c r="AB256" s="144">
        <v>51</v>
      </c>
      <c r="AC256" s="144" t="s">
        <v>105</v>
      </c>
      <c r="AD256" s="23">
        <v>0.16612369237947899</v>
      </c>
      <c r="AE256" s="144" t="s">
        <v>105</v>
      </c>
      <c r="AF256" s="144">
        <v>13</v>
      </c>
      <c r="AG256" s="144" t="s">
        <v>105</v>
      </c>
      <c r="AH256" s="23">
        <v>0.21023983099180221</v>
      </c>
      <c r="AI256" s="144" t="s">
        <v>105</v>
      </c>
      <c r="AJ256" s="144">
        <v>29</v>
      </c>
      <c r="AK256" s="144" t="s">
        <v>105</v>
      </c>
      <c r="AL256" s="23">
        <v>0.18837013938417324</v>
      </c>
      <c r="AM256" s="144" t="s">
        <v>105</v>
      </c>
      <c r="AN256" s="144">
        <v>12</v>
      </c>
      <c r="AO256" s="144" t="s">
        <v>105</v>
      </c>
      <c r="AP256" s="23">
        <v>0.21527108794388111</v>
      </c>
      <c r="AQ256" s="144" t="s">
        <v>105</v>
      </c>
      <c r="AR256" s="144">
        <v>23</v>
      </c>
      <c r="AS256" s="144" t="s">
        <v>105</v>
      </c>
      <c r="AT256" s="23">
        <v>8.2956704920374422E-2</v>
      </c>
      <c r="AU256" s="144" t="s">
        <v>105</v>
      </c>
      <c r="AV256" s="144">
        <v>192</v>
      </c>
      <c r="AW256" s="144" t="s">
        <v>105</v>
      </c>
      <c r="AX256" s="23">
        <v>0.23892690350299189</v>
      </c>
      <c r="AY256" s="144" t="s">
        <v>105</v>
      </c>
      <c r="AZ256" s="144">
        <v>23</v>
      </c>
      <c r="BA256" s="144" t="s">
        <v>105</v>
      </c>
      <c r="BB256" s="23">
        <v>2.0238038484505037E-2</v>
      </c>
      <c r="BC256" s="144" t="s">
        <v>105</v>
      </c>
      <c r="BD256" s="144">
        <v>258</v>
      </c>
      <c r="BE256" s="144" t="s">
        <v>105</v>
      </c>
      <c r="BF256" s="23">
        <v>0.3220531958779671</v>
      </c>
      <c r="BG256" s="144" t="s">
        <v>105</v>
      </c>
      <c r="BH256" s="144">
        <v>68</v>
      </c>
      <c r="BI256" s="144" t="s">
        <v>105</v>
      </c>
      <c r="BJ256" s="23">
        <v>8.5772328193038427E-2</v>
      </c>
      <c r="BK256" s="144" t="s">
        <v>105</v>
      </c>
      <c r="BL256" s="144">
        <v>202</v>
      </c>
      <c r="BM256" s="144" t="s">
        <v>105</v>
      </c>
      <c r="BN256" s="23">
        <v>9.711089810808822E-2</v>
      </c>
      <c r="BO256" s="144" t="s">
        <v>105</v>
      </c>
      <c r="BP256" s="144">
        <v>100</v>
      </c>
      <c r="BQ256" s="144" t="s">
        <v>105</v>
      </c>
      <c r="BR256" s="23">
        <v>5.0370730762306595E-2</v>
      </c>
      <c r="BS256" s="144" t="s">
        <v>105</v>
      </c>
      <c r="BT256" s="144">
        <v>205</v>
      </c>
      <c r="BU256" s="144" t="s">
        <v>105</v>
      </c>
      <c r="BV256" s="23">
        <v>0.12807679890514767</v>
      </c>
      <c r="BW256" s="144" t="s">
        <v>105</v>
      </c>
      <c r="BX256" s="144">
        <v>141</v>
      </c>
      <c r="BY256" s="144" t="s">
        <v>105</v>
      </c>
      <c r="BZ256" s="23">
        <v>0.23956625052108282</v>
      </c>
      <c r="CA256" s="144" t="s">
        <v>105</v>
      </c>
      <c r="CB256" s="144">
        <v>65</v>
      </c>
      <c r="CC256" s="144" t="s">
        <v>105</v>
      </c>
      <c r="CD256" s="23">
        <v>6.7590143552416229E-2</v>
      </c>
      <c r="CE256" s="144" t="s">
        <v>105</v>
      </c>
      <c r="CF256" s="144">
        <v>171</v>
      </c>
      <c r="CG256" s="2">
        <f t="shared" si="33"/>
        <v>7.6769273277681746E-3</v>
      </c>
      <c r="CH256">
        <f t="shared" si="34"/>
        <v>0.18837013938417324</v>
      </c>
      <c r="CI256">
        <f t="shared" si="35"/>
        <v>0.23892690350299189</v>
      </c>
      <c r="CJ256">
        <f t="shared" si="36"/>
        <v>8.5772328193038427E-2</v>
      </c>
      <c r="CK256">
        <f t="shared" si="37"/>
        <v>0.12807679890514767</v>
      </c>
      <c r="CL256">
        <f t="shared" si="38"/>
        <v>0.23956625052108282</v>
      </c>
      <c r="CM256">
        <f t="shared" si="39"/>
        <v>6.7590143552416229E-2</v>
      </c>
      <c r="CN256">
        <f t="shared" si="40"/>
        <v>0.14001741653037197</v>
      </c>
      <c r="CO256">
        <f t="shared" si="41"/>
        <v>1.9192318319420437E-3</v>
      </c>
      <c r="CP256" s="144" t="s">
        <v>105</v>
      </c>
      <c r="CQ256">
        <f t="shared" si="42"/>
        <v>60</v>
      </c>
      <c r="CR256">
        <f t="shared" si="43"/>
        <v>51</v>
      </c>
      <c r="CS256" s="144" t="s">
        <v>105</v>
      </c>
    </row>
    <row r="257" spans="1:97" x14ac:dyDescent="0.25">
      <c r="A257" s="144" t="s">
        <v>286</v>
      </c>
      <c r="B257" s="23">
        <v>0.11899893858904478</v>
      </c>
      <c r="C257" s="144" t="s">
        <v>286</v>
      </c>
      <c r="D257" s="144">
        <v>314</v>
      </c>
      <c r="E257" s="144" t="s">
        <v>286</v>
      </c>
      <c r="F257" s="23">
        <v>7.3159255609009016E-2</v>
      </c>
      <c r="G257" s="144" t="s">
        <v>286</v>
      </c>
      <c r="H257" s="144">
        <v>216</v>
      </c>
      <c r="I257" s="144" t="s">
        <v>286</v>
      </c>
      <c r="J257" s="23">
        <v>0.13215520167706199</v>
      </c>
      <c r="K257" s="144" t="s">
        <v>286</v>
      </c>
      <c r="L257" s="144">
        <v>320</v>
      </c>
      <c r="M257" s="144" t="s">
        <v>286</v>
      </c>
      <c r="N257" s="23">
        <v>104</v>
      </c>
      <c r="O257" s="144" t="s">
        <v>286</v>
      </c>
      <c r="P257" s="23">
        <v>265</v>
      </c>
      <c r="Q257" s="144" t="s">
        <v>286</v>
      </c>
      <c r="R257" s="23">
        <v>1.6599939469526216E-3</v>
      </c>
      <c r="S257" s="144" t="s">
        <v>286</v>
      </c>
      <c r="T257" s="144">
        <v>127</v>
      </c>
      <c r="U257" s="144" t="s">
        <v>286</v>
      </c>
      <c r="V257" s="23">
        <v>3.7917724264011049E-2</v>
      </c>
      <c r="W257" s="144" t="s">
        <v>286</v>
      </c>
      <c r="X257" s="144">
        <v>313</v>
      </c>
      <c r="Y257" s="144" t="s">
        <v>286</v>
      </c>
      <c r="Z257" s="23">
        <v>2.0098950580527664E-3</v>
      </c>
      <c r="AA257" s="144" t="s">
        <v>286</v>
      </c>
      <c r="AB257" s="144">
        <v>225</v>
      </c>
      <c r="AC257" s="144" t="s">
        <v>286</v>
      </c>
      <c r="AD257" s="23">
        <v>1.7471866924140975E-2</v>
      </c>
      <c r="AE257" s="144" t="s">
        <v>286</v>
      </c>
      <c r="AF257" s="144">
        <v>104</v>
      </c>
      <c r="AG257" s="144" t="s">
        <v>286</v>
      </c>
      <c r="AH257" s="23">
        <v>7.1297760125549559E-2</v>
      </c>
      <c r="AI257" s="144" t="s">
        <v>286</v>
      </c>
      <c r="AJ257" s="144">
        <v>206</v>
      </c>
      <c r="AK257" s="144" t="s">
        <v>286</v>
      </c>
      <c r="AL257" s="23">
        <v>2.601060672930235E-2</v>
      </c>
      <c r="AM257" s="144" t="s">
        <v>286</v>
      </c>
      <c r="AN257" s="144">
        <v>137</v>
      </c>
      <c r="AO257" s="144" t="s">
        <v>286</v>
      </c>
      <c r="AP257" s="23">
        <v>0</v>
      </c>
      <c r="AQ257" s="144" t="s">
        <v>286</v>
      </c>
      <c r="AR257" s="144">
        <v>253</v>
      </c>
      <c r="AS257" s="144" t="s">
        <v>286</v>
      </c>
      <c r="AT257" s="23">
        <v>9.1914274723437744E-2</v>
      </c>
      <c r="AU257" s="144" t="s">
        <v>286</v>
      </c>
      <c r="AV257" s="144">
        <v>166</v>
      </c>
      <c r="AW257" s="144" t="s">
        <v>286</v>
      </c>
      <c r="AX257" s="23">
        <v>3.2404965550359814E-2</v>
      </c>
      <c r="AY257" s="144" t="s">
        <v>286</v>
      </c>
      <c r="AZ257" s="144">
        <v>283</v>
      </c>
      <c r="BA257" s="144" t="s">
        <v>286</v>
      </c>
      <c r="BB257" s="23">
        <v>6.4706012938801618E-3</v>
      </c>
      <c r="BC257" s="144" t="s">
        <v>286</v>
      </c>
      <c r="BD257" s="144">
        <v>308</v>
      </c>
      <c r="BE257" s="144" t="s">
        <v>286</v>
      </c>
      <c r="BF257" s="23">
        <v>0.15527056237266318</v>
      </c>
      <c r="BG257" s="144" t="s">
        <v>286</v>
      </c>
      <c r="BH257" s="144">
        <v>251</v>
      </c>
      <c r="BI257" s="144" t="s">
        <v>286</v>
      </c>
      <c r="BJ257" s="23">
        <v>3.8354942312574435E-2</v>
      </c>
      <c r="BK257" s="144" t="s">
        <v>286</v>
      </c>
      <c r="BL257" s="144">
        <v>318</v>
      </c>
      <c r="BM257" s="144" t="s">
        <v>286</v>
      </c>
      <c r="BN257" s="23">
        <v>0.13627758257630868</v>
      </c>
      <c r="BO257" s="144" t="s">
        <v>286</v>
      </c>
      <c r="BP257" s="144">
        <v>63</v>
      </c>
      <c r="BQ257" s="144" t="s">
        <v>286</v>
      </c>
      <c r="BR257" s="23">
        <v>4.4525368924830964E-2</v>
      </c>
      <c r="BS257" s="144" t="s">
        <v>286</v>
      </c>
      <c r="BT257" s="144">
        <v>229</v>
      </c>
      <c r="BU257" s="144" t="s">
        <v>286</v>
      </c>
      <c r="BV257" s="23">
        <v>0.15694959646507617</v>
      </c>
      <c r="BW257" s="144" t="s">
        <v>286</v>
      </c>
      <c r="BX257" s="144">
        <v>99</v>
      </c>
      <c r="BY257" s="144" t="s">
        <v>286</v>
      </c>
      <c r="BZ257" s="23">
        <v>6.2100417878892859E-2</v>
      </c>
      <c r="CA257" s="144" t="s">
        <v>286</v>
      </c>
      <c r="CB257" s="144">
        <v>323</v>
      </c>
      <c r="CC257" s="144" t="s">
        <v>286</v>
      </c>
      <c r="CD257" s="23">
        <v>8.872730883609287E-3</v>
      </c>
      <c r="CE257" s="144" t="s">
        <v>286</v>
      </c>
      <c r="CF257" s="144">
        <v>318</v>
      </c>
      <c r="CG257" s="2">
        <f t="shared" si="33"/>
        <v>2.0098950580527664E-3</v>
      </c>
      <c r="CH257">
        <f t="shared" si="34"/>
        <v>2.601060672930235E-2</v>
      </c>
      <c r="CI257">
        <f t="shared" si="35"/>
        <v>3.2404965550359814E-2</v>
      </c>
      <c r="CJ257">
        <f t="shared" si="36"/>
        <v>3.8354942312574435E-2</v>
      </c>
      <c r="CK257">
        <f t="shared" si="37"/>
        <v>0.15694959646507617</v>
      </c>
      <c r="CL257">
        <f t="shared" si="38"/>
        <v>6.2100417878892859E-2</v>
      </c>
      <c r="CM257">
        <f t="shared" si="39"/>
        <v>8.872730883609287E-3</v>
      </c>
      <c r="CN257">
        <f t="shared" si="40"/>
        <v>4.8561836687499693E-2</v>
      </c>
      <c r="CO257">
        <f t="shared" si="41"/>
        <v>5.024737645131916E-4</v>
      </c>
      <c r="CP257" s="144" t="s">
        <v>286</v>
      </c>
      <c r="CQ257">
        <f t="shared" si="42"/>
        <v>314</v>
      </c>
      <c r="CR257">
        <f t="shared" si="43"/>
        <v>225</v>
      </c>
      <c r="CS257" s="144" t="s">
        <v>286</v>
      </c>
    </row>
    <row r="258" spans="1:97" x14ac:dyDescent="0.25">
      <c r="A258" s="144" t="s">
        <v>303</v>
      </c>
      <c r="B258" s="23">
        <v>0.13762267956359761</v>
      </c>
      <c r="C258" s="144" t="s">
        <v>303</v>
      </c>
      <c r="D258" s="144">
        <v>296</v>
      </c>
      <c r="E258" s="144" t="s">
        <v>303</v>
      </c>
      <c r="F258" s="23">
        <v>2.3716505198588762E-2</v>
      </c>
      <c r="G258" s="144" t="s">
        <v>303</v>
      </c>
      <c r="H258" s="144">
        <v>321</v>
      </c>
      <c r="I258" s="144" t="s">
        <v>303</v>
      </c>
      <c r="J258" s="23">
        <v>0.24473771351013768</v>
      </c>
      <c r="K258" s="144" t="s">
        <v>303</v>
      </c>
      <c r="L258" s="144">
        <v>183</v>
      </c>
      <c r="M258" s="144" t="s">
        <v>303</v>
      </c>
      <c r="N258" s="23">
        <v>-138</v>
      </c>
      <c r="O258" s="144" t="s">
        <v>303</v>
      </c>
      <c r="P258" s="23">
        <v>44</v>
      </c>
      <c r="Q258" s="144" t="s">
        <v>303</v>
      </c>
      <c r="R258" s="23">
        <v>8.61507195721874E-4</v>
      </c>
      <c r="S258" s="144" t="s">
        <v>303</v>
      </c>
      <c r="T258" s="144">
        <v>214</v>
      </c>
      <c r="U258" s="144" t="s">
        <v>303</v>
      </c>
      <c r="V258" s="23">
        <v>0.22781876622314454</v>
      </c>
      <c r="W258" s="144" t="s">
        <v>303</v>
      </c>
      <c r="X258" s="144">
        <v>96</v>
      </c>
      <c r="Y258" s="144" t="s">
        <v>303</v>
      </c>
      <c r="Z258" s="23">
        <v>2.9665322975073656E-3</v>
      </c>
      <c r="AA258" s="144" t="s">
        <v>303</v>
      </c>
      <c r="AB258" s="144">
        <v>165</v>
      </c>
      <c r="AC258" s="144" t="s">
        <v>303</v>
      </c>
      <c r="AD258" s="23">
        <v>1.2498523204145979E-2</v>
      </c>
      <c r="AE258" s="144" t="s">
        <v>303</v>
      </c>
      <c r="AF258" s="144">
        <v>141</v>
      </c>
      <c r="AG258" s="144" t="s">
        <v>303</v>
      </c>
      <c r="AH258" s="23">
        <v>0.11611980434911437</v>
      </c>
      <c r="AI258" s="144" t="s">
        <v>303</v>
      </c>
      <c r="AJ258" s="144">
        <v>98</v>
      </c>
      <c r="AK258" s="144" t="s">
        <v>303</v>
      </c>
      <c r="AL258" s="23">
        <v>2.6813505750259883E-2</v>
      </c>
      <c r="AM258" s="144" t="s">
        <v>303</v>
      </c>
      <c r="AN258" s="144">
        <v>126</v>
      </c>
      <c r="AO258" s="144" t="s">
        <v>303</v>
      </c>
      <c r="AP258" s="23">
        <v>0</v>
      </c>
      <c r="AQ258" s="144" t="s">
        <v>303</v>
      </c>
      <c r="AR258" s="144">
        <v>253</v>
      </c>
      <c r="AS258" s="144" t="s">
        <v>303</v>
      </c>
      <c r="AT258" s="23">
        <v>0.12742909051252108</v>
      </c>
      <c r="AU258" s="144" t="s">
        <v>303</v>
      </c>
      <c r="AV258" s="144">
        <v>76</v>
      </c>
      <c r="AW258" s="144" t="s">
        <v>303</v>
      </c>
      <c r="AX258" s="23">
        <v>4.4925941053190567E-2</v>
      </c>
      <c r="AY258" s="144" t="s">
        <v>303</v>
      </c>
      <c r="AZ258" s="144">
        <v>244</v>
      </c>
      <c r="BA258" s="144" t="s">
        <v>303</v>
      </c>
      <c r="BB258" s="23">
        <v>2.3775706202080846E-2</v>
      </c>
      <c r="BC258" s="144" t="s">
        <v>303</v>
      </c>
      <c r="BD258" s="144">
        <v>246</v>
      </c>
      <c r="BE258" s="144" t="s">
        <v>303</v>
      </c>
      <c r="BF258" s="23">
        <v>0.1443126270092028</v>
      </c>
      <c r="BG258" s="144" t="s">
        <v>303</v>
      </c>
      <c r="BH258" s="144">
        <v>278</v>
      </c>
      <c r="BI258" s="144" t="s">
        <v>303</v>
      </c>
      <c r="BJ258" s="23">
        <v>5.1850853449598382E-2</v>
      </c>
      <c r="BK258" s="144" t="s">
        <v>303</v>
      </c>
      <c r="BL258" s="144">
        <v>290</v>
      </c>
      <c r="BM258" s="144" t="s">
        <v>303</v>
      </c>
      <c r="BN258" s="23">
        <v>1.5341955942829373E-2</v>
      </c>
      <c r="BO258" s="144" t="s">
        <v>303</v>
      </c>
      <c r="BP258" s="144">
        <v>295</v>
      </c>
      <c r="BQ258" s="144" t="s">
        <v>303</v>
      </c>
      <c r="BR258" s="23">
        <v>5.0845433955469532E-2</v>
      </c>
      <c r="BS258" s="144" t="s">
        <v>303</v>
      </c>
      <c r="BT258" s="144">
        <v>201</v>
      </c>
      <c r="BU258" s="144" t="s">
        <v>303</v>
      </c>
      <c r="BV258" s="23">
        <v>5.7584204184258095E-2</v>
      </c>
      <c r="BW258" s="144" t="s">
        <v>303</v>
      </c>
      <c r="BX258" s="144">
        <v>293</v>
      </c>
      <c r="BY258" s="144" t="s">
        <v>303</v>
      </c>
      <c r="BZ258" s="23">
        <v>0.15605162122237798</v>
      </c>
      <c r="CA258" s="144" t="s">
        <v>303</v>
      </c>
      <c r="CB258" s="144">
        <v>158</v>
      </c>
      <c r="CC258" s="144" t="s">
        <v>303</v>
      </c>
      <c r="CD258" s="23">
        <v>5.1330315614763498E-2</v>
      </c>
      <c r="CE258" s="144" t="s">
        <v>303</v>
      </c>
      <c r="CF258" s="144">
        <v>214</v>
      </c>
      <c r="CG258" s="2">
        <f t="shared" si="33"/>
        <v>2.9665322975073656E-3</v>
      </c>
      <c r="CH258">
        <f t="shared" si="34"/>
        <v>2.6813505750259883E-2</v>
      </c>
      <c r="CI258">
        <f t="shared" si="35"/>
        <v>4.4925941053190567E-2</v>
      </c>
      <c r="CJ258">
        <f t="shared" si="36"/>
        <v>5.1850853449598382E-2</v>
      </c>
      <c r="CK258">
        <f t="shared" si="37"/>
        <v>5.7584204184258095E-2</v>
      </c>
      <c r="CL258">
        <f t="shared" si="38"/>
        <v>0.15605162122237798</v>
      </c>
      <c r="CM258">
        <f t="shared" si="39"/>
        <v>5.1330315614763498E-2</v>
      </c>
      <c r="CN258">
        <f t="shared" si="40"/>
        <v>5.6161930255055184E-2</v>
      </c>
      <c r="CO258">
        <f t="shared" si="41"/>
        <v>7.4163307437684139E-4</v>
      </c>
      <c r="CP258" s="144" t="s">
        <v>303</v>
      </c>
      <c r="CQ258">
        <f t="shared" si="42"/>
        <v>296</v>
      </c>
      <c r="CR258">
        <f t="shared" si="43"/>
        <v>165</v>
      </c>
      <c r="CS258" s="144" t="s">
        <v>303</v>
      </c>
    </row>
    <row r="259" spans="1:97" x14ac:dyDescent="0.25">
      <c r="A259" s="144" t="s">
        <v>228</v>
      </c>
      <c r="B259" s="23">
        <v>0.2357084849757731</v>
      </c>
      <c r="C259" s="144" t="s">
        <v>228</v>
      </c>
      <c r="D259" s="144">
        <v>134</v>
      </c>
      <c r="E259" s="144" t="s">
        <v>228</v>
      </c>
      <c r="F259" s="23">
        <v>4.6472501506202094E-2</v>
      </c>
      <c r="G259" s="144" t="s">
        <v>228</v>
      </c>
      <c r="H259" s="144">
        <v>289</v>
      </c>
      <c r="I259" s="144" t="s">
        <v>228</v>
      </c>
      <c r="J259" s="23">
        <v>0.33756021156696453</v>
      </c>
      <c r="K259" s="144" t="s">
        <v>228</v>
      </c>
      <c r="L259" s="144">
        <v>85</v>
      </c>
      <c r="M259" s="144" t="s">
        <v>228</v>
      </c>
      <c r="N259" s="23">
        <v>-204</v>
      </c>
      <c r="O259" s="144" t="s">
        <v>228</v>
      </c>
      <c r="P259" s="23">
        <v>10</v>
      </c>
      <c r="Q259" s="144" t="s">
        <v>228</v>
      </c>
      <c r="R259" s="23">
        <v>2.0474559676513892E-3</v>
      </c>
      <c r="S259" s="144" t="s">
        <v>228</v>
      </c>
      <c r="T259" s="144">
        <v>109</v>
      </c>
      <c r="U259" s="144" t="s">
        <v>228</v>
      </c>
      <c r="V259" s="23">
        <v>0.22093226341008115</v>
      </c>
      <c r="W259" s="144" t="s">
        <v>228</v>
      </c>
      <c r="X259" s="144">
        <v>99</v>
      </c>
      <c r="Y259" s="144" t="s">
        <v>228</v>
      </c>
      <c r="Z259" s="23">
        <v>4.0884865594933498E-3</v>
      </c>
      <c r="AA259" s="144" t="s">
        <v>228</v>
      </c>
      <c r="AB259" s="144">
        <v>117</v>
      </c>
      <c r="AC259" s="144" t="s">
        <v>228</v>
      </c>
      <c r="AD259" s="23">
        <v>1.5532891225009572E-2</v>
      </c>
      <c r="AE259" s="144" t="s">
        <v>228</v>
      </c>
      <c r="AF259" s="144">
        <v>115</v>
      </c>
      <c r="AG259" s="144" t="s">
        <v>228</v>
      </c>
      <c r="AH259" s="23">
        <v>9.621409754914334E-2</v>
      </c>
      <c r="AI259" s="144" t="s">
        <v>228</v>
      </c>
      <c r="AJ259" s="144">
        <v>132</v>
      </c>
      <c r="AK259" s="144" t="s">
        <v>228</v>
      </c>
      <c r="AL259" s="23">
        <v>2.7261488084187872E-2</v>
      </c>
      <c r="AM259" s="144" t="s">
        <v>228</v>
      </c>
      <c r="AN259" s="144">
        <v>123</v>
      </c>
      <c r="AO259" s="144" t="s">
        <v>228</v>
      </c>
      <c r="AP259" s="23">
        <v>1.6168835328018383E-2</v>
      </c>
      <c r="AQ259" s="144" t="s">
        <v>228</v>
      </c>
      <c r="AR259" s="144">
        <v>221</v>
      </c>
      <c r="AS259" s="144" t="s">
        <v>228</v>
      </c>
      <c r="AT259" s="23">
        <v>0.11660794879379918</v>
      </c>
      <c r="AU259" s="144" t="s">
        <v>228</v>
      </c>
      <c r="AV259" s="144">
        <v>94</v>
      </c>
      <c r="AW259" s="144" t="s">
        <v>228</v>
      </c>
      <c r="AX259" s="23">
        <v>5.6859770586190454E-2</v>
      </c>
      <c r="AY259" s="144" t="s">
        <v>228</v>
      </c>
      <c r="AZ259" s="144">
        <v>203</v>
      </c>
      <c r="BA259" s="144" t="s">
        <v>228</v>
      </c>
      <c r="BB259" s="23">
        <v>3.2541874073254255E-2</v>
      </c>
      <c r="BC259" s="144" t="s">
        <v>228</v>
      </c>
      <c r="BD259" s="144">
        <v>216</v>
      </c>
      <c r="BE259" s="144" t="s">
        <v>228</v>
      </c>
      <c r="BF259" s="23">
        <v>0.2861645327464335</v>
      </c>
      <c r="BG259" s="144" t="s">
        <v>228</v>
      </c>
      <c r="BH259" s="144">
        <v>93</v>
      </c>
      <c r="BI259" s="144" t="s">
        <v>228</v>
      </c>
      <c r="BJ259" s="23">
        <v>8.9495308626229023E-2</v>
      </c>
      <c r="BK259" s="144" t="s">
        <v>228</v>
      </c>
      <c r="BL259" s="144">
        <v>187</v>
      </c>
      <c r="BM259" s="144" t="s">
        <v>228</v>
      </c>
      <c r="BN259" s="23">
        <v>3.6539003122214087E-2</v>
      </c>
      <c r="BO259" s="144" t="s">
        <v>228</v>
      </c>
      <c r="BP259" s="144">
        <v>240</v>
      </c>
      <c r="BQ259" s="144" t="s">
        <v>228</v>
      </c>
      <c r="BR259" s="23">
        <v>0.13257638163141142</v>
      </c>
      <c r="BS259" s="144" t="s">
        <v>228</v>
      </c>
      <c r="BT259" s="144">
        <v>36</v>
      </c>
      <c r="BU259" s="144" t="s">
        <v>228</v>
      </c>
      <c r="BV259" s="23">
        <v>0.14714331856531007</v>
      </c>
      <c r="BW259" s="144" t="s">
        <v>228</v>
      </c>
      <c r="BX259" s="144">
        <v>110</v>
      </c>
      <c r="BY259" s="144" t="s">
        <v>228</v>
      </c>
      <c r="BZ259" s="23">
        <v>0.24351827818957694</v>
      </c>
      <c r="CA259" s="144" t="s">
        <v>228</v>
      </c>
      <c r="CB259" s="144">
        <v>58</v>
      </c>
      <c r="CC259" s="144" t="s">
        <v>228</v>
      </c>
      <c r="CD259" s="23">
        <v>0.10934406187666271</v>
      </c>
      <c r="CE259" s="144" t="s">
        <v>228</v>
      </c>
      <c r="CF259" s="144">
        <v>113</v>
      </c>
      <c r="CG259" s="2">
        <f t="shared" si="33"/>
        <v>4.0884865594933498E-3</v>
      </c>
      <c r="CH259">
        <f t="shared" si="34"/>
        <v>2.7261488084187872E-2</v>
      </c>
      <c r="CI259">
        <f t="shared" si="35"/>
        <v>5.6859770586190454E-2</v>
      </c>
      <c r="CJ259">
        <f t="shared" si="36"/>
        <v>8.9495308626229023E-2</v>
      </c>
      <c r="CK259">
        <f t="shared" si="37"/>
        <v>0.14714331856531007</v>
      </c>
      <c r="CL259">
        <f t="shared" si="38"/>
        <v>0.24351827818957694</v>
      </c>
      <c r="CM259">
        <f t="shared" si="39"/>
        <v>0.10934406187666271</v>
      </c>
      <c r="CN259">
        <f t="shared" si="40"/>
        <v>9.6189403779314425E-2</v>
      </c>
      <c r="CO259">
        <f t="shared" si="41"/>
        <v>1.0221216398733374E-3</v>
      </c>
      <c r="CP259" s="144" t="s">
        <v>228</v>
      </c>
      <c r="CQ259">
        <f t="shared" si="42"/>
        <v>134</v>
      </c>
      <c r="CR259">
        <f t="shared" si="43"/>
        <v>117</v>
      </c>
      <c r="CS259" s="144" t="s">
        <v>228</v>
      </c>
    </row>
    <row r="260" spans="1:97" x14ac:dyDescent="0.25">
      <c r="A260" s="144" t="s">
        <v>315</v>
      </c>
      <c r="B260" s="23">
        <v>0.12993251093185504</v>
      </c>
      <c r="C260" s="144" t="s">
        <v>315</v>
      </c>
      <c r="D260" s="144">
        <v>304</v>
      </c>
      <c r="E260" s="144" t="s">
        <v>315</v>
      </c>
      <c r="F260" s="23">
        <v>4.2144386114005415E-2</v>
      </c>
      <c r="G260" s="144" t="s">
        <v>315</v>
      </c>
      <c r="H260" s="144">
        <v>300</v>
      </c>
      <c r="I260" s="144" t="s">
        <v>315</v>
      </c>
      <c r="J260" s="23">
        <v>0.19530857573674565</v>
      </c>
      <c r="K260" s="144" t="s">
        <v>315</v>
      </c>
      <c r="L260" s="144">
        <v>258</v>
      </c>
      <c r="M260" s="144" t="s">
        <v>315</v>
      </c>
      <c r="N260" s="23">
        <v>-42</v>
      </c>
      <c r="O260" s="144" t="s">
        <v>315</v>
      </c>
      <c r="P260" s="23">
        <v>112</v>
      </c>
      <c r="Q260" s="144" t="s">
        <v>315</v>
      </c>
      <c r="R260" s="23">
        <v>4.8272786446050016E-4</v>
      </c>
      <c r="S260" s="144" t="s">
        <v>315</v>
      </c>
      <c r="T260" s="144">
        <v>258</v>
      </c>
      <c r="U260" s="144" t="s">
        <v>315</v>
      </c>
      <c r="V260" s="23">
        <v>9.534616259312774E-2</v>
      </c>
      <c r="W260" s="144" t="s">
        <v>315</v>
      </c>
      <c r="X260" s="144">
        <v>216</v>
      </c>
      <c r="Y260" s="144" t="s">
        <v>315</v>
      </c>
      <c r="Z260" s="23">
        <v>1.3636812358860237E-3</v>
      </c>
      <c r="AA260" s="144" t="s">
        <v>315</v>
      </c>
      <c r="AB260" s="144">
        <v>269</v>
      </c>
      <c r="AC260" s="144" t="s">
        <v>315</v>
      </c>
      <c r="AD260" s="23">
        <v>9.7136005681767845E-3</v>
      </c>
      <c r="AE260" s="144" t="s">
        <v>315</v>
      </c>
      <c r="AF260" s="144">
        <v>174</v>
      </c>
      <c r="AG260" s="144" t="s">
        <v>315</v>
      </c>
      <c r="AH260" s="23">
        <v>6.5865696788935876E-2</v>
      </c>
      <c r="AI260" s="144" t="s">
        <v>315</v>
      </c>
      <c r="AJ260" s="144">
        <v>233</v>
      </c>
      <c r="AK260" s="144" t="s">
        <v>315</v>
      </c>
      <c r="AL260" s="23">
        <v>1.776623068704131E-2</v>
      </c>
      <c r="AM260" s="144" t="s">
        <v>315</v>
      </c>
      <c r="AN260" s="144">
        <v>223</v>
      </c>
      <c r="AO260" s="144" t="s">
        <v>315</v>
      </c>
      <c r="AP260" s="23">
        <v>5.7403707848674927E-2</v>
      </c>
      <c r="AQ260" s="144" t="s">
        <v>315</v>
      </c>
      <c r="AR260" s="144">
        <v>115</v>
      </c>
      <c r="AS260" s="144" t="s">
        <v>315</v>
      </c>
      <c r="AT260" s="23">
        <v>6.1658274225644759E-2</v>
      </c>
      <c r="AU260" s="144" t="s">
        <v>315</v>
      </c>
      <c r="AV260" s="144">
        <v>266</v>
      </c>
      <c r="AW260" s="144" t="s">
        <v>315</v>
      </c>
      <c r="AX260" s="23">
        <v>7.7650816234135861E-2</v>
      </c>
      <c r="AY260" s="144" t="s">
        <v>315</v>
      </c>
      <c r="AZ260" s="144">
        <v>150</v>
      </c>
      <c r="BA260" s="144" t="s">
        <v>315</v>
      </c>
      <c r="BB260" s="23">
        <v>1.4805444716699886E-2</v>
      </c>
      <c r="BC260" s="144" t="s">
        <v>315</v>
      </c>
      <c r="BD260" s="144">
        <v>277</v>
      </c>
      <c r="BE260" s="144" t="s">
        <v>315</v>
      </c>
      <c r="BF260" s="23">
        <v>0.29500371851553392</v>
      </c>
      <c r="BG260" s="144" t="s">
        <v>315</v>
      </c>
      <c r="BH260" s="144">
        <v>89</v>
      </c>
      <c r="BI260" s="144" t="s">
        <v>315</v>
      </c>
      <c r="BJ260" s="23">
        <v>7.5163103188565172E-2</v>
      </c>
      <c r="BK260" s="144" t="s">
        <v>315</v>
      </c>
      <c r="BL260" s="144">
        <v>232</v>
      </c>
      <c r="BM260" s="144" t="s">
        <v>315</v>
      </c>
      <c r="BN260" s="23">
        <v>1.0847724668680871E-2</v>
      </c>
      <c r="BO260" s="144" t="s">
        <v>315</v>
      </c>
      <c r="BP260" s="144">
        <v>305</v>
      </c>
      <c r="BQ260" s="144" t="s">
        <v>315</v>
      </c>
      <c r="BR260" s="23">
        <v>3.2985760543291963E-2</v>
      </c>
      <c r="BS260" s="144" t="s">
        <v>315</v>
      </c>
      <c r="BT260" s="144">
        <v>279</v>
      </c>
      <c r="BU260" s="144" t="s">
        <v>315</v>
      </c>
      <c r="BV260" s="23">
        <v>3.8133345247900761E-2</v>
      </c>
      <c r="BW260" s="144" t="s">
        <v>315</v>
      </c>
      <c r="BX260" s="144">
        <v>318</v>
      </c>
      <c r="BY260" s="144" t="s">
        <v>315</v>
      </c>
      <c r="BZ260" s="23">
        <v>0.1371483493962557</v>
      </c>
      <c r="CA260" s="144" t="s">
        <v>315</v>
      </c>
      <c r="CB260" s="144">
        <v>189</v>
      </c>
      <c r="CC260" s="144" t="s">
        <v>315</v>
      </c>
      <c r="CD260" s="23">
        <v>9.3984888457427813E-3</v>
      </c>
      <c r="CE260" s="144" t="s">
        <v>315</v>
      </c>
      <c r="CF260" s="144">
        <v>317</v>
      </c>
      <c r="CG260" s="2">
        <f t="shared" si="33"/>
        <v>1.3636812358860237E-3</v>
      </c>
      <c r="CH260">
        <f t="shared" si="34"/>
        <v>1.776623068704131E-2</v>
      </c>
      <c r="CI260">
        <f t="shared" si="35"/>
        <v>7.7650816234135861E-2</v>
      </c>
      <c r="CJ260">
        <f t="shared" si="36"/>
        <v>7.5163103188565172E-2</v>
      </c>
      <c r="CK260">
        <f t="shared" si="37"/>
        <v>3.8133345247900761E-2</v>
      </c>
      <c r="CL260">
        <f t="shared" si="38"/>
        <v>0.1371483493962557</v>
      </c>
      <c r="CM260">
        <f t="shared" si="39"/>
        <v>9.3984888457427813E-3</v>
      </c>
      <c r="CN260">
        <f t="shared" si="40"/>
        <v>5.3023677783041991E-2</v>
      </c>
      <c r="CO260">
        <f t="shared" si="41"/>
        <v>3.4092030897150591E-4</v>
      </c>
      <c r="CP260" s="144" t="s">
        <v>315</v>
      </c>
      <c r="CQ260">
        <f t="shared" si="42"/>
        <v>304</v>
      </c>
      <c r="CR260">
        <f t="shared" si="43"/>
        <v>269</v>
      </c>
      <c r="CS260" s="144" t="s">
        <v>315</v>
      </c>
    </row>
    <row r="261" spans="1:97" x14ac:dyDescent="0.25">
      <c r="A261" s="144" t="s">
        <v>251</v>
      </c>
      <c r="B261" s="23">
        <v>0.18663324088407904</v>
      </c>
      <c r="C261" s="144" t="s">
        <v>251</v>
      </c>
      <c r="D261" s="144">
        <v>209</v>
      </c>
      <c r="E261" s="144" t="s">
        <v>251</v>
      </c>
      <c r="F261" s="23">
        <v>8.9221804614385336E-2</v>
      </c>
      <c r="G261" s="144" t="s">
        <v>251</v>
      </c>
      <c r="H261" s="144">
        <v>174</v>
      </c>
      <c r="I261" s="144" t="s">
        <v>251</v>
      </c>
      <c r="J261" s="23">
        <v>0.19538119216434061</v>
      </c>
      <c r="K261" s="144" t="s">
        <v>251</v>
      </c>
      <c r="L261" s="144">
        <v>257</v>
      </c>
      <c r="M261" s="144" t="s">
        <v>251</v>
      </c>
      <c r="N261" s="23">
        <v>83</v>
      </c>
      <c r="O261" s="144" t="s">
        <v>251</v>
      </c>
      <c r="P261" s="23">
        <v>249</v>
      </c>
      <c r="Q261" s="144" t="s">
        <v>251</v>
      </c>
      <c r="R261" s="23">
        <v>1.0716754434537984E-3</v>
      </c>
      <c r="S261" s="144" t="s">
        <v>251</v>
      </c>
      <c r="T261" s="144">
        <v>184</v>
      </c>
      <c r="U261" s="144" t="s">
        <v>251</v>
      </c>
      <c r="V261" s="23">
        <v>0.16238283888071056</v>
      </c>
      <c r="W261" s="144" t="s">
        <v>251</v>
      </c>
      <c r="X261" s="144">
        <v>138</v>
      </c>
      <c r="Y261" s="144" t="s">
        <v>251</v>
      </c>
      <c r="Z261" s="23">
        <v>2.5719410308431877E-3</v>
      </c>
      <c r="AA261" s="144" t="s">
        <v>251</v>
      </c>
      <c r="AB261" s="144">
        <v>185</v>
      </c>
      <c r="AC261" s="144" t="s">
        <v>251</v>
      </c>
      <c r="AD261" s="23">
        <v>5.325828155941007E-3</v>
      </c>
      <c r="AE261" s="144" t="s">
        <v>251</v>
      </c>
      <c r="AF261" s="144">
        <v>249</v>
      </c>
      <c r="AG261" s="144" t="s">
        <v>251</v>
      </c>
      <c r="AH261" s="23">
        <v>9.1693792958616432E-2</v>
      </c>
      <c r="AI261" s="144" t="s">
        <v>251</v>
      </c>
      <c r="AJ261" s="144">
        <v>138</v>
      </c>
      <c r="AK261" s="144" t="s">
        <v>251</v>
      </c>
      <c r="AL261" s="23">
        <v>1.6745880403264635E-2</v>
      </c>
      <c r="AM261" s="144" t="s">
        <v>251</v>
      </c>
      <c r="AN261" s="144">
        <v>245</v>
      </c>
      <c r="AO261" s="144" t="s">
        <v>251</v>
      </c>
      <c r="AP261" s="23">
        <v>6.3668013397005924E-2</v>
      </c>
      <c r="AQ261" s="144" t="s">
        <v>251</v>
      </c>
      <c r="AR261" s="144">
        <v>102</v>
      </c>
      <c r="AS261" s="144" t="s">
        <v>251</v>
      </c>
      <c r="AT261" s="23">
        <v>6.5843297047555802E-2</v>
      </c>
      <c r="AU261" s="144" t="s">
        <v>251</v>
      </c>
      <c r="AV261" s="144">
        <v>254</v>
      </c>
      <c r="AW261" s="144" t="s">
        <v>251</v>
      </c>
      <c r="AX261" s="23">
        <v>8.5227879457165853E-2</v>
      </c>
      <c r="AY261" s="144" t="s">
        <v>251</v>
      </c>
      <c r="AZ261" s="144">
        <v>136</v>
      </c>
      <c r="BA261" s="144" t="s">
        <v>251</v>
      </c>
      <c r="BB261" s="23">
        <v>8.9650355049078326E-2</v>
      </c>
      <c r="BC261" s="144" t="s">
        <v>251</v>
      </c>
      <c r="BD261" s="144">
        <v>106</v>
      </c>
      <c r="BE261" s="144" t="s">
        <v>251</v>
      </c>
      <c r="BF261" s="23">
        <v>7.5181347752715136E-2</v>
      </c>
      <c r="BG261" s="144" t="s">
        <v>251</v>
      </c>
      <c r="BH261" s="144">
        <v>321</v>
      </c>
      <c r="BI261" s="144" t="s">
        <v>251</v>
      </c>
      <c r="BJ261" s="23">
        <v>9.7494673552767766E-2</v>
      </c>
      <c r="BK261" s="144" t="s">
        <v>251</v>
      </c>
      <c r="BL261" s="144">
        <v>168</v>
      </c>
      <c r="BM261" s="144" t="s">
        <v>251</v>
      </c>
      <c r="BN261" s="23">
        <v>3.7705897799539451E-2</v>
      </c>
      <c r="BO261" s="144" t="s">
        <v>251</v>
      </c>
      <c r="BP261" s="144">
        <v>235</v>
      </c>
      <c r="BQ261" s="144" t="s">
        <v>251</v>
      </c>
      <c r="BR261" s="23">
        <v>0.12336110745862759</v>
      </c>
      <c r="BS261" s="144" t="s">
        <v>251</v>
      </c>
      <c r="BT261" s="144">
        <v>43</v>
      </c>
      <c r="BU261" s="144" t="s">
        <v>251</v>
      </c>
      <c r="BV261" s="23">
        <v>0.14012976837088911</v>
      </c>
      <c r="BW261" s="144" t="s">
        <v>251</v>
      </c>
      <c r="BX261" s="144">
        <v>121</v>
      </c>
      <c r="BY261" s="144" t="s">
        <v>251</v>
      </c>
      <c r="BZ261" s="23">
        <v>0.13833222031994311</v>
      </c>
      <c r="CA261" s="144" t="s">
        <v>251</v>
      </c>
      <c r="CB261" s="144">
        <v>184</v>
      </c>
      <c r="CC261" s="144" t="s">
        <v>251</v>
      </c>
      <c r="CD261" s="23">
        <v>4.0871144705281776E-2</v>
      </c>
      <c r="CE261" s="144" t="s">
        <v>251</v>
      </c>
      <c r="CF261" s="144">
        <v>249</v>
      </c>
      <c r="CG261" s="2">
        <f t="shared" ref="CG261:CG324" si="44">Z261</f>
        <v>2.5719410308431877E-3</v>
      </c>
      <c r="CH261">
        <f t="shared" ref="CH261:CH324" si="45">AL261</f>
        <v>1.6745880403264635E-2</v>
      </c>
      <c r="CI261">
        <f t="shared" ref="CI261:CI324" si="46">AX261</f>
        <v>8.5227879457165853E-2</v>
      </c>
      <c r="CJ261">
        <f t="shared" ref="CJ261:CJ324" si="47">BJ261</f>
        <v>9.7494673552767766E-2</v>
      </c>
      <c r="CK261">
        <f t="shared" ref="CK261:CK324" si="48">BV261</f>
        <v>0.14012976837088911</v>
      </c>
      <c r="CL261">
        <f t="shared" ref="CL261:CL324" si="49">BZ261</f>
        <v>0.13833222031994311</v>
      </c>
      <c r="CM261">
        <f t="shared" si="39"/>
        <v>4.0871144705281776E-2</v>
      </c>
      <c r="CN261">
        <f t="shared" si="40"/>
        <v>7.6162468940759218E-2</v>
      </c>
      <c r="CO261">
        <f t="shared" si="41"/>
        <v>6.4298525771079693E-4</v>
      </c>
      <c r="CP261" s="144" t="s">
        <v>251</v>
      </c>
      <c r="CQ261">
        <f t="shared" si="42"/>
        <v>209</v>
      </c>
      <c r="CR261">
        <f t="shared" si="43"/>
        <v>185</v>
      </c>
      <c r="CS261" s="144" t="s">
        <v>251</v>
      </c>
    </row>
    <row r="262" spans="1:97" x14ac:dyDescent="0.25">
      <c r="A262" s="144" t="s">
        <v>212</v>
      </c>
      <c r="B262" s="23">
        <v>0.2646890911120437</v>
      </c>
      <c r="C262" s="144" t="s">
        <v>212</v>
      </c>
      <c r="D262" s="144">
        <v>111</v>
      </c>
      <c r="E262" s="144" t="s">
        <v>212</v>
      </c>
      <c r="F262" s="23">
        <v>0.14183409409735712</v>
      </c>
      <c r="G262" s="144" t="s">
        <v>212</v>
      </c>
      <c r="H262" s="144">
        <v>81</v>
      </c>
      <c r="I262" s="144" t="s">
        <v>212</v>
      </c>
      <c r="J262" s="23">
        <v>0.26170338800425208</v>
      </c>
      <c r="K262" s="144" t="s">
        <v>212</v>
      </c>
      <c r="L262" s="144">
        <v>159</v>
      </c>
      <c r="M262" s="144" t="s">
        <v>212</v>
      </c>
      <c r="N262" s="23">
        <v>78</v>
      </c>
      <c r="O262" s="144" t="s">
        <v>212</v>
      </c>
      <c r="P262" s="23">
        <v>241</v>
      </c>
      <c r="Q262" s="144" t="s">
        <v>212</v>
      </c>
      <c r="R262" s="23">
        <v>1.1168778491756235E-3</v>
      </c>
      <c r="S262" s="144" t="s">
        <v>212</v>
      </c>
      <c r="T262" s="144">
        <v>175</v>
      </c>
      <c r="U262" s="144" t="s">
        <v>212</v>
      </c>
      <c r="V262" s="23">
        <v>0.10376145678132678</v>
      </c>
      <c r="W262" s="144" t="s">
        <v>212</v>
      </c>
      <c r="X262" s="144">
        <v>204</v>
      </c>
      <c r="Y262" s="144" t="s">
        <v>212</v>
      </c>
      <c r="Z262" s="23">
        <v>2.0754069714956106E-3</v>
      </c>
      <c r="AA262" s="144" t="s">
        <v>212</v>
      </c>
      <c r="AB262" s="144">
        <v>220</v>
      </c>
      <c r="AC262" s="144" t="s">
        <v>212</v>
      </c>
      <c r="AD262" s="23">
        <v>1.2985558088338485E-3</v>
      </c>
      <c r="AE262" s="144" t="s">
        <v>212</v>
      </c>
      <c r="AF262" s="144">
        <v>319</v>
      </c>
      <c r="AG262" s="144" t="s">
        <v>212</v>
      </c>
      <c r="AH262" s="23">
        <v>7.9377242298652062E-2</v>
      </c>
      <c r="AI262" s="144" t="s">
        <v>212</v>
      </c>
      <c r="AJ262" s="144">
        <v>173</v>
      </c>
      <c r="AK262" s="144" t="s">
        <v>212</v>
      </c>
      <c r="AL262" s="23">
        <v>1.1269374418068578E-2</v>
      </c>
      <c r="AM262" s="144" t="s">
        <v>212</v>
      </c>
      <c r="AN262" s="144">
        <v>309</v>
      </c>
      <c r="AO262" s="144" t="s">
        <v>212</v>
      </c>
      <c r="AP262" s="23">
        <v>0.14205235242532954</v>
      </c>
      <c r="AQ262" s="144" t="s">
        <v>212</v>
      </c>
      <c r="AR262" s="144">
        <v>32</v>
      </c>
      <c r="AS262" s="144" t="s">
        <v>212</v>
      </c>
      <c r="AT262" s="23">
        <v>9.4300309134082883E-2</v>
      </c>
      <c r="AU262" s="144" t="s">
        <v>212</v>
      </c>
      <c r="AV262" s="144">
        <v>153</v>
      </c>
      <c r="AW262" s="144" t="s">
        <v>212</v>
      </c>
      <c r="AX262" s="23">
        <v>0.17160909268400773</v>
      </c>
      <c r="AY262" s="144" t="s">
        <v>212</v>
      </c>
      <c r="AZ262" s="144">
        <v>35</v>
      </c>
      <c r="BA262" s="144" t="s">
        <v>212</v>
      </c>
      <c r="BB262" s="23">
        <v>0.11085544683520972</v>
      </c>
      <c r="BC262" s="144" t="s">
        <v>212</v>
      </c>
      <c r="BD262" s="144">
        <v>85</v>
      </c>
      <c r="BE262" s="144" t="s">
        <v>212</v>
      </c>
      <c r="BF262" s="23">
        <v>0.28294015584744919</v>
      </c>
      <c r="BG262" s="144" t="s">
        <v>212</v>
      </c>
      <c r="BH262" s="144">
        <v>95</v>
      </c>
      <c r="BI262" s="144" t="s">
        <v>212</v>
      </c>
      <c r="BJ262" s="23">
        <v>0.1602610999538262</v>
      </c>
      <c r="BK262" s="144" t="s">
        <v>212</v>
      </c>
      <c r="BL262" s="144">
        <v>88</v>
      </c>
      <c r="BM262" s="144" t="s">
        <v>212</v>
      </c>
      <c r="BN262" s="23">
        <v>5.8514152483880963E-2</v>
      </c>
      <c r="BO262" s="144" t="s">
        <v>212</v>
      </c>
      <c r="BP262" s="144">
        <v>169</v>
      </c>
      <c r="BQ262" s="144" t="s">
        <v>212</v>
      </c>
      <c r="BR262" s="23">
        <v>0.11217664611276802</v>
      </c>
      <c r="BS262" s="144" t="s">
        <v>212</v>
      </c>
      <c r="BT262" s="144">
        <v>53</v>
      </c>
      <c r="BU262" s="144" t="s">
        <v>212</v>
      </c>
      <c r="BV262" s="23">
        <v>0.1484333084294629</v>
      </c>
      <c r="BW262" s="144" t="s">
        <v>212</v>
      </c>
      <c r="BX262" s="144">
        <v>109</v>
      </c>
      <c r="BY262" s="144" t="s">
        <v>212</v>
      </c>
      <c r="BZ262" s="23">
        <v>0.15550948227206118</v>
      </c>
      <c r="CA262" s="144" t="s">
        <v>212</v>
      </c>
      <c r="CB262" s="144">
        <v>159</v>
      </c>
      <c r="CC262" s="144" t="s">
        <v>212</v>
      </c>
      <c r="CD262" s="23">
        <v>0.10642327432705266</v>
      </c>
      <c r="CE262" s="144" t="s">
        <v>212</v>
      </c>
      <c r="CF262" s="144">
        <v>116</v>
      </c>
      <c r="CG262" s="2">
        <f t="shared" si="44"/>
        <v>2.0754069714956106E-3</v>
      </c>
      <c r="CH262">
        <f t="shared" si="45"/>
        <v>1.1269374418068578E-2</v>
      </c>
      <c r="CI262">
        <f t="shared" si="46"/>
        <v>0.17160909268400773</v>
      </c>
      <c r="CJ262">
        <f t="shared" si="47"/>
        <v>0.1602610999538262</v>
      </c>
      <c r="CK262">
        <f t="shared" si="48"/>
        <v>0.1484333084294629</v>
      </c>
      <c r="CL262">
        <f t="shared" si="49"/>
        <v>0.15550948227206118</v>
      </c>
      <c r="CM262">
        <f t="shared" ref="CM262:CM325" si="50">CD262</f>
        <v>0.10642327432705266</v>
      </c>
      <c r="CN262">
        <f t="shared" ref="CN262:CN325" si="51">SUMPRODUCT(CG262:CM262,CG$4:CM$4)</f>
        <v>0.10801599214204359</v>
      </c>
      <c r="CO262">
        <f t="shared" ref="CO262:CO325" si="52">SUMPRODUCT(CG262:CM262,CG$3:CM$3)</f>
        <v>5.1885174287390266E-4</v>
      </c>
      <c r="CP262" s="144" t="s">
        <v>212</v>
      </c>
      <c r="CQ262">
        <f t="shared" ref="CQ262:CQ325" si="53">RANK(CN262,CN$5:CN$330)</f>
        <v>111</v>
      </c>
      <c r="CR262">
        <f t="shared" ref="CR262:CR325" si="54">RANK(CO262,CO$5:CO$330)</f>
        <v>220</v>
      </c>
      <c r="CS262" s="144" t="s">
        <v>212</v>
      </c>
    </row>
    <row r="263" spans="1:97" x14ac:dyDescent="0.25">
      <c r="A263" s="144" t="s">
        <v>204</v>
      </c>
      <c r="B263" s="23">
        <v>0.13400433780038351</v>
      </c>
      <c r="C263" s="144" t="s">
        <v>204</v>
      </c>
      <c r="D263" s="144">
        <v>299</v>
      </c>
      <c r="E263" s="144" t="s">
        <v>204</v>
      </c>
      <c r="F263" s="23">
        <v>7.6913382538278521E-2</v>
      </c>
      <c r="G263" s="144" t="s">
        <v>204</v>
      </c>
      <c r="H263" s="144">
        <v>204</v>
      </c>
      <c r="I263" s="144" t="s">
        <v>204</v>
      </c>
      <c r="J263" s="23">
        <v>0.1286039524496731</v>
      </c>
      <c r="K263" s="144" t="s">
        <v>204</v>
      </c>
      <c r="L263" s="144">
        <v>323</v>
      </c>
      <c r="M263" s="144" t="s">
        <v>204</v>
      </c>
      <c r="N263" s="23">
        <v>119</v>
      </c>
      <c r="O263" s="144" t="s">
        <v>204</v>
      </c>
      <c r="P263" s="23">
        <v>277</v>
      </c>
      <c r="Q263" s="144" t="s">
        <v>204</v>
      </c>
      <c r="R263" s="23">
        <v>4.8370157110239924E-3</v>
      </c>
      <c r="S263" s="144" t="s">
        <v>204</v>
      </c>
      <c r="T263" s="144">
        <v>52</v>
      </c>
      <c r="U263" s="144" t="s">
        <v>204</v>
      </c>
      <c r="V263" s="23">
        <v>2.9333102318708362E-2</v>
      </c>
      <c r="W263" s="144" t="s">
        <v>204</v>
      </c>
      <c r="X263" s="144">
        <v>320</v>
      </c>
      <c r="Y263" s="144" t="s">
        <v>204</v>
      </c>
      <c r="Z263" s="23">
        <v>5.1066321981358253E-3</v>
      </c>
      <c r="AA263" s="144" t="s">
        <v>204</v>
      </c>
      <c r="AB263" s="144">
        <v>94</v>
      </c>
      <c r="AC263" s="144" t="s">
        <v>204</v>
      </c>
      <c r="AD263" s="23">
        <v>6.7028311791704015E-2</v>
      </c>
      <c r="AE263" s="144" t="s">
        <v>204</v>
      </c>
      <c r="AF263" s="144">
        <v>31</v>
      </c>
      <c r="AG263" s="144" t="s">
        <v>204</v>
      </c>
      <c r="AH263" s="23">
        <v>6.1478255616357273E-2</v>
      </c>
      <c r="AI263" s="144" t="s">
        <v>204</v>
      </c>
      <c r="AJ263" s="144">
        <v>252</v>
      </c>
      <c r="AK263" s="144" t="s">
        <v>204</v>
      </c>
      <c r="AL263" s="23">
        <v>7.3061537897955039E-2</v>
      </c>
      <c r="AM263" s="144" t="s">
        <v>204</v>
      </c>
      <c r="AN263" s="144">
        <v>37</v>
      </c>
      <c r="AO263" s="144" t="s">
        <v>204</v>
      </c>
      <c r="AP263" s="23">
        <v>0</v>
      </c>
      <c r="AQ263" s="144" t="s">
        <v>204</v>
      </c>
      <c r="AR263" s="144">
        <v>253</v>
      </c>
      <c r="AS263" s="144" t="s">
        <v>204</v>
      </c>
      <c r="AT263" s="23">
        <v>5.0039060597694231E-2</v>
      </c>
      <c r="AU263" s="144" t="s">
        <v>204</v>
      </c>
      <c r="AV263" s="144">
        <v>302</v>
      </c>
      <c r="AW263" s="144" t="s">
        <v>204</v>
      </c>
      <c r="AX263" s="23">
        <v>1.7641590925018415E-2</v>
      </c>
      <c r="AY263" s="144" t="s">
        <v>204</v>
      </c>
      <c r="AZ263" s="144">
        <v>315</v>
      </c>
      <c r="BA263" s="144" t="s">
        <v>204</v>
      </c>
      <c r="BB263" s="23">
        <v>1.5308712950446236E-2</v>
      </c>
      <c r="BC263" s="144" t="s">
        <v>204</v>
      </c>
      <c r="BD263" s="144">
        <v>273</v>
      </c>
      <c r="BE263" s="144" t="s">
        <v>204</v>
      </c>
      <c r="BF263" s="23">
        <v>0.15228574544601281</v>
      </c>
      <c r="BG263" s="144" t="s">
        <v>204</v>
      </c>
      <c r="BH263" s="144">
        <v>259</v>
      </c>
      <c r="BI263" s="144" t="s">
        <v>204</v>
      </c>
      <c r="BJ263" s="23">
        <v>4.5793459294951537E-2</v>
      </c>
      <c r="BK263" s="144" t="s">
        <v>204</v>
      </c>
      <c r="BL263" s="144">
        <v>300</v>
      </c>
      <c r="BM263" s="144" t="s">
        <v>204</v>
      </c>
      <c r="BN263" s="23">
        <v>8.3012789673165666E-2</v>
      </c>
      <c r="BO263" s="144" t="s">
        <v>204</v>
      </c>
      <c r="BP263" s="144">
        <v>120</v>
      </c>
      <c r="BQ263" s="144" t="s">
        <v>204</v>
      </c>
      <c r="BR263" s="23">
        <v>3.4075262628815897E-2</v>
      </c>
      <c r="BS263" s="144" t="s">
        <v>204</v>
      </c>
      <c r="BT263" s="144">
        <v>269</v>
      </c>
      <c r="BU263" s="144" t="s">
        <v>204</v>
      </c>
      <c r="BV263" s="23">
        <v>0.1016601694657263</v>
      </c>
      <c r="BW263" s="144" t="s">
        <v>204</v>
      </c>
      <c r="BX263" s="144">
        <v>192</v>
      </c>
      <c r="BY263" s="144" t="s">
        <v>204</v>
      </c>
      <c r="BZ263" s="23">
        <v>9.9903246655748831E-2</v>
      </c>
      <c r="CA263" s="144" t="s">
        <v>204</v>
      </c>
      <c r="CB263" s="144">
        <v>268</v>
      </c>
      <c r="CC263" s="144" t="s">
        <v>204</v>
      </c>
      <c r="CD263" s="23">
        <v>3.2103390830414247E-2</v>
      </c>
      <c r="CE263" s="144" t="s">
        <v>204</v>
      </c>
      <c r="CF263" s="144">
        <v>268</v>
      </c>
      <c r="CG263" s="2">
        <f t="shared" si="44"/>
        <v>5.1066321981358253E-3</v>
      </c>
      <c r="CH263">
        <f t="shared" si="45"/>
        <v>7.3061537897955039E-2</v>
      </c>
      <c r="CI263">
        <f t="shared" si="46"/>
        <v>1.7641590925018415E-2</v>
      </c>
      <c r="CJ263">
        <f t="shared" si="47"/>
        <v>4.5793459294951537E-2</v>
      </c>
      <c r="CK263">
        <f t="shared" si="48"/>
        <v>0.1016601694657263</v>
      </c>
      <c r="CL263">
        <f t="shared" si="49"/>
        <v>9.9903246655748831E-2</v>
      </c>
      <c r="CM263">
        <f t="shared" si="50"/>
        <v>3.2103390830414247E-2</v>
      </c>
      <c r="CN263">
        <f t="shared" si="51"/>
        <v>5.4685334548671811E-2</v>
      </c>
      <c r="CO263">
        <f t="shared" si="52"/>
        <v>1.2766580495339563E-3</v>
      </c>
      <c r="CP263" s="144" t="s">
        <v>204</v>
      </c>
      <c r="CQ263">
        <f t="shared" si="53"/>
        <v>299</v>
      </c>
      <c r="CR263">
        <f t="shared" si="54"/>
        <v>94</v>
      </c>
      <c r="CS263" s="144" t="s">
        <v>204</v>
      </c>
    </row>
    <row r="264" spans="1:97" x14ac:dyDescent="0.25">
      <c r="A264" s="144" t="s">
        <v>317</v>
      </c>
      <c r="B264" s="23">
        <v>0.16235609200040513</v>
      </c>
      <c r="C264" s="144" t="s">
        <v>317</v>
      </c>
      <c r="D264" s="144">
        <v>262</v>
      </c>
      <c r="E264" s="144" t="s">
        <v>317</v>
      </c>
      <c r="F264" s="23">
        <v>7.5817853600674737E-2</v>
      </c>
      <c r="G264" s="144" t="s">
        <v>317</v>
      </c>
      <c r="H264" s="144">
        <v>209</v>
      </c>
      <c r="I264" s="144" t="s">
        <v>317</v>
      </c>
      <c r="J264" s="23">
        <v>0.20914565664441215</v>
      </c>
      <c r="K264" s="144" t="s">
        <v>317</v>
      </c>
      <c r="L264" s="144">
        <v>235</v>
      </c>
      <c r="M264" s="144" t="s">
        <v>317</v>
      </c>
      <c r="N264" s="23">
        <v>26</v>
      </c>
      <c r="O264" s="144" t="s">
        <v>317</v>
      </c>
      <c r="P264" s="23">
        <v>202</v>
      </c>
      <c r="Q264" s="144" t="s">
        <v>317</v>
      </c>
      <c r="R264" s="23">
        <v>3.1899188261464285E-4</v>
      </c>
      <c r="S264" s="144" t="s">
        <v>317</v>
      </c>
      <c r="T264" s="144">
        <v>279</v>
      </c>
      <c r="U264" s="144" t="s">
        <v>317</v>
      </c>
      <c r="V264" s="23">
        <v>9.8459811116936496E-2</v>
      </c>
      <c r="W264" s="144" t="s">
        <v>317</v>
      </c>
      <c r="X264" s="144">
        <v>211</v>
      </c>
      <c r="Y264" s="144" t="s">
        <v>317</v>
      </c>
      <c r="Z264" s="23">
        <v>1.228767776910697E-3</v>
      </c>
      <c r="AA264" s="144" t="s">
        <v>317</v>
      </c>
      <c r="AB264" s="144">
        <v>278</v>
      </c>
      <c r="AC264" s="144" t="s">
        <v>317</v>
      </c>
      <c r="AD264" s="23">
        <v>1.9711173608019463E-2</v>
      </c>
      <c r="AE264" s="144" t="s">
        <v>317</v>
      </c>
      <c r="AF264" s="144">
        <v>90</v>
      </c>
      <c r="AG264" s="144" t="s">
        <v>317</v>
      </c>
      <c r="AH264" s="23">
        <v>0.11546085117290061</v>
      </c>
      <c r="AI264" s="144" t="s">
        <v>317</v>
      </c>
      <c r="AJ264" s="144">
        <v>100</v>
      </c>
      <c r="AK264" s="144" t="s">
        <v>317</v>
      </c>
      <c r="AL264" s="23">
        <v>3.3758565162332999E-2</v>
      </c>
      <c r="AM264" s="144" t="s">
        <v>317</v>
      </c>
      <c r="AN264" s="144">
        <v>97</v>
      </c>
      <c r="AO264" s="144" t="s">
        <v>317</v>
      </c>
      <c r="AP264" s="23">
        <v>6.0204250716997733E-2</v>
      </c>
      <c r="AQ264" s="144" t="s">
        <v>317</v>
      </c>
      <c r="AR264" s="144">
        <v>110</v>
      </c>
      <c r="AS264" s="144" t="s">
        <v>317</v>
      </c>
      <c r="AT264" s="23">
        <v>0.10789298484790996</v>
      </c>
      <c r="AU264" s="144" t="s">
        <v>317</v>
      </c>
      <c r="AV264" s="144">
        <v>116</v>
      </c>
      <c r="AW264" s="144" t="s">
        <v>317</v>
      </c>
      <c r="AX264" s="23">
        <v>9.6678965356363111E-2</v>
      </c>
      <c r="AY264" s="144" t="s">
        <v>317</v>
      </c>
      <c r="AZ264" s="144">
        <v>112</v>
      </c>
      <c r="BA264" s="144" t="s">
        <v>317</v>
      </c>
      <c r="BB264" s="23">
        <v>4.5917975044868012E-2</v>
      </c>
      <c r="BC264" s="144" t="s">
        <v>317</v>
      </c>
      <c r="BD264" s="144">
        <v>178</v>
      </c>
      <c r="BE264" s="144" t="s">
        <v>317</v>
      </c>
      <c r="BF264" s="23">
        <v>0.21712728786535571</v>
      </c>
      <c r="BG264" s="144" t="s">
        <v>317</v>
      </c>
      <c r="BH264" s="144">
        <v>166</v>
      </c>
      <c r="BI264" s="144" t="s">
        <v>317</v>
      </c>
      <c r="BJ264" s="23">
        <v>8.726822575107307E-2</v>
      </c>
      <c r="BK264" s="144" t="s">
        <v>317</v>
      </c>
      <c r="BL264" s="144">
        <v>198</v>
      </c>
      <c r="BM264" s="144" t="s">
        <v>317</v>
      </c>
      <c r="BN264" s="23">
        <v>4.1610353610008734E-2</v>
      </c>
      <c r="BO264" s="144" t="s">
        <v>317</v>
      </c>
      <c r="BP264" s="144">
        <v>220</v>
      </c>
      <c r="BQ264" s="144" t="s">
        <v>317</v>
      </c>
      <c r="BR264" s="23">
        <v>5.61756968000943E-2</v>
      </c>
      <c r="BS264" s="144" t="s">
        <v>317</v>
      </c>
      <c r="BT264" s="144">
        <v>183</v>
      </c>
      <c r="BU264" s="144" t="s">
        <v>317</v>
      </c>
      <c r="BV264" s="23">
        <v>8.500490115446048E-2</v>
      </c>
      <c r="BW264" s="144" t="s">
        <v>317</v>
      </c>
      <c r="BX264" s="144">
        <v>230</v>
      </c>
      <c r="BY264" s="144" t="s">
        <v>317</v>
      </c>
      <c r="BZ264" s="23">
        <v>0.10988933016935379</v>
      </c>
      <c r="CA264" s="144" t="s">
        <v>317</v>
      </c>
      <c r="CB264" s="144">
        <v>245</v>
      </c>
      <c r="CC264" s="144" t="s">
        <v>317</v>
      </c>
      <c r="CD264" s="23">
        <v>4.1809837452030277E-2</v>
      </c>
      <c r="CE264" s="144" t="s">
        <v>317</v>
      </c>
      <c r="CF264" s="144">
        <v>244</v>
      </c>
      <c r="CG264" s="2">
        <f t="shared" si="44"/>
        <v>1.228767776910697E-3</v>
      </c>
      <c r="CH264">
        <f t="shared" si="45"/>
        <v>3.3758565162332999E-2</v>
      </c>
      <c r="CI264">
        <f t="shared" si="46"/>
        <v>9.6678965356363111E-2</v>
      </c>
      <c r="CJ264">
        <f t="shared" si="47"/>
        <v>8.726822575107307E-2</v>
      </c>
      <c r="CK264">
        <f t="shared" si="48"/>
        <v>8.500490115446048E-2</v>
      </c>
      <c r="CL264">
        <f t="shared" si="49"/>
        <v>0.10988933016935379</v>
      </c>
      <c r="CM264">
        <f t="shared" si="50"/>
        <v>4.1809837452030277E-2</v>
      </c>
      <c r="CN264">
        <f t="shared" si="51"/>
        <v>6.6255297050777137E-2</v>
      </c>
      <c r="CO264">
        <f t="shared" si="52"/>
        <v>3.0719194422767425E-4</v>
      </c>
      <c r="CP264" s="144" t="s">
        <v>317</v>
      </c>
      <c r="CQ264">
        <f t="shared" si="53"/>
        <v>262</v>
      </c>
      <c r="CR264">
        <f t="shared" si="54"/>
        <v>278</v>
      </c>
      <c r="CS264" s="144" t="s">
        <v>317</v>
      </c>
    </row>
    <row r="265" spans="1:97" x14ac:dyDescent="0.25">
      <c r="A265" s="144" t="s">
        <v>276</v>
      </c>
      <c r="B265" s="23">
        <v>0.13419869688667482</v>
      </c>
      <c r="C265" s="144" t="s">
        <v>276</v>
      </c>
      <c r="D265" s="144">
        <v>298</v>
      </c>
      <c r="E265" s="144" t="s">
        <v>276</v>
      </c>
      <c r="F265" s="23">
        <v>8.432262576322605E-2</v>
      </c>
      <c r="G265" s="144" t="s">
        <v>276</v>
      </c>
      <c r="H265" s="144">
        <v>192</v>
      </c>
      <c r="I265" s="144" t="s">
        <v>276</v>
      </c>
      <c r="J265" s="23">
        <v>0.14665036976906398</v>
      </c>
      <c r="K265" s="144" t="s">
        <v>276</v>
      </c>
      <c r="L265" s="144">
        <v>307</v>
      </c>
      <c r="M265" s="144" t="s">
        <v>276</v>
      </c>
      <c r="N265" s="23">
        <v>115</v>
      </c>
      <c r="O265" s="144" t="s">
        <v>276</v>
      </c>
      <c r="P265" s="23">
        <v>272</v>
      </c>
      <c r="Q265" s="144" t="s">
        <v>276</v>
      </c>
      <c r="R265" s="23">
        <v>1.8634126498935907E-4</v>
      </c>
      <c r="S265" s="144" t="s">
        <v>276</v>
      </c>
      <c r="T265" s="144">
        <v>295</v>
      </c>
      <c r="U265" s="144" t="s">
        <v>276</v>
      </c>
      <c r="V265" s="23">
        <v>9.4998690693518309E-2</v>
      </c>
      <c r="W265" s="144" t="s">
        <v>276</v>
      </c>
      <c r="X265" s="144">
        <v>218</v>
      </c>
      <c r="Y265" s="144" t="s">
        <v>276</v>
      </c>
      <c r="Z265" s="23">
        <v>1.0641726073354625E-3</v>
      </c>
      <c r="AA265" s="144" t="s">
        <v>276</v>
      </c>
      <c r="AB265" s="144">
        <v>293</v>
      </c>
      <c r="AC265" s="144" t="s">
        <v>276</v>
      </c>
      <c r="AD265" s="23">
        <v>5.4668537206889189E-3</v>
      </c>
      <c r="AE265" s="144" t="s">
        <v>276</v>
      </c>
      <c r="AF265" s="144">
        <v>245</v>
      </c>
      <c r="AG265" s="144" t="s">
        <v>276</v>
      </c>
      <c r="AH265" s="23">
        <v>8.9226613442844466E-2</v>
      </c>
      <c r="AI265" s="144" t="s">
        <v>276</v>
      </c>
      <c r="AJ265" s="144">
        <v>143</v>
      </c>
      <c r="AK265" s="144" t="s">
        <v>276</v>
      </c>
      <c r="AL265" s="23">
        <v>1.6572355045748777E-2</v>
      </c>
      <c r="AM265" s="144" t="s">
        <v>276</v>
      </c>
      <c r="AN265" s="144">
        <v>249</v>
      </c>
      <c r="AO265" s="144" t="s">
        <v>276</v>
      </c>
      <c r="AP265" s="23">
        <v>6.6161214998489704E-2</v>
      </c>
      <c r="AQ265" s="144" t="s">
        <v>276</v>
      </c>
      <c r="AR265" s="144">
        <v>99</v>
      </c>
      <c r="AS265" s="144" t="s">
        <v>276</v>
      </c>
      <c r="AT265" s="23">
        <v>4.1702761496715576E-2</v>
      </c>
      <c r="AU265" s="144" t="s">
        <v>276</v>
      </c>
      <c r="AV265" s="144">
        <v>314</v>
      </c>
      <c r="AW265" s="144" t="s">
        <v>276</v>
      </c>
      <c r="AX265" s="23">
        <v>7.9145426450379114E-2</v>
      </c>
      <c r="AY265" s="144" t="s">
        <v>276</v>
      </c>
      <c r="AZ265" s="144">
        <v>146</v>
      </c>
      <c r="BA265" s="144" t="s">
        <v>276</v>
      </c>
      <c r="BB265" s="23">
        <v>4.8872348697675774E-2</v>
      </c>
      <c r="BC265" s="144" t="s">
        <v>276</v>
      </c>
      <c r="BD265" s="144">
        <v>170</v>
      </c>
      <c r="BE265" s="144" t="s">
        <v>276</v>
      </c>
      <c r="BF265" s="23">
        <v>0.1569846834713578</v>
      </c>
      <c r="BG265" s="144" t="s">
        <v>276</v>
      </c>
      <c r="BH265" s="144">
        <v>248</v>
      </c>
      <c r="BI265" s="144" t="s">
        <v>276</v>
      </c>
      <c r="BJ265" s="23">
        <v>7.7393191388453783E-2</v>
      </c>
      <c r="BK265" s="144" t="s">
        <v>276</v>
      </c>
      <c r="BL265" s="144">
        <v>227</v>
      </c>
      <c r="BM265" s="144" t="s">
        <v>276</v>
      </c>
      <c r="BN265" s="23">
        <v>6.589456062797891E-2</v>
      </c>
      <c r="BO265" s="144" t="s">
        <v>276</v>
      </c>
      <c r="BP265" s="144">
        <v>156</v>
      </c>
      <c r="BQ265" s="144" t="s">
        <v>276</v>
      </c>
      <c r="BR265" s="23">
        <v>2.7683247468152521E-2</v>
      </c>
      <c r="BS265" s="144" t="s">
        <v>276</v>
      </c>
      <c r="BT265" s="144">
        <v>301</v>
      </c>
      <c r="BU265" s="144" t="s">
        <v>276</v>
      </c>
      <c r="BV265" s="23">
        <v>8.1249386913834917E-2</v>
      </c>
      <c r="BW265" s="144" t="s">
        <v>276</v>
      </c>
      <c r="BX265" s="144">
        <v>241</v>
      </c>
      <c r="BY265" s="144" t="s">
        <v>276</v>
      </c>
      <c r="BZ265" s="23">
        <v>0.10289523121083817</v>
      </c>
      <c r="CA265" s="144" t="s">
        <v>276</v>
      </c>
      <c r="CB265" s="144">
        <v>258</v>
      </c>
      <c r="CC265" s="144" t="s">
        <v>276</v>
      </c>
      <c r="CD265" s="23">
        <v>1.0166852867993872E-2</v>
      </c>
      <c r="CE265" s="144" t="s">
        <v>276</v>
      </c>
      <c r="CF265" s="144">
        <v>316</v>
      </c>
      <c r="CG265" s="2">
        <f t="shared" si="44"/>
        <v>1.0641726073354625E-3</v>
      </c>
      <c r="CH265">
        <f t="shared" si="45"/>
        <v>1.6572355045748777E-2</v>
      </c>
      <c r="CI265">
        <f t="shared" si="46"/>
        <v>7.9145426450379114E-2</v>
      </c>
      <c r="CJ265">
        <f t="shared" si="47"/>
        <v>7.7393191388453783E-2</v>
      </c>
      <c r="CK265">
        <f t="shared" si="48"/>
        <v>8.1249386913834917E-2</v>
      </c>
      <c r="CL265">
        <f t="shared" si="49"/>
        <v>0.10289523121083817</v>
      </c>
      <c r="CM265">
        <f t="shared" si="50"/>
        <v>1.0166852867993872E-2</v>
      </c>
      <c r="CN265">
        <f t="shared" si="51"/>
        <v>5.4764649829287922E-2</v>
      </c>
      <c r="CO265">
        <f t="shared" si="52"/>
        <v>2.6604315183386562E-4</v>
      </c>
      <c r="CP265" s="144" t="s">
        <v>276</v>
      </c>
      <c r="CQ265">
        <f t="shared" si="53"/>
        <v>298</v>
      </c>
      <c r="CR265">
        <f t="shared" si="54"/>
        <v>293</v>
      </c>
      <c r="CS265" s="144" t="s">
        <v>276</v>
      </c>
    </row>
    <row r="266" spans="1:97" x14ac:dyDescent="0.25">
      <c r="A266" s="144" t="s">
        <v>135</v>
      </c>
      <c r="B266" s="23">
        <v>0.21048716157538977</v>
      </c>
      <c r="C266" s="144" t="s">
        <v>135</v>
      </c>
      <c r="D266" s="144">
        <v>168</v>
      </c>
      <c r="E266" s="144" t="s">
        <v>135</v>
      </c>
      <c r="F266" s="23">
        <v>0.13568950295915388</v>
      </c>
      <c r="G266" s="144" t="s">
        <v>135</v>
      </c>
      <c r="H266" s="144">
        <v>88</v>
      </c>
      <c r="I266" s="144" t="s">
        <v>135</v>
      </c>
      <c r="J266" s="23">
        <v>0.23598177397114126</v>
      </c>
      <c r="K266" s="144" t="s">
        <v>135</v>
      </c>
      <c r="L266" s="144">
        <v>202</v>
      </c>
      <c r="M266" s="144" t="s">
        <v>135</v>
      </c>
      <c r="N266" s="23">
        <v>114</v>
      </c>
      <c r="O266" s="144" t="s">
        <v>135</v>
      </c>
      <c r="P266" s="23">
        <v>271</v>
      </c>
      <c r="Q266" s="144" t="s">
        <v>135</v>
      </c>
      <c r="R266" s="23">
        <v>1.5948154223654915E-4</v>
      </c>
      <c r="S266" s="144" t="s">
        <v>135</v>
      </c>
      <c r="T266" s="144">
        <v>303</v>
      </c>
      <c r="U266" s="144" t="s">
        <v>135</v>
      </c>
      <c r="V266" s="23">
        <v>8.7216081334407738E-2</v>
      </c>
      <c r="W266" s="144" t="s">
        <v>135</v>
      </c>
      <c r="X266" s="144">
        <v>231</v>
      </c>
      <c r="Y266" s="144" t="s">
        <v>135</v>
      </c>
      <c r="Z266" s="23">
        <v>9.654014958344931E-4</v>
      </c>
      <c r="AA266" s="144" t="s">
        <v>135</v>
      </c>
      <c r="AB266" s="144">
        <v>305</v>
      </c>
      <c r="AC266" s="144" t="s">
        <v>135</v>
      </c>
      <c r="AD266" s="23">
        <v>4.1004997347928875E-2</v>
      </c>
      <c r="AE266" s="144" t="s">
        <v>135</v>
      </c>
      <c r="AF266" s="144">
        <v>44</v>
      </c>
      <c r="AG266" s="144" t="s">
        <v>135</v>
      </c>
      <c r="AH266" s="23">
        <v>0.24758731666608663</v>
      </c>
      <c r="AI266" s="144" t="s">
        <v>135</v>
      </c>
      <c r="AJ266" s="144">
        <v>18</v>
      </c>
      <c r="AK266" s="144" t="s">
        <v>135</v>
      </c>
      <c r="AL266" s="23">
        <v>7.1159681505379768E-2</v>
      </c>
      <c r="AM266" s="144" t="s">
        <v>135</v>
      </c>
      <c r="AN266" s="144">
        <v>38</v>
      </c>
      <c r="AO266" s="144" t="s">
        <v>135</v>
      </c>
      <c r="AP266" s="23">
        <v>0.17538570486667879</v>
      </c>
      <c r="AQ266" s="144" t="s">
        <v>135</v>
      </c>
      <c r="AR266" s="144">
        <v>25</v>
      </c>
      <c r="AS266" s="144" t="s">
        <v>135</v>
      </c>
      <c r="AT266" s="23">
        <v>9.7265164692472234E-2</v>
      </c>
      <c r="AU266" s="144" t="s">
        <v>135</v>
      </c>
      <c r="AV266" s="144">
        <v>144</v>
      </c>
      <c r="AW266" s="144" t="s">
        <v>135</v>
      </c>
      <c r="AX266" s="23">
        <v>0.20512197758493883</v>
      </c>
      <c r="AY266" s="144" t="s">
        <v>135</v>
      </c>
      <c r="AZ266" s="144">
        <v>27</v>
      </c>
      <c r="BA266" s="144" t="s">
        <v>135</v>
      </c>
      <c r="BB266" s="23">
        <v>4.4559482919272725E-2</v>
      </c>
      <c r="BC266" s="144" t="s">
        <v>135</v>
      </c>
      <c r="BD266" s="144">
        <v>179</v>
      </c>
      <c r="BE266" s="144" t="s">
        <v>135</v>
      </c>
      <c r="BF266" s="23">
        <v>0.21421104525683063</v>
      </c>
      <c r="BG266" s="144" t="s">
        <v>135</v>
      </c>
      <c r="BH266" s="144">
        <v>170</v>
      </c>
      <c r="BI266" s="144" t="s">
        <v>135</v>
      </c>
      <c r="BJ266" s="23">
        <v>8.5419464850249385E-2</v>
      </c>
      <c r="BK266" s="144" t="s">
        <v>135</v>
      </c>
      <c r="BL266" s="144">
        <v>203</v>
      </c>
      <c r="BM266" s="144" t="s">
        <v>135</v>
      </c>
      <c r="BN266" s="23">
        <v>3.9131534892988797E-2</v>
      </c>
      <c r="BO266" s="144" t="s">
        <v>135</v>
      </c>
      <c r="BP266" s="144">
        <v>226</v>
      </c>
      <c r="BQ266" s="144" t="s">
        <v>135</v>
      </c>
      <c r="BR266" s="23">
        <v>4.2888450713739201E-2</v>
      </c>
      <c r="BS266" s="144" t="s">
        <v>135</v>
      </c>
      <c r="BT266" s="144">
        <v>235</v>
      </c>
      <c r="BU266" s="144" t="s">
        <v>135</v>
      </c>
      <c r="BV266" s="23">
        <v>7.12837572400217E-2</v>
      </c>
      <c r="BW266" s="144" t="s">
        <v>135</v>
      </c>
      <c r="BX266" s="144">
        <v>270</v>
      </c>
      <c r="BY266" s="144" t="s">
        <v>135</v>
      </c>
      <c r="BZ266" s="23">
        <v>0.10913978685625636</v>
      </c>
      <c r="CA266" s="144" t="s">
        <v>135</v>
      </c>
      <c r="CB266" s="144">
        <v>247</v>
      </c>
      <c r="CC266" s="144" t="s">
        <v>135</v>
      </c>
      <c r="CD266" s="23">
        <v>4.4334167732827272E-2</v>
      </c>
      <c r="CE266" s="144" t="s">
        <v>135</v>
      </c>
      <c r="CF266" s="144">
        <v>233</v>
      </c>
      <c r="CG266" s="2">
        <f t="shared" si="44"/>
        <v>9.654014958344931E-4</v>
      </c>
      <c r="CH266">
        <f t="shared" si="45"/>
        <v>7.1159681505379768E-2</v>
      </c>
      <c r="CI266">
        <f t="shared" si="46"/>
        <v>0.20512197758493883</v>
      </c>
      <c r="CJ266">
        <f t="shared" si="47"/>
        <v>8.5419464850249385E-2</v>
      </c>
      <c r="CK266">
        <f t="shared" si="48"/>
        <v>7.12837572400217E-2</v>
      </c>
      <c r="CL266">
        <f t="shared" si="49"/>
        <v>0.10913978685625636</v>
      </c>
      <c r="CM266">
        <f t="shared" si="50"/>
        <v>4.4334167732827272E-2</v>
      </c>
      <c r="CN266">
        <f t="shared" si="51"/>
        <v>8.58969272031848E-2</v>
      </c>
      <c r="CO266">
        <f t="shared" si="52"/>
        <v>2.4135037395862328E-4</v>
      </c>
      <c r="CP266" s="144" t="s">
        <v>135</v>
      </c>
      <c r="CQ266">
        <f t="shared" si="53"/>
        <v>168</v>
      </c>
      <c r="CR266">
        <f t="shared" si="54"/>
        <v>305</v>
      </c>
      <c r="CS266" s="144" t="s">
        <v>135</v>
      </c>
    </row>
    <row r="267" spans="1:97" x14ac:dyDescent="0.25">
      <c r="A267" s="144" t="s">
        <v>94</v>
      </c>
      <c r="B267" s="23">
        <v>0.23144216754952424</v>
      </c>
      <c r="C267" s="144" t="s">
        <v>94</v>
      </c>
      <c r="D267" s="144">
        <v>138</v>
      </c>
      <c r="E267" s="144" t="s">
        <v>94</v>
      </c>
      <c r="F267" s="23">
        <v>6.3965325568551196E-2</v>
      </c>
      <c r="G267" s="144" t="s">
        <v>94</v>
      </c>
      <c r="H267" s="144">
        <v>239</v>
      </c>
      <c r="I267" s="144" t="s">
        <v>94</v>
      </c>
      <c r="J267" s="23">
        <v>0.45070563053124113</v>
      </c>
      <c r="K267" s="144" t="s">
        <v>94</v>
      </c>
      <c r="L267" s="144">
        <v>41</v>
      </c>
      <c r="M267" s="144" t="s">
        <v>94</v>
      </c>
      <c r="N267" s="23">
        <v>-198</v>
      </c>
      <c r="O267" s="144" t="s">
        <v>94</v>
      </c>
      <c r="P267" s="23">
        <v>12</v>
      </c>
      <c r="Q267" s="144" t="s">
        <v>94</v>
      </c>
      <c r="R267" s="23">
        <v>1.5978157905947106E-3</v>
      </c>
      <c r="S267" s="144" t="s">
        <v>94</v>
      </c>
      <c r="T267" s="144">
        <v>130</v>
      </c>
      <c r="U267" s="144" t="s">
        <v>94</v>
      </c>
      <c r="V267" s="23">
        <v>0.66169948395575873</v>
      </c>
      <c r="W267" s="144" t="s">
        <v>94</v>
      </c>
      <c r="X267" s="144">
        <v>11</v>
      </c>
      <c r="Y267" s="144" t="s">
        <v>94</v>
      </c>
      <c r="Z267" s="23">
        <v>7.7121315752932658E-3</v>
      </c>
      <c r="AA267" s="144" t="s">
        <v>94</v>
      </c>
      <c r="AB267" s="144">
        <v>50</v>
      </c>
      <c r="AC267" s="144" t="s">
        <v>94</v>
      </c>
      <c r="AD267" s="23">
        <v>1.2547643559461263E-2</v>
      </c>
      <c r="AE267" s="144" t="s">
        <v>94</v>
      </c>
      <c r="AF267" s="144">
        <v>140</v>
      </c>
      <c r="AG267" s="144" t="s">
        <v>94</v>
      </c>
      <c r="AH267" s="23">
        <v>0.17357960363473876</v>
      </c>
      <c r="AI267" s="144" t="s">
        <v>94</v>
      </c>
      <c r="AJ267" s="144">
        <v>41</v>
      </c>
      <c r="AK267" s="144" t="s">
        <v>94</v>
      </c>
      <c r="AL267" s="23">
        <v>3.4103121537561371E-2</v>
      </c>
      <c r="AM267" s="144" t="s">
        <v>94</v>
      </c>
      <c r="AN267" s="144">
        <v>95</v>
      </c>
      <c r="AO267" s="144" t="s">
        <v>94</v>
      </c>
      <c r="AP267" s="23">
        <v>3.6948941708289613E-2</v>
      </c>
      <c r="AQ267" s="144" t="s">
        <v>94</v>
      </c>
      <c r="AR267" s="144">
        <v>154</v>
      </c>
      <c r="AS267" s="144" t="s">
        <v>94</v>
      </c>
      <c r="AT267" s="23">
        <v>0.14584790173679638</v>
      </c>
      <c r="AU267" s="144" t="s">
        <v>94</v>
      </c>
      <c r="AV267" s="144">
        <v>50</v>
      </c>
      <c r="AW267" s="144" t="s">
        <v>94</v>
      </c>
      <c r="AX267" s="23">
        <v>8.7408900712750176E-2</v>
      </c>
      <c r="AY267" s="144" t="s">
        <v>94</v>
      </c>
      <c r="AZ267" s="144">
        <v>132</v>
      </c>
      <c r="BA267" s="144" t="s">
        <v>94</v>
      </c>
      <c r="BB267" s="23">
        <v>5.9413612448588969E-2</v>
      </c>
      <c r="BC267" s="144" t="s">
        <v>94</v>
      </c>
      <c r="BD267" s="144">
        <v>144</v>
      </c>
      <c r="BE267" s="144" t="s">
        <v>94</v>
      </c>
      <c r="BF267" s="23">
        <v>0.15463026353793272</v>
      </c>
      <c r="BG267" s="144" t="s">
        <v>94</v>
      </c>
      <c r="BH267" s="144">
        <v>254</v>
      </c>
      <c r="BI267" s="144" t="s">
        <v>94</v>
      </c>
      <c r="BJ267" s="23">
        <v>8.6517124505574916E-2</v>
      </c>
      <c r="BK267" s="144" t="s">
        <v>94</v>
      </c>
      <c r="BL267" s="144">
        <v>199</v>
      </c>
      <c r="BM267" s="144" t="s">
        <v>94</v>
      </c>
      <c r="BN267" s="23">
        <v>3.1028551876771431E-2</v>
      </c>
      <c r="BO267" s="144" t="s">
        <v>94</v>
      </c>
      <c r="BP267" s="144">
        <v>257</v>
      </c>
      <c r="BQ267" s="144" t="s">
        <v>94</v>
      </c>
      <c r="BR267" s="23">
        <v>4.9938287451055337E-2</v>
      </c>
      <c r="BS267" s="144" t="s">
        <v>94</v>
      </c>
      <c r="BT267" s="144">
        <v>207</v>
      </c>
      <c r="BU267" s="144" t="s">
        <v>94</v>
      </c>
      <c r="BV267" s="23">
        <v>7.0396830475632735E-2</v>
      </c>
      <c r="BW267" s="144" t="s">
        <v>94</v>
      </c>
      <c r="BX267" s="144">
        <v>272</v>
      </c>
      <c r="BY267" s="144" t="s">
        <v>94</v>
      </c>
      <c r="BZ267" s="23">
        <v>0.18319149858543451</v>
      </c>
      <c r="CA267" s="144" t="s">
        <v>94</v>
      </c>
      <c r="CB267" s="144">
        <v>119</v>
      </c>
      <c r="CC267" s="144" t="s">
        <v>94</v>
      </c>
      <c r="CD267" s="23">
        <v>0.24048936972542234</v>
      </c>
      <c r="CE267" s="144" t="s">
        <v>94</v>
      </c>
      <c r="CF267" s="144">
        <v>39</v>
      </c>
      <c r="CG267" s="2">
        <f t="shared" si="44"/>
        <v>7.7121315752932658E-3</v>
      </c>
      <c r="CH267">
        <f t="shared" si="45"/>
        <v>3.4103121537561371E-2</v>
      </c>
      <c r="CI267">
        <f t="shared" si="46"/>
        <v>8.7408900712750176E-2</v>
      </c>
      <c r="CJ267">
        <f t="shared" si="47"/>
        <v>8.6517124505574916E-2</v>
      </c>
      <c r="CK267">
        <f t="shared" si="48"/>
        <v>7.0396830475632735E-2</v>
      </c>
      <c r="CL267">
        <f t="shared" si="49"/>
        <v>0.18319149858543451</v>
      </c>
      <c r="CM267">
        <f t="shared" si="50"/>
        <v>0.24048936972542234</v>
      </c>
      <c r="CN267">
        <f t="shared" si="51"/>
        <v>9.4448378081379278E-2</v>
      </c>
      <c r="CO267">
        <f t="shared" si="52"/>
        <v>1.9280328938233165E-3</v>
      </c>
      <c r="CP267" s="144" t="s">
        <v>94</v>
      </c>
      <c r="CQ267">
        <f t="shared" si="53"/>
        <v>138</v>
      </c>
      <c r="CR267">
        <f t="shared" si="54"/>
        <v>50</v>
      </c>
      <c r="CS267" s="144" t="s">
        <v>94</v>
      </c>
    </row>
    <row r="268" spans="1:97" x14ac:dyDescent="0.25">
      <c r="A268" s="144" t="s">
        <v>207</v>
      </c>
      <c r="B268" s="23">
        <v>0.29811343612719082</v>
      </c>
      <c r="C268" s="144" t="s">
        <v>207</v>
      </c>
      <c r="D268" s="144">
        <v>87</v>
      </c>
      <c r="E268" s="144" t="s">
        <v>207</v>
      </c>
      <c r="F268" s="23">
        <v>0.1829054382943322</v>
      </c>
      <c r="G268" s="144" t="s">
        <v>207</v>
      </c>
      <c r="H268" s="144">
        <v>59</v>
      </c>
      <c r="I268" s="144" t="s">
        <v>207</v>
      </c>
      <c r="J268" s="23">
        <v>0.29975613033053039</v>
      </c>
      <c r="K268" s="144" t="s">
        <v>207</v>
      </c>
      <c r="L268" s="144">
        <v>116</v>
      </c>
      <c r="M268" s="144" t="s">
        <v>207</v>
      </c>
      <c r="N268" s="23">
        <v>57</v>
      </c>
      <c r="O268" s="144" t="s">
        <v>207</v>
      </c>
      <c r="P268" s="23">
        <v>228</v>
      </c>
      <c r="Q268" s="144" t="s">
        <v>207</v>
      </c>
      <c r="R268" s="23">
        <v>1.0141174516002495E-3</v>
      </c>
      <c r="S268" s="144" t="s">
        <v>207</v>
      </c>
      <c r="T268" s="144">
        <v>194</v>
      </c>
      <c r="U268" s="144" t="s">
        <v>207</v>
      </c>
      <c r="V268" s="23">
        <v>0.28415218031852663</v>
      </c>
      <c r="W268" s="144" t="s">
        <v>207</v>
      </c>
      <c r="X268" s="144">
        <v>65</v>
      </c>
      <c r="Y268" s="144" t="s">
        <v>207</v>
      </c>
      <c r="Z268" s="23">
        <v>3.6396764175823447E-3</v>
      </c>
      <c r="AA268" s="144" t="s">
        <v>207</v>
      </c>
      <c r="AB268" s="144">
        <v>135</v>
      </c>
      <c r="AC268" s="144" t="s">
        <v>207</v>
      </c>
      <c r="AD268" s="23">
        <v>3.6414355505410443E-3</v>
      </c>
      <c r="AE268" s="144" t="s">
        <v>207</v>
      </c>
      <c r="AF268" s="144">
        <v>280</v>
      </c>
      <c r="AG268" s="144" t="s">
        <v>207</v>
      </c>
      <c r="AH268" s="23">
        <v>7.8250493754474376E-2</v>
      </c>
      <c r="AI268" s="144" t="s">
        <v>207</v>
      </c>
      <c r="AJ268" s="144">
        <v>179</v>
      </c>
      <c r="AK268" s="144" t="s">
        <v>207</v>
      </c>
      <c r="AL268" s="23">
        <v>1.3410303549951591E-2</v>
      </c>
      <c r="AM268" s="144" t="s">
        <v>207</v>
      </c>
      <c r="AN268" s="144">
        <v>285</v>
      </c>
      <c r="AO268" s="144" t="s">
        <v>207</v>
      </c>
      <c r="AP268" s="23">
        <v>6.6086600353841798E-2</v>
      </c>
      <c r="AQ268" s="144" t="s">
        <v>207</v>
      </c>
      <c r="AR268" s="144">
        <v>100</v>
      </c>
      <c r="AS268" s="144" t="s">
        <v>207</v>
      </c>
      <c r="AT268" s="23">
        <v>7.1809951476636935E-2</v>
      </c>
      <c r="AU268" s="144" t="s">
        <v>207</v>
      </c>
      <c r="AV268" s="144">
        <v>230</v>
      </c>
      <c r="AW268" s="144" t="s">
        <v>207</v>
      </c>
      <c r="AX268" s="23">
        <v>8.9687232155266292E-2</v>
      </c>
      <c r="AY268" s="144" t="s">
        <v>207</v>
      </c>
      <c r="AZ268" s="144">
        <v>127</v>
      </c>
      <c r="BA268" s="144" t="s">
        <v>207</v>
      </c>
      <c r="BB268" s="23">
        <v>0.21173384134647838</v>
      </c>
      <c r="BC268" s="144" t="s">
        <v>207</v>
      </c>
      <c r="BD268" s="144">
        <v>31</v>
      </c>
      <c r="BE268" s="144" t="s">
        <v>207</v>
      </c>
      <c r="BF268" s="23">
        <v>0.2029843211832269</v>
      </c>
      <c r="BG268" s="144" t="s">
        <v>207</v>
      </c>
      <c r="BH268" s="144">
        <v>186</v>
      </c>
      <c r="BI268" s="144" t="s">
        <v>207</v>
      </c>
      <c r="BJ268" s="23">
        <v>0.23557387399227642</v>
      </c>
      <c r="BK268" s="144" t="s">
        <v>207</v>
      </c>
      <c r="BL268" s="144">
        <v>33</v>
      </c>
      <c r="BM268" s="144" t="s">
        <v>207</v>
      </c>
      <c r="BN268" s="23">
        <v>0.12224026830533587</v>
      </c>
      <c r="BO268" s="144" t="s">
        <v>207</v>
      </c>
      <c r="BP268" s="144">
        <v>75</v>
      </c>
      <c r="BQ268" s="144" t="s">
        <v>207</v>
      </c>
      <c r="BR268" s="23">
        <v>0.13621135535383205</v>
      </c>
      <c r="BS268" s="144" t="s">
        <v>207</v>
      </c>
      <c r="BT268" s="144">
        <v>33</v>
      </c>
      <c r="BU268" s="144" t="s">
        <v>207</v>
      </c>
      <c r="BV268" s="23">
        <v>0.2246248774155423</v>
      </c>
      <c r="BW268" s="144" t="s">
        <v>207</v>
      </c>
      <c r="BX268" s="144">
        <v>50</v>
      </c>
      <c r="BY268" s="144" t="s">
        <v>207</v>
      </c>
      <c r="BZ268" s="23">
        <v>0.13839485472933313</v>
      </c>
      <c r="CA268" s="144" t="s">
        <v>207</v>
      </c>
      <c r="CB268" s="144">
        <v>183</v>
      </c>
      <c r="CC268" s="144" t="s">
        <v>207</v>
      </c>
      <c r="CD268" s="23">
        <v>0.15856386728059513</v>
      </c>
      <c r="CE268" s="144" t="s">
        <v>207</v>
      </c>
      <c r="CF268" s="144">
        <v>73</v>
      </c>
      <c r="CG268" s="2">
        <f t="shared" si="44"/>
        <v>3.6396764175823447E-3</v>
      </c>
      <c r="CH268">
        <f t="shared" si="45"/>
        <v>1.3410303549951591E-2</v>
      </c>
      <c r="CI268">
        <f t="shared" si="46"/>
        <v>8.9687232155266292E-2</v>
      </c>
      <c r="CJ268">
        <f t="shared" si="47"/>
        <v>0.23557387399227642</v>
      </c>
      <c r="CK268">
        <f t="shared" si="48"/>
        <v>0.2246248774155423</v>
      </c>
      <c r="CL268">
        <f t="shared" si="49"/>
        <v>0.13839485472933313</v>
      </c>
      <c r="CM268">
        <f t="shared" si="50"/>
        <v>0.15856386728059513</v>
      </c>
      <c r="CN268">
        <f t="shared" si="51"/>
        <v>0.12165600946705232</v>
      </c>
      <c r="CO268">
        <f t="shared" si="52"/>
        <v>9.0991910439558617E-4</v>
      </c>
      <c r="CP268" s="144" t="s">
        <v>207</v>
      </c>
      <c r="CQ268">
        <f t="shared" si="53"/>
        <v>87</v>
      </c>
      <c r="CR268">
        <f t="shared" si="54"/>
        <v>135</v>
      </c>
      <c r="CS268" s="144" t="s">
        <v>207</v>
      </c>
    </row>
    <row r="269" spans="1:97" x14ac:dyDescent="0.25">
      <c r="A269" s="144" t="s">
        <v>113</v>
      </c>
      <c r="B269" s="23">
        <v>0.34589812620070426</v>
      </c>
      <c r="C269" s="144" t="s">
        <v>113</v>
      </c>
      <c r="D269" s="144">
        <v>57</v>
      </c>
      <c r="E269" s="144" t="s">
        <v>113</v>
      </c>
      <c r="F269" s="23">
        <v>0.10720166387215584</v>
      </c>
      <c r="G269" s="144" t="s">
        <v>113</v>
      </c>
      <c r="H269" s="144">
        <v>147</v>
      </c>
      <c r="I269" s="144" t="s">
        <v>113</v>
      </c>
      <c r="J269" s="23">
        <v>0.50981853961640389</v>
      </c>
      <c r="K269" s="144" t="s">
        <v>113</v>
      </c>
      <c r="L269" s="144">
        <v>29</v>
      </c>
      <c r="M269" s="144" t="s">
        <v>113</v>
      </c>
      <c r="N269" s="23">
        <v>-118</v>
      </c>
      <c r="O269" s="144" t="s">
        <v>113</v>
      </c>
      <c r="P269" s="23">
        <v>51</v>
      </c>
      <c r="Q269" s="144" t="s">
        <v>113</v>
      </c>
      <c r="R269" s="23">
        <v>9.6346442361804399E-4</v>
      </c>
      <c r="S269" s="144" t="s">
        <v>113</v>
      </c>
      <c r="T269" s="144">
        <v>202</v>
      </c>
      <c r="U269" s="144" t="s">
        <v>113</v>
      </c>
      <c r="V269" s="23">
        <v>0.61924430762592531</v>
      </c>
      <c r="W269" s="144" t="s">
        <v>113</v>
      </c>
      <c r="X269" s="144">
        <v>14</v>
      </c>
      <c r="Y269" s="144" t="s">
        <v>113</v>
      </c>
      <c r="Z269" s="23">
        <v>6.6856403972124934E-3</v>
      </c>
      <c r="AA269" s="144" t="s">
        <v>113</v>
      </c>
      <c r="AB269" s="144">
        <v>64</v>
      </c>
      <c r="AC269" s="144" t="s">
        <v>113</v>
      </c>
      <c r="AD269" s="23">
        <v>8.8306957520033896E-3</v>
      </c>
      <c r="AE269" s="144" t="s">
        <v>113</v>
      </c>
      <c r="AF269" s="144">
        <v>186</v>
      </c>
      <c r="AG269" s="144" t="s">
        <v>113</v>
      </c>
      <c r="AH269" s="23">
        <v>0.11491856584052479</v>
      </c>
      <c r="AI269" s="144" t="s">
        <v>113</v>
      </c>
      <c r="AJ269" s="144">
        <v>102</v>
      </c>
      <c r="AK269" s="144" t="s">
        <v>113</v>
      </c>
      <c r="AL269" s="23">
        <v>2.3088128863353607E-2</v>
      </c>
      <c r="AM269" s="144" t="s">
        <v>113</v>
      </c>
      <c r="AN269" s="144">
        <v>155</v>
      </c>
      <c r="AO269" s="144" t="s">
        <v>113</v>
      </c>
      <c r="AP269" s="23">
        <v>3.19863858402398E-2</v>
      </c>
      <c r="AQ269" s="144" t="s">
        <v>113</v>
      </c>
      <c r="AR269" s="144">
        <v>167</v>
      </c>
      <c r="AS269" s="144" t="s">
        <v>113</v>
      </c>
      <c r="AT269" s="23">
        <v>0.17247627684569286</v>
      </c>
      <c r="AU269" s="144" t="s">
        <v>113</v>
      </c>
      <c r="AV269" s="144">
        <v>30</v>
      </c>
      <c r="AW269" s="144" t="s">
        <v>113</v>
      </c>
      <c r="AX269" s="23">
        <v>9.1963238199814223E-2</v>
      </c>
      <c r="AY269" s="144" t="s">
        <v>113</v>
      </c>
      <c r="AZ269" s="144">
        <v>120</v>
      </c>
      <c r="BA269" s="144" t="s">
        <v>113</v>
      </c>
      <c r="BB269" s="23">
        <v>1.8989091707916295E-2</v>
      </c>
      <c r="BC269" s="144" t="s">
        <v>113</v>
      </c>
      <c r="BD269" s="144">
        <v>263</v>
      </c>
      <c r="BE269" s="144" t="s">
        <v>113</v>
      </c>
      <c r="BF269" s="23">
        <v>0.20250250101524259</v>
      </c>
      <c r="BG269" s="144" t="s">
        <v>113</v>
      </c>
      <c r="BH269" s="144">
        <v>188</v>
      </c>
      <c r="BI269" s="144" t="s">
        <v>113</v>
      </c>
      <c r="BJ269" s="23">
        <v>5.9646339527217804E-2</v>
      </c>
      <c r="BK269" s="144" t="s">
        <v>113</v>
      </c>
      <c r="BL269" s="144">
        <v>266</v>
      </c>
      <c r="BM269" s="144" t="s">
        <v>113</v>
      </c>
      <c r="BN269" s="23">
        <v>0.17643630429277182</v>
      </c>
      <c r="BO269" s="144" t="s">
        <v>113</v>
      </c>
      <c r="BP269" s="144">
        <v>42</v>
      </c>
      <c r="BQ269" s="144" t="s">
        <v>113</v>
      </c>
      <c r="BR269" s="23">
        <v>8.2751540680318203E-2</v>
      </c>
      <c r="BS269" s="144" t="s">
        <v>113</v>
      </c>
      <c r="BT269" s="144">
        <v>96</v>
      </c>
      <c r="BU269" s="144" t="s">
        <v>113</v>
      </c>
      <c r="BV269" s="23">
        <v>0.2250637810007996</v>
      </c>
      <c r="BW269" s="144" t="s">
        <v>113</v>
      </c>
      <c r="BX269" s="144">
        <v>49</v>
      </c>
      <c r="BY269" s="144" t="s">
        <v>113</v>
      </c>
      <c r="BZ269" s="23">
        <v>0.34665802339108492</v>
      </c>
      <c r="CA269" s="144" t="s">
        <v>113</v>
      </c>
      <c r="CB269" s="144">
        <v>26</v>
      </c>
      <c r="CC269" s="144" t="s">
        <v>113</v>
      </c>
      <c r="CD269" s="23">
        <v>0.28190514182994064</v>
      </c>
      <c r="CE269" s="144" t="s">
        <v>113</v>
      </c>
      <c r="CF269" s="144">
        <v>31</v>
      </c>
      <c r="CG269" s="2">
        <f t="shared" si="44"/>
        <v>6.6856403972124934E-3</v>
      </c>
      <c r="CH269">
        <f t="shared" si="45"/>
        <v>2.3088128863353607E-2</v>
      </c>
      <c r="CI269">
        <f t="shared" si="46"/>
        <v>9.1963238199814223E-2</v>
      </c>
      <c r="CJ269">
        <f t="shared" si="47"/>
        <v>5.9646339527217804E-2</v>
      </c>
      <c r="CK269">
        <f t="shared" si="48"/>
        <v>0.2250637810007996</v>
      </c>
      <c r="CL269">
        <f t="shared" si="49"/>
        <v>0.34665802339108492</v>
      </c>
      <c r="CM269">
        <f t="shared" si="50"/>
        <v>0.28190514182994064</v>
      </c>
      <c r="CN269">
        <f t="shared" si="51"/>
        <v>0.14115628688991647</v>
      </c>
      <c r="CO269">
        <f t="shared" si="52"/>
        <v>1.6714100993031234E-3</v>
      </c>
      <c r="CP269" s="144" t="s">
        <v>113</v>
      </c>
      <c r="CQ269">
        <f t="shared" si="53"/>
        <v>57</v>
      </c>
      <c r="CR269">
        <f t="shared" si="54"/>
        <v>64</v>
      </c>
      <c r="CS269" s="144" t="s">
        <v>113</v>
      </c>
    </row>
    <row r="270" spans="1:97" x14ac:dyDescent="0.25">
      <c r="A270" s="144" t="s">
        <v>300</v>
      </c>
      <c r="B270" s="23">
        <v>0.17645376610070987</v>
      </c>
      <c r="C270" s="144" t="s">
        <v>300</v>
      </c>
      <c r="D270" s="144">
        <v>230</v>
      </c>
      <c r="E270" s="144" t="s">
        <v>300</v>
      </c>
      <c r="F270" s="23">
        <v>4.946382456490938E-2</v>
      </c>
      <c r="G270" s="144" t="s">
        <v>300</v>
      </c>
      <c r="H270" s="144">
        <v>279</v>
      </c>
      <c r="I270" s="144" t="s">
        <v>300</v>
      </c>
      <c r="J270" s="23">
        <v>0.20742949441225031</v>
      </c>
      <c r="K270" s="144" t="s">
        <v>300</v>
      </c>
      <c r="L270" s="144">
        <v>237</v>
      </c>
      <c r="M270" s="144" t="s">
        <v>300</v>
      </c>
      <c r="N270" s="23">
        <v>-42</v>
      </c>
      <c r="O270" s="144" t="s">
        <v>300</v>
      </c>
      <c r="P270" s="23">
        <v>112</v>
      </c>
      <c r="Q270" s="144" t="s">
        <v>300</v>
      </c>
      <c r="R270" s="23">
        <v>1.3390440378680403E-4</v>
      </c>
      <c r="S270" s="144" t="s">
        <v>300</v>
      </c>
      <c r="T270" s="144">
        <v>306</v>
      </c>
      <c r="U270" s="144" t="s">
        <v>300</v>
      </c>
      <c r="V270" s="23">
        <v>9.0925790222886202E-2</v>
      </c>
      <c r="W270" s="144" t="s">
        <v>300</v>
      </c>
      <c r="X270" s="144">
        <v>225</v>
      </c>
      <c r="Y270" s="144" t="s">
        <v>300</v>
      </c>
      <c r="Z270" s="23">
        <v>9.7411362651606101E-4</v>
      </c>
      <c r="AA270" s="144" t="s">
        <v>300</v>
      </c>
      <c r="AB270" s="144">
        <v>304</v>
      </c>
      <c r="AC270" s="144" t="s">
        <v>300</v>
      </c>
      <c r="AD270" s="23">
        <v>1.0966553632938757E-2</v>
      </c>
      <c r="AE270" s="144" t="s">
        <v>300</v>
      </c>
      <c r="AF270" s="144">
        <v>156</v>
      </c>
      <c r="AG270" s="144" t="s">
        <v>300</v>
      </c>
      <c r="AH270" s="23">
        <v>7.8047806832831898E-2</v>
      </c>
      <c r="AI270" s="144" t="s">
        <v>300</v>
      </c>
      <c r="AJ270" s="144">
        <v>182</v>
      </c>
      <c r="AK270" s="144" t="s">
        <v>300</v>
      </c>
      <c r="AL270" s="23">
        <v>2.0522457035615057E-2</v>
      </c>
      <c r="AM270" s="144" t="s">
        <v>300</v>
      </c>
      <c r="AN270" s="144">
        <v>180</v>
      </c>
      <c r="AO270" s="144" t="s">
        <v>300</v>
      </c>
      <c r="AP270" s="23">
        <v>3.1159095792477713E-2</v>
      </c>
      <c r="AQ270" s="144" t="s">
        <v>300</v>
      </c>
      <c r="AR270" s="144">
        <v>170</v>
      </c>
      <c r="AS270" s="144" t="s">
        <v>300</v>
      </c>
      <c r="AT270" s="23">
        <v>7.2234970948389252E-2</v>
      </c>
      <c r="AU270" s="144" t="s">
        <v>300</v>
      </c>
      <c r="AV270" s="144">
        <v>228</v>
      </c>
      <c r="AW270" s="144" t="s">
        <v>300</v>
      </c>
      <c r="AX270" s="23">
        <v>5.5816721178898E-2</v>
      </c>
      <c r="AY270" s="144" t="s">
        <v>300</v>
      </c>
      <c r="AZ270" s="144">
        <v>206</v>
      </c>
      <c r="BA270" s="144" t="s">
        <v>300</v>
      </c>
      <c r="BB270" s="23">
        <v>3.4417864755647162E-2</v>
      </c>
      <c r="BC270" s="144" t="s">
        <v>300</v>
      </c>
      <c r="BD270" s="144">
        <v>207</v>
      </c>
      <c r="BE270" s="144" t="s">
        <v>300</v>
      </c>
      <c r="BF270" s="23">
        <v>0.16964629382744689</v>
      </c>
      <c r="BG270" s="144" t="s">
        <v>300</v>
      </c>
      <c r="BH270" s="144">
        <v>225</v>
      </c>
      <c r="BI270" s="144" t="s">
        <v>300</v>
      </c>
      <c r="BJ270" s="23">
        <v>6.685376791208042E-2</v>
      </c>
      <c r="BK270" s="144" t="s">
        <v>300</v>
      </c>
      <c r="BL270" s="144">
        <v>248</v>
      </c>
      <c r="BM270" s="144" t="s">
        <v>300</v>
      </c>
      <c r="BN270" s="23">
        <v>3.2771564554563128E-2</v>
      </c>
      <c r="BO270" s="144" t="s">
        <v>300</v>
      </c>
      <c r="BP270" s="144">
        <v>251</v>
      </c>
      <c r="BQ270" s="144" t="s">
        <v>300</v>
      </c>
      <c r="BR270" s="23">
        <v>6.3062284789983061E-2</v>
      </c>
      <c r="BS270" s="144" t="s">
        <v>300</v>
      </c>
      <c r="BT270" s="144">
        <v>159</v>
      </c>
      <c r="BU270" s="144" t="s">
        <v>300</v>
      </c>
      <c r="BV270" s="23">
        <v>8.3337749048842738E-2</v>
      </c>
      <c r="BW270" s="144" t="s">
        <v>300</v>
      </c>
      <c r="BX270" s="144">
        <v>234</v>
      </c>
      <c r="BY270" s="144" t="s">
        <v>300</v>
      </c>
      <c r="BZ270" s="23">
        <v>0.22411168196156112</v>
      </c>
      <c r="CA270" s="144" t="s">
        <v>300</v>
      </c>
      <c r="CB270" s="144">
        <v>71</v>
      </c>
      <c r="CC270" s="144" t="s">
        <v>300</v>
      </c>
      <c r="CD270" s="23">
        <v>4.2658911144152774E-2</v>
      </c>
      <c r="CE270" s="144" t="s">
        <v>300</v>
      </c>
      <c r="CF270" s="144">
        <v>241</v>
      </c>
      <c r="CG270" s="2">
        <f t="shared" si="44"/>
        <v>9.7411362651606101E-4</v>
      </c>
      <c r="CH270">
        <f t="shared" si="45"/>
        <v>2.0522457035615057E-2</v>
      </c>
      <c r="CI270">
        <f t="shared" si="46"/>
        <v>5.5816721178898E-2</v>
      </c>
      <c r="CJ270">
        <f t="shared" si="47"/>
        <v>6.685376791208042E-2</v>
      </c>
      <c r="CK270">
        <f t="shared" si="48"/>
        <v>8.3337749048842738E-2</v>
      </c>
      <c r="CL270">
        <f t="shared" si="49"/>
        <v>0.22411168196156112</v>
      </c>
      <c r="CM270">
        <f t="shared" si="50"/>
        <v>4.2658911144152774E-2</v>
      </c>
      <c r="CN270">
        <f t="shared" si="51"/>
        <v>7.2008364728942287E-2</v>
      </c>
      <c r="CO270">
        <f t="shared" si="52"/>
        <v>2.4352840662901525E-4</v>
      </c>
      <c r="CP270" s="144" t="s">
        <v>300</v>
      </c>
      <c r="CQ270">
        <f t="shared" si="53"/>
        <v>230</v>
      </c>
      <c r="CR270">
        <f t="shared" si="54"/>
        <v>304</v>
      </c>
      <c r="CS270" s="144" t="s">
        <v>300</v>
      </c>
    </row>
    <row r="271" spans="1:97" x14ac:dyDescent="0.25">
      <c r="A271" s="144" t="s">
        <v>186</v>
      </c>
      <c r="B271" s="23">
        <v>0.18086074164944169</v>
      </c>
      <c r="C271" s="144" t="s">
        <v>186</v>
      </c>
      <c r="D271" s="144">
        <v>223</v>
      </c>
      <c r="E271" s="144" t="s">
        <v>186</v>
      </c>
      <c r="F271" s="23">
        <v>0.13564235428416041</v>
      </c>
      <c r="G271" s="144" t="s">
        <v>186</v>
      </c>
      <c r="H271" s="144">
        <v>89</v>
      </c>
      <c r="I271" s="144" t="s">
        <v>186</v>
      </c>
      <c r="J271" s="23">
        <v>0.20588246493830667</v>
      </c>
      <c r="K271" s="144" t="s">
        <v>186</v>
      </c>
      <c r="L271" s="144">
        <v>241</v>
      </c>
      <c r="M271" s="144" t="s">
        <v>186</v>
      </c>
      <c r="N271" s="23">
        <v>152</v>
      </c>
      <c r="O271" s="144" t="s">
        <v>186</v>
      </c>
      <c r="P271" s="23">
        <v>296</v>
      </c>
      <c r="Q271" s="144" t="s">
        <v>186</v>
      </c>
      <c r="R271" s="23">
        <v>6.0582904044489635E-4</v>
      </c>
      <c r="S271" s="144" t="s">
        <v>186</v>
      </c>
      <c r="T271" s="144">
        <v>241</v>
      </c>
      <c r="U271" s="144" t="s">
        <v>186</v>
      </c>
      <c r="V271" s="23">
        <v>0.19966660131826561</v>
      </c>
      <c r="W271" s="144" t="s">
        <v>186</v>
      </c>
      <c r="X271" s="144">
        <v>112</v>
      </c>
      <c r="Y271" s="144" t="s">
        <v>186</v>
      </c>
      <c r="Z271" s="23">
        <v>2.4507754422318073E-3</v>
      </c>
      <c r="AA271" s="144" t="s">
        <v>186</v>
      </c>
      <c r="AB271" s="144">
        <v>191</v>
      </c>
      <c r="AC271" s="144" t="s">
        <v>186</v>
      </c>
      <c r="AD271" s="23">
        <v>8.5601083887931594E-3</v>
      </c>
      <c r="AE271" s="144" t="s">
        <v>186</v>
      </c>
      <c r="AF271" s="144">
        <v>189</v>
      </c>
      <c r="AG271" s="144" t="s">
        <v>186</v>
      </c>
      <c r="AH271" s="23">
        <v>9.0341063644161071E-2</v>
      </c>
      <c r="AI271" s="144" t="s">
        <v>186</v>
      </c>
      <c r="AJ271" s="144">
        <v>140</v>
      </c>
      <c r="AK271" s="144" t="s">
        <v>186</v>
      </c>
      <c r="AL271" s="23">
        <v>1.9726922030234774E-2</v>
      </c>
      <c r="AM271" s="144" t="s">
        <v>186</v>
      </c>
      <c r="AN271" s="144">
        <v>190</v>
      </c>
      <c r="AO271" s="144" t="s">
        <v>186</v>
      </c>
      <c r="AP271" s="23">
        <v>0</v>
      </c>
      <c r="AQ271" s="144" t="s">
        <v>186</v>
      </c>
      <c r="AR271" s="144">
        <v>253</v>
      </c>
      <c r="AS271" s="144" t="s">
        <v>186</v>
      </c>
      <c r="AT271" s="23">
        <v>4.7152342490123997E-2</v>
      </c>
      <c r="AU271" s="144" t="s">
        <v>186</v>
      </c>
      <c r="AV271" s="144">
        <v>306</v>
      </c>
      <c r="AW271" s="144" t="s">
        <v>186</v>
      </c>
      <c r="AX271" s="23">
        <v>1.6623859989199366E-2</v>
      </c>
      <c r="AY271" s="144" t="s">
        <v>186</v>
      </c>
      <c r="AZ271" s="144">
        <v>317</v>
      </c>
      <c r="BA271" s="144" t="s">
        <v>186</v>
      </c>
      <c r="BB271" s="23">
        <v>6.8173459764009486E-2</v>
      </c>
      <c r="BC271" s="144" t="s">
        <v>186</v>
      </c>
      <c r="BD271" s="144">
        <v>129</v>
      </c>
      <c r="BE271" s="144" t="s">
        <v>186</v>
      </c>
      <c r="BF271" s="23">
        <v>0.22401130663055505</v>
      </c>
      <c r="BG271" s="144" t="s">
        <v>186</v>
      </c>
      <c r="BH271" s="144">
        <v>158</v>
      </c>
      <c r="BI271" s="144" t="s">
        <v>186</v>
      </c>
      <c r="BJ271" s="23">
        <v>0.10900905727563615</v>
      </c>
      <c r="BK271" s="144" t="s">
        <v>186</v>
      </c>
      <c r="BL271" s="144">
        <v>151</v>
      </c>
      <c r="BM271" s="144" t="s">
        <v>186</v>
      </c>
      <c r="BN271" s="23">
        <v>0.22279747814189227</v>
      </c>
      <c r="BO271" s="144" t="s">
        <v>186</v>
      </c>
      <c r="BP271" s="144">
        <v>26</v>
      </c>
      <c r="BQ271" s="144" t="s">
        <v>186</v>
      </c>
      <c r="BR271" s="23">
        <v>4.5068403280834807E-2</v>
      </c>
      <c r="BS271" s="144" t="s">
        <v>186</v>
      </c>
      <c r="BT271" s="144">
        <v>225</v>
      </c>
      <c r="BU271" s="144" t="s">
        <v>186</v>
      </c>
      <c r="BV271" s="23">
        <v>0.23244831447923933</v>
      </c>
      <c r="BW271" s="144" t="s">
        <v>186</v>
      </c>
      <c r="BX271" s="144">
        <v>45</v>
      </c>
      <c r="BY271" s="144" t="s">
        <v>186</v>
      </c>
      <c r="BZ271" s="23">
        <v>7.751123255280068E-2</v>
      </c>
      <c r="CA271" s="144" t="s">
        <v>186</v>
      </c>
      <c r="CB271" s="144">
        <v>309</v>
      </c>
      <c r="CC271" s="144" t="s">
        <v>186</v>
      </c>
      <c r="CD271" s="23">
        <v>5.1412668144044181E-2</v>
      </c>
      <c r="CE271" s="144" t="s">
        <v>186</v>
      </c>
      <c r="CF271" s="144">
        <v>213</v>
      </c>
      <c r="CG271" s="2">
        <f t="shared" si="44"/>
        <v>2.4507754422318073E-3</v>
      </c>
      <c r="CH271">
        <f t="shared" si="45"/>
        <v>1.9726922030234774E-2</v>
      </c>
      <c r="CI271">
        <f t="shared" si="46"/>
        <v>1.6623859989199366E-2</v>
      </c>
      <c r="CJ271">
        <f t="shared" si="47"/>
        <v>0.10900905727563615</v>
      </c>
      <c r="CK271">
        <f t="shared" si="48"/>
        <v>0.23244831447923933</v>
      </c>
      <c r="CL271">
        <f t="shared" si="49"/>
        <v>7.751123255280068E-2</v>
      </c>
      <c r="CM271">
        <f t="shared" si="50"/>
        <v>5.1412668144044181E-2</v>
      </c>
      <c r="CN271">
        <f t="shared" si="51"/>
        <v>7.3806791079805728E-2</v>
      </c>
      <c r="CO271">
        <f t="shared" si="52"/>
        <v>6.1269386055795181E-4</v>
      </c>
      <c r="CP271" s="144" t="s">
        <v>186</v>
      </c>
      <c r="CQ271">
        <f t="shared" si="53"/>
        <v>223</v>
      </c>
      <c r="CR271">
        <f t="shared" si="54"/>
        <v>191</v>
      </c>
      <c r="CS271" s="144" t="s">
        <v>186</v>
      </c>
    </row>
    <row r="272" spans="1:97" x14ac:dyDescent="0.25">
      <c r="A272" s="144" t="s">
        <v>199</v>
      </c>
      <c r="B272" s="23">
        <v>0.1800171944460007</v>
      </c>
      <c r="C272" s="144" t="s">
        <v>199</v>
      </c>
      <c r="D272" s="144">
        <v>225</v>
      </c>
      <c r="E272" s="144" t="s">
        <v>199</v>
      </c>
      <c r="F272" s="23">
        <v>4.3575667423855755E-2</v>
      </c>
      <c r="G272" s="144" t="s">
        <v>199</v>
      </c>
      <c r="H272" s="144">
        <v>296</v>
      </c>
      <c r="I272" s="144" t="s">
        <v>199</v>
      </c>
      <c r="J272" s="23">
        <v>0.26491410889375977</v>
      </c>
      <c r="K272" s="144" t="s">
        <v>199</v>
      </c>
      <c r="L272" s="144">
        <v>154</v>
      </c>
      <c r="M272" s="144" t="s">
        <v>199</v>
      </c>
      <c r="N272" s="23">
        <v>-142</v>
      </c>
      <c r="O272" s="144" t="s">
        <v>199</v>
      </c>
      <c r="P272" s="23">
        <v>41</v>
      </c>
      <c r="Q272" s="144" t="s">
        <v>199</v>
      </c>
      <c r="R272" s="23">
        <v>1.3154382736738151E-3</v>
      </c>
      <c r="S272" s="144" t="s">
        <v>199</v>
      </c>
      <c r="T272" s="144">
        <v>159</v>
      </c>
      <c r="U272" s="144" t="s">
        <v>199</v>
      </c>
      <c r="V272" s="23">
        <v>5.0678216295909712E-2</v>
      </c>
      <c r="W272" s="144" t="s">
        <v>199</v>
      </c>
      <c r="X272" s="144">
        <v>290</v>
      </c>
      <c r="Y272" s="144" t="s">
        <v>199</v>
      </c>
      <c r="Z272" s="23">
        <v>1.7833631151530235E-3</v>
      </c>
      <c r="AA272" s="144" t="s">
        <v>199</v>
      </c>
      <c r="AB272" s="144">
        <v>243</v>
      </c>
      <c r="AC272" s="144" t="s">
        <v>199</v>
      </c>
      <c r="AD272" s="23">
        <v>3.1548047047068963E-2</v>
      </c>
      <c r="AE272" s="144" t="s">
        <v>199</v>
      </c>
      <c r="AF272" s="144">
        <v>64</v>
      </c>
      <c r="AG272" s="144" t="s">
        <v>199</v>
      </c>
      <c r="AH272" s="23">
        <v>7.0861007298510303E-2</v>
      </c>
      <c r="AI272" s="144" t="s">
        <v>199</v>
      </c>
      <c r="AJ272" s="144">
        <v>207</v>
      </c>
      <c r="AK272" s="144" t="s">
        <v>199</v>
      </c>
      <c r="AL272" s="23">
        <v>3.9671590646488411E-2</v>
      </c>
      <c r="AM272" s="144" t="s">
        <v>199</v>
      </c>
      <c r="AN272" s="144">
        <v>77</v>
      </c>
      <c r="AO272" s="144" t="s">
        <v>199</v>
      </c>
      <c r="AP272" s="23">
        <v>0</v>
      </c>
      <c r="AQ272" s="144" t="s">
        <v>199</v>
      </c>
      <c r="AR272" s="144">
        <v>253</v>
      </c>
      <c r="AS272" s="144" t="s">
        <v>199</v>
      </c>
      <c r="AT272" s="23">
        <v>7.6178782788696733E-2</v>
      </c>
      <c r="AU272" s="144" t="s">
        <v>199</v>
      </c>
      <c r="AV272" s="144">
        <v>211</v>
      </c>
      <c r="AW272" s="144" t="s">
        <v>199</v>
      </c>
      <c r="AX272" s="23">
        <v>2.6857317205230425E-2</v>
      </c>
      <c r="AY272" s="144" t="s">
        <v>199</v>
      </c>
      <c r="AZ272" s="144">
        <v>297</v>
      </c>
      <c r="BA272" s="144" t="s">
        <v>199</v>
      </c>
      <c r="BB272" s="23">
        <v>6.6881906245019841E-3</v>
      </c>
      <c r="BC272" s="144" t="s">
        <v>199</v>
      </c>
      <c r="BD272" s="144">
        <v>307</v>
      </c>
      <c r="BE272" s="144" t="s">
        <v>199</v>
      </c>
      <c r="BF272" s="23">
        <v>0.46081393663829268</v>
      </c>
      <c r="BG272" s="144" t="s">
        <v>199</v>
      </c>
      <c r="BH272" s="144">
        <v>30</v>
      </c>
      <c r="BI272" s="144" t="s">
        <v>199</v>
      </c>
      <c r="BJ272" s="23">
        <v>0.10241345843106772</v>
      </c>
      <c r="BK272" s="144" t="s">
        <v>199</v>
      </c>
      <c r="BL272" s="144">
        <v>158</v>
      </c>
      <c r="BM272" s="144" t="s">
        <v>199</v>
      </c>
      <c r="BN272" s="23">
        <v>5.6868536828713005E-2</v>
      </c>
      <c r="BO272" s="144" t="s">
        <v>199</v>
      </c>
      <c r="BP272" s="144">
        <v>177</v>
      </c>
      <c r="BQ272" s="144" t="s">
        <v>199</v>
      </c>
      <c r="BR272" s="23">
        <v>2.9820229510084895E-2</v>
      </c>
      <c r="BS272" s="144" t="s">
        <v>199</v>
      </c>
      <c r="BT272" s="144">
        <v>291</v>
      </c>
      <c r="BU272" s="144" t="s">
        <v>199</v>
      </c>
      <c r="BV272" s="23">
        <v>7.5283523866950572E-2</v>
      </c>
      <c r="BW272" s="144" t="s">
        <v>199</v>
      </c>
      <c r="BX272" s="144">
        <v>255</v>
      </c>
      <c r="BY272" s="144" t="s">
        <v>199</v>
      </c>
      <c r="BZ272" s="23">
        <v>0.21602083425388671</v>
      </c>
      <c r="CA272" s="144" t="s">
        <v>199</v>
      </c>
      <c r="CB272" s="144">
        <v>77</v>
      </c>
      <c r="CC272" s="144" t="s">
        <v>199</v>
      </c>
      <c r="CD272" s="23">
        <v>4.1580378939062912E-2</v>
      </c>
      <c r="CE272" s="144" t="s">
        <v>199</v>
      </c>
      <c r="CF272" s="144">
        <v>245</v>
      </c>
      <c r="CG272" s="2">
        <f t="shared" si="44"/>
        <v>1.7833631151530235E-3</v>
      </c>
      <c r="CH272">
        <f t="shared" si="45"/>
        <v>3.9671590646488411E-2</v>
      </c>
      <c r="CI272">
        <f t="shared" si="46"/>
        <v>2.6857317205230425E-2</v>
      </c>
      <c r="CJ272">
        <f t="shared" si="47"/>
        <v>0.10241345843106772</v>
      </c>
      <c r="CK272">
        <f t="shared" si="48"/>
        <v>7.5283523866950572E-2</v>
      </c>
      <c r="CL272">
        <f t="shared" si="49"/>
        <v>0.21602083425388671</v>
      </c>
      <c r="CM272">
        <f t="shared" si="50"/>
        <v>4.1580378939062912E-2</v>
      </c>
      <c r="CN272">
        <f t="shared" si="51"/>
        <v>7.3462551021722819E-2</v>
      </c>
      <c r="CO272">
        <f t="shared" si="52"/>
        <v>4.4584077878825586E-4</v>
      </c>
      <c r="CP272" s="144" t="s">
        <v>199</v>
      </c>
      <c r="CQ272">
        <f t="shared" si="53"/>
        <v>225</v>
      </c>
      <c r="CR272">
        <f t="shared" si="54"/>
        <v>243</v>
      </c>
      <c r="CS272" s="144" t="s">
        <v>199</v>
      </c>
    </row>
    <row r="273" spans="1:97" x14ac:dyDescent="0.25">
      <c r="A273" s="144" t="s">
        <v>137</v>
      </c>
      <c r="B273" s="23">
        <v>0.35180650892221738</v>
      </c>
      <c r="C273" s="144" t="s">
        <v>137</v>
      </c>
      <c r="D273" s="144">
        <v>52</v>
      </c>
      <c r="E273" s="144" t="s">
        <v>137</v>
      </c>
      <c r="F273" s="23">
        <v>0.25845001923103361</v>
      </c>
      <c r="G273" s="144" t="s">
        <v>137</v>
      </c>
      <c r="H273" s="144">
        <v>35</v>
      </c>
      <c r="I273" s="144" t="s">
        <v>137</v>
      </c>
      <c r="J273" s="23">
        <v>0.24736723865896698</v>
      </c>
      <c r="K273" s="144" t="s">
        <v>137</v>
      </c>
      <c r="L273" s="144">
        <v>180</v>
      </c>
      <c r="M273" s="144" t="s">
        <v>137</v>
      </c>
      <c r="N273" s="23">
        <v>145</v>
      </c>
      <c r="O273" s="144" t="s">
        <v>137</v>
      </c>
      <c r="P273" s="23">
        <v>292</v>
      </c>
      <c r="Q273" s="144" t="s">
        <v>137</v>
      </c>
      <c r="R273" s="23">
        <v>1.0969751425599623E-3</v>
      </c>
      <c r="S273" s="144" t="s">
        <v>137</v>
      </c>
      <c r="T273" s="144">
        <v>179</v>
      </c>
      <c r="U273" s="144" t="s">
        <v>137</v>
      </c>
      <c r="V273" s="23">
        <v>0.11422295571990547</v>
      </c>
      <c r="W273" s="144" t="s">
        <v>137</v>
      </c>
      <c r="X273" s="144">
        <v>194</v>
      </c>
      <c r="Y273" s="144" t="s">
        <v>137</v>
      </c>
      <c r="Z273" s="23">
        <v>2.1521854337767246E-3</v>
      </c>
      <c r="AA273" s="144" t="s">
        <v>137</v>
      </c>
      <c r="AB273" s="144">
        <v>216</v>
      </c>
      <c r="AC273" s="144" t="s">
        <v>137</v>
      </c>
      <c r="AD273" s="23">
        <v>2.278189217618722E-3</v>
      </c>
      <c r="AE273" s="144" t="s">
        <v>137</v>
      </c>
      <c r="AF273" s="144">
        <v>305</v>
      </c>
      <c r="AG273" s="144" t="s">
        <v>137</v>
      </c>
      <c r="AH273" s="23">
        <v>5.8532279625290728E-2</v>
      </c>
      <c r="AI273" s="144" t="s">
        <v>137</v>
      </c>
      <c r="AJ273" s="144">
        <v>264</v>
      </c>
      <c r="AK273" s="144" t="s">
        <v>137</v>
      </c>
      <c r="AL273" s="23">
        <v>9.5968183950539288E-3</v>
      </c>
      <c r="AM273" s="144" t="s">
        <v>137</v>
      </c>
      <c r="AN273" s="144">
        <v>318</v>
      </c>
      <c r="AO273" s="144" t="s">
        <v>137</v>
      </c>
      <c r="AP273" s="23">
        <v>6.8064878286175468E-2</v>
      </c>
      <c r="AQ273" s="144" t="s">
        <v>137</v>
      </c>
      <c r="AR273" s="144">
        <v>97</v>
      </c>
      <c r="AS273" s="144" t="s">
        <v>137</v>
      </c>
      <c r="AT273" s="23">
        <v>9.9424898609676168E-2</v>
      </c>
      <c r="AU273" s="144" t="s">
        <v>137</v>
      </c>
      <c r="AV273" s="144">
        <v>135</v>
      </c>
      <c r="AW273" s="144" t="s">
        <v>137</v>
      </c>
      <c r="AX273" s="23">
        <v>0.10134995578188195</v>
      </c>
      <c r="AY273" s="144" t="s">
        <v>137</v>
      </c>
      <c r="AZ273" s="144">
        <v>106</v>
      </c>
      <c r="BA273" s="144" t="s">
        <v>137</v>
      </c>
      <c r="BB273" s="23">
        <v>0.207876874909072</v>
      </c>
      <c r="BC273" s="144" t="s">
        <v>137</v>
      </c>
      <c r="BD273" s="144">
        <v>32</v>
      </c>
      <c r="BE273" s="144" t="s">
        <v>137</v>
      </c>
      <c r="BF273" s="23">
        <v>0.21615776583201399</v>
      </c>
      <c r="BG273" s="144" t="s">
        <v>137</v>
      </c>
      <c r="BH273" s="144">
        <v>167</v>
      </c>
      <c r="BI273" s="144" t="s">
        <v>137</v>
      </c>
      <c r="BJ273" s="23">
        <v>0.23480876061822059</v>
      </c>
      <c r="BK273" s="144" t="s">
        <v>137</v>
      </c>
      <c r="BL273" s="144">
        <v>34</v>
      </c>
      <c r="BM273" s="144" t="s">
        <v>137</v>
      </c>
      <c r="BN273" s="23">
        <v>0.29255741780007188</v>
      </c>
      <c r="BO273" s="144" t="s">
        <v>137</v>
      </c>
      <c r="BP273" s="144">
        <v>18</v>
      </c>
      <c r="BQ273" s="144" t="s">
        <v>137</v>
      </c>
      <c r="BR273" s="23">
        <v>7.8935594905137546E-2</v>
      </c>
      <c r="BS273" s="144" t="s">
        <v>137</v>
      </c>
      <c r="BT273" s="144">
        <v>104</v>
      </c>
      <c r="BU273" s="144" t="s">
        <v>137</v>
      </c>
      <c r="BV273" s="23">
        <v>0.3224350586734962</v>
      </c>
      <c r="BW273" s="144" t="s">
        <v>137</v>
      </c>
      <c r="BX273" s="144">
        <v>24</v>
      </c>
      <c r="BY273" s="144" t="s">
        <v>137</v>
      </c>
      <c r="BZ273" s="23">
        <v>0.22827269491174632</v>
      </c>
      <c r="CA273" s="144" t="s">
        <v>137</v>
      </c>
      <c r="CB273" s="144">
        <v>68</v>
      </c>
      <c r="CC273" s="144" t="s">
        <v>137</v>
      </c>
      <c r="CD273" s="23">
        <v>8.7750958682877328E-2</v>
      </c>
      <c r="CE273" s="144" t="s">
        <v>137</v>
      </c>
      <c r="CF273" s="144">
        <v>136</v>
      </c>
      <c r="CG273" s="2">
        <f t="shared" si="44"/>
        <v>2.1521854337767246E-3</v>
      </c>
      <c r="CH273">
        <f t="shared" si="45"/>
        <v>9.5968183950539288E-3</v>
      </c>
      <c r="CI273">
        <f t="shared" si="46"/>
        <v>0.10134995578188195</v>
      </c>
      <c r="CJ273">
        <f t="shared" si="47"/>
        <v>0.23480876061822059</v>
      </c>
      <c r="CK273">
        <f t="shared" si="48"/>
        <v>0.3224350586734962</v>
      </c>
      <c r="CL273">
        <f t="shared" si="49"/>
        <v>0.22827269491174632</v>
      </c>
      <c r="CM273">
        <f t="shared" si="50"/>
        <v>8.7750958682877328E-2</v>
      </c>
      <c r="CN273">
        <f t="shared" si="51"/>
        <v>0.14356741694041408</v>
      </c>
      <c r="CO273">
        <f t="shared" si="52"/>
        <v>5.3804635844418116E-4</v>
      </c>
      <c r="CP273" s="144" t="s">
        <v>137</v>
      </c>
      <c r="CQ273">
        <f t="shared" si="53"/>
        <v>52</v>
      </c>
      <c r="CR273">
        <f t="shared" si="54"/>
        <v>216</v>
      </c>
      <c r="CS273" s="144" t="s">
        <v>137</v>
      </c>
    </row>
    <row r="274" spans="1:97" x14ac:dyDescent="0.25">
      <c r="A274" s="144" t="s">
        <v>217</v>
      </c>
      <c r="B274" s="23">
        <v>0.16295659156218884</v>
      </c>
      <c r="C274" s="144" t="s">
        <v>217</v>
      </c>
      <c r="D274" s="144">
        <v>259</v>
      </c>
      <c r="E274" s="144" t="s">
        <v>217</v>
      </c>
      <c r="F274" s="23">
        <v>6.3394227703692393E-2</v>
      </c>
      <c r="G274" s="144" t="s">
        <v>217</v>
      </c>
      <c r="H274" s="144">
        <v>242</v>
      </c>
      <c r="I274" s="144" t="s">
        <v>217</v>
      </c>
      <c r="J274" s="23">
        <v>0.22485366667733808</v>
      </c>
      <c r="K274" s="144" t="s">
        <v>217</v>
      </c>
      <c r="L274" s="144">
        <v>214</v>
      </c>
      <c r="M274" s="144" t="s">
        <v>217</v>
      </c>
      <c r="N274" s="23">
        <v>-28</v>
      </c>
      <c r="O274" s="144" t="s">
        <v>217</v>
      </c>
      <c r="P274" s="23">
        <v>130</v>
      </c>
      <c r="Q274" s="144" t="s">
        <v>217</v>
      </c>
      <c r="R274" s="23">
        <v>5.109501478244335E-4</v>
      </c>
      <c r="S274" s="144" t="s">
        <v>217</v>
      </c>
      <c r="T274" s="144">
        <v>254</v>
      </c>
      <c r="U274" s="144" t="s">
        <v>217</v>
      </c>
      <c r="V274" s="23">
        <v>9.7860923097821656E-2</v>
      </c>
      <c r="W274" s="144" t="s">
        <v>217</v>
      </c>
      <c r="X274" s="144">
        <v>212</v>
      </c>
      <c r="Y274" s="144" t="s">
        <v>217</v>
      </c>
      <c r="Z274" s="23">
        <v>1.415134064762302E-3</v>
      </c>
      <c r="AA274" s="144" t="s">
        <v>217</v>
      </c>
      <c r="AB274" s="144">
        <v>267</v>
      </c>
      <c r="AC274" s="144" t="s">
        <v>217</v>
      </c>
      <c r="AD274" s="23">
        <v>1.5401920695238491E-2</v>
      </c>
      <c r="AE274" s="144" t="s">
        <v>217</v>
      </c>
      <c r="AF274" s="144">
        <v>117</v>
      </c>
      <c r="AG274" s="144" t="s">
        <v>217</v>
      </c>
      <c r="AH274" s="23">
        <v>0.19636272087659623</v>
      </c>
      <c r="AI274" s="144" t="s">
        <v>217</v>
      </c>
      <c r="AJ274" s="144">
        <v>33</v>
      </c>
      <c r="AK274" s="144" t="s">
        <v>217</v>
      </c>
      <c r="AL274" s="23">
        <v>3.9755762889821217E-2</v>
      </c>
      <c r="AM274" s="144" t="s">
        <v>217</v>
      </c>
      <c r="AN274" s="144">
        <v>75</v>
      </c>
      <c r="AO274" s="144" t="s">
        <v>217</v>
      </c>
      <c r="AP274" s="23">
        <v>4.3959206735340879E-2</v>
      </c>
      <c r="AQ274" s="144" t="s">
        <v>217</v>
      </c>
      <c r="AR274" s="144">
        <v>137</v>
      </c>
      <c r="AS274" s="144" t="s">
        <v>217</v>
      </c>
      <c r="AT274" s="23">
        <v>5.5907925670204549E-2</v>
      </c>
      <c r="AU274" s="144" t="s">
        <v>217</v>
      </c>
      <c r="AV274" s="144">
        <v>285</v>
      </c>
      <c r="AW274" s="144" t="s">
        <v>217</v>
      </c>
      <c r="AX274" s="23">
        <v>6.2528178577816479E-2</v>
      </c>
      <c r="AY274" s="144" t="s">
        <v>217</v>
      </c>
      <c r="AZ274" s="144">
        <v>187</v>
      </c>
      <c r="BA274" s="144" t="s">
        <v>217</v>
      </c>
      <c r="BB274" s="23">
        <v>4.2384068173005281E-2</v>
      </c>
      <c r="BC274" s="144" t="s">
        <v>217</v>
      </c>
      <c r="BD274" s="144">
        <v>185</v>
      </c>
      <c r="BE274" s="144" t="s">
        <v>217</v>
      </c>
      <c r="BF274" s="23">
        <v>0.2008544388216188</v>
      </c>
      <c r="BG274" s="144" t="s">
        <v>217</v>
      </c>
      <c r="BH274" s="144">
        <v>190</v>
      </c>
      <c r="BI274" s="144" t="s">
        <v>217</v>
      </c>
      <c r="BJ274" s="23">
        <v>8.0643399707523322E-2</v>
      </c>
      <c r="BK274" s="144" t="s">
        <v>217</v>
      </c>
      <c r="BL274" s="144">
        <v>218</v>
      </c>
      <c r="BM274" s="144" t="s">
        <v>217</v>
      </c>
      <c r="BN274" s="23">
        <v>3.8016747016366023E-2</v>
      </c>
      <c r="BO274" s="144" t="s">
        <v>217</v>
      </c>
      <c r="BP274" s="144">
        <v>232</v>
      </c>
      <c r="BQ274" s="144" t="s">
        <v>217</v>
      </c>
      <c r="BR274" s="23">
        <v>6.0973242103655081E-2</v>
      </c>
      <c r="BS274" s="144" t="s">
        <v>217</v>
      </c>
      <c r="BT274" s="144">
        <v>166</v>
      </c>
      <c r="BU274" s="144" t="s">
        <v>217</v>
      </c>
      <c r="BV274" s="23">
        <v>8.6066801975486107E-2</v>
      </c>
      <c r="BW274" s="144" t="s">
        <v>217</v>
      </c>
      <c r="BX274" s="144">
        <v>228</v>
      </c>
      <c r="BY274" s="144" t="s">
        <v>217</v>
      </c>
      <c r="BZ274" s="23">
        <v>0.13688602712618539</v>
      </c>
      <c r="CA274" s="144" t="s">
        <v>217</v>
      </c>
      <c r="CB274" s="144">
        <v>190</v>
      </c>
      <c r="CC274" s="144" t="s">
        <v>217</v>
      </c>
      <c r="CD274" s="23">
        <v>5.4060570445379395E-2</v>
      </c>
      <c r="CE274" s="144" t="s">
        <v>217</v>
      </c>
      <c r="CF274" s="144">
        <v>205</v>
      </c>
      <c r="CG274" s="2">
        <f t="shared" si="44"/>
        <v>1.415134064762302E-3</v>
      </c>
      <c r="CH274">
        <f t="shared" si="45"/>
        <v>3.9755762889821217E-2</v>
      </c>
      <c r="CI274">
        <f t="shared" si="46"/>
        <v>6.2528178577816479E-2</v>
      </c>
      <c r="CJ274">
        <f t="shared" si="47"/>
        <v>8.0643399707523322E-2</v>
      </c>
      <c r="CK274">
        <f t="shared" si="48"/>
        <v>8.6066801975486107E-2</v>
      </c>
      <c r="CL274">
        <f t="shared" si="49"/>
        <v>0.13688602712618539</v>
      </c>
      <c r="CM274">
        <f t="shared" si="50"/>
        <v>5.4060570445379395E-2</v>
      </c>
      <c r="CN274">
        <f t="shared" si="51"/>
        <v>6.6500352695777157E-2</v>
      </c>
      <c r="CO274">
        <f t="shared" si="52"/>
        <v>3.5378351619057551E-4</v>
      </c>
      <c r="CP274" s="144" t="s">
        <v>217</v>
      </c>
      <c r="CQ274">
        <f t="shared" si="53"/>
        <v>259</v>
      </c>
      <c r="CR274">
        <f t="shared" si="54"/>
        <v>267</v>
      </c>
      <c r="CS274" s="144" t="s">
        <v>217</v>
      </c>
    </row>
    <row r="275" spans="1:97" x14ac:dyDescent="0.25">
      <c r="A275" s="144" t="s">
        <v>265</v>
      </c>
      <c r="B275" s="23">
        <v>0.19921873705250798</v>
      </c>
      <c r="C275" s="144" t="s">
        <v>265</v>
      </c>
      <c r="D275" s="144">
        <v>183</v>
      </c>
      <c r="E275" s="144" t="s">
        <v>265</v>
      </c>
      <c r="F275" s="23">
        <v>9.7395893697031971E-2</v>
      </c>
      <c r="G275" s="144" t="s">
        <v>265</v>
      </c>
      <c r="H275" s="144">
        <v>163</v>
      </c>
      <c r="I275" s="144" t="s">
        <v>265</v>
      </c>
      <c r="J275" s="23">
        <v>0.24976383936636781</v>
      </c>
      <c r="K275" s="144" t="s">
        <v>265</v>
      </c>
      <c r="L275" s="144">
        <v>175</v>
      </c>
      <c r="M275" s="144" t="s">
        <v>265</v>
      </c>
      <c r="N275" s="23">
        <v>12</v>
      </c>
      <c r="O275" s="144" t="s">
        <v>265</v>
      </c>
      <c r="P275" s="23">
        <v>188</v>
      </c>
      <c r="Q275" s="144" t="s">
        <v>265</v>
      </c>
      <c r="R275" s="23">
        <v>1.1317256374384512E-4</v>
      </c>
      <c r="S275" s="144" t="s">
        <v>265</v>
      </c>
      <c r="T275" s="144">
        <v>315</v>
      </c>
      <c r="U275" s="144" t="s">
        <v>265</v>
      </c>
      <c r="V275" s="23">
        <v>0.18179942086526504</v>
      </c>
      <c r="W275" s="144" t="s">
        <v>265</v>
      </c>
      <c r="X275" s="144">
        <v>124</v>
      </c>
      <c r="Y275" s="144" t="s">
        <v>265</v>
      </c>
      <c r="Z275" s="23">
        <v>1.7931554216591833E-3</v>
      </c>
      <c r="AA275" s="144" t="s">
        <v>265</v>
      </c>
      <c r="AB275" s="144">
        <v>242</v>
      </c>
      <c r="AC275" s="144" t="s">
        <v>265</v>
      </c>
      <c r="AD275" s="23">
        <v>1.434693095492889E-2</v>
      </c>
      <c r="AE275" s="144" t="s">
        <v>265</v>
      </c>
      <c r="AF275" s="144">
        <v>123</v>
      </c>
      <c r="AG275" s="144" t="s">
        <v>265</v>
      </c>
      <c r="AH275" s="23">
        <v>5.1176543435237004E-2</v>
      </c>
      <c r="AI275" s="144" t="s">
        <v>265</v>
      </c>
      <c r="AJ275" s="144">
        <v>300</v>
      </c>
      <c r="AK275" s="144" t="s">
        <v>265</v>
      </c>
      <c r="AL275" s="23">
        <v>2.0429715257581468E-2</v>
      </c>
      <c r="AM275" s="144" t="s">
        <v>265</v>
      </c>
      <c r="AN275" s="144">
        <v>183</v>
      </c>
      <c r="AO275" s="144" t="s">
        <v>265</v>
      </c>
      <c r="AP275" s="23">
        <v>0.11169784740401041</v>
      </c>
      <c r="AQ275" s="144" t="s">
        <v>265</v>
      </c>
      <c r="AR275" s="144">
        <v>48</v>
      </c>
      <c r="AS275" s="144" t="s">
        <v>265</v>
      </c>
      <c r="AT275" s="23">
        <v>9.3181738660098754E-2</v>
      </c>
      <c r="AU275" s="144" t="s">
        <v>265</v>
      </c>
      <c r="AV275" s="144">
        <v>157</v>
      </c>
      <c r="AW275" s="144" t="s">
        <v>265</v>
      </c>
      <c r="AX275" s="23">
        <v>0.14164860707803384</v>
      </c>
      <c r="AY275" s="144" t="s">
        <v>265</v>
      </c>
      <c r="AZ275" s="144">
        <v>54</v>
      </c>
      <c r="BA275" s="144" t="s">
        <v>265</v>
      </c>
      <c r="BB275" s="23">
        <v>3.9923792301774952E-2</v>
      </c>
      <c r="BC275" s="144" t="s">
        <v>265</v>
      </c>
      <c r="BD275" s="144">
        <v>192</v>
      </c>
      <c r="BE275" s="144" t="s">
        <v>265</v>
      </c>
      <c r="BF275" s="23">
        <v>0.32212376581654384</v>
      </c>
      <c r="BG275" s="144" t="s">
        <v>265</v>
      </c>
      <c r="BH275" s="144">
        <v>67</v>
      </c>
      <c r="BI275" s="144" t="s">
        <v>265</v>
      </c>
      <c r="BJ275" s="23">
        <v>0.10374494021304496</v>
      </c>
      <c r="BK275" s="144" t="s">
        <v>265</v>
      </c>
      <c r="BL275" s="144">
        <v>155</v>
      </c>
      <c r="BM275" s="144" t="s">
        <v>265</v>
      </c>
      <c r="BN275" s="23">
        <v>4.9426896086398997E-2</v>
      </c>
      <c r="BO275" s="144" t="s">
        <v>265</v>
      </c>
      <c r="BP275" s="144">
        <v>193</v>
      </c>
      <c r="BQ275" s="144" t="s">
        <v>265</v>
      </c>
      <c r="BR275" s="23">
        <v>2.2805234379314341E-2</v>
      </c>
      <c r="BS275" s="144" t="s">
        <v>265</v>
      </c>
      <c r="BT275" s="144">
        <v>316</v>
      </c>
      <c r="BU275" s="144" t="s">
        <v>265</v>
      </c>
      <c r="BV275" s="23">
        <v>6.2721260287383507E-2</v>
      </c>
      <c r="BW275" s="144" t="s">
        <v>265</v>
      </c>
      <c r="BX275" s="144">
        <v>289</v>
      </c>
      <c r="BY275" s="144" t="s">
        <v>265</v>
      </c>
      <c r="BZ275" s="23">
        <v>0.19341929639202951</v>
      </c>
      <c r="CA275" s="144" t="s">
        <v>265</v>
      </c>
      <c r="CB275" s="144">
        <v>100</v>
      </c>
      <c r="CC275" s="144" t="s">
        <v>265</v>
      </c>
      <c r="CD275" s="23">
        <v>2.7348913225910713E-2</v>
      </c>
      <c r="CE275" s="144" t="s">
        <v>265</v>
      </c>
      <c r="CF275" s="144">
        <v>283</v>
      </c>
      <c r="CG275" s="2">
        <f t="shared" si="44"/>
        <v>1.7931554216591833E-3</v>
      </c>
      <c r="CH275">
        <f t="shared" si="45"/>
        <v>2.0429715257581468E-2</v>
      </c>
      <c r="CI275">
        <f t="shared" si="46"/>
        <v>0.14164860707803384</v>
      </c>
      <c r="CJ275">
        <f t="shared" si="47"/>
        <v>0.10374494021304496</v>
      </c>
      <c r="CK275">
        <f t="shared" si="48"/>
        <v>6.2721260287383507E-2</v>
      </c>
      <c r="CL275">
        <f t="shared" si="49"/>
        <v>0.19341929639202951</v>
      </c>
      <c r="CM275">
        <f t="shared" si="50"/>
        <v>2.7348913225910713E-2</v>
      </c>
      <c r="CN275">
        <f t="shared" si="51"/>
        <v>8.1298437520050934E-2</v>
      </c>
      <c r="CO275">
        <f t="shared" si="52"/>
        <v>4.4828885541479583E-4</v>
      </c>
      <c r="CP275" s="144" t="s">
        <v>265</v>
      </c>
      <c r="CQ275">
        <f t="shared" si="53"/>
        <v>183</v>
      </c>
      <c r="CR275">
        <f t="shared" si="54"/>
        <v>242</v>
      </c>
      <c r="CS275" s="144" t="s">
        <v>265</v>
      </c>
    </row>
    <row r="276" spans="1:97" x14ac:dyDescent="0.25">
      <c r="A276" s="144" t="s">
        <v>235</v>
      </c>
      <c r="B276" s="23">
        <v>0.16560850901220442</v>
      </c>
      <c r="C276" s="144" t="s">
        <v>235</v>
      </c>
      <c r="D276" s="144">
        <v>253</v>
      </c>
      <c r="E276" s="144" t="s">
        <v>235</v>
      </c>
      <c r="F276" s="23">
        <v>9.6260737300830609E-2</v>
      </c>
      <c r="G276" s="144" t="s">
        <v>235</v>
      </c>
      <c r="H276" s="144">
        <v>165</v>
      </c>
      <c r="I276" s="144" t="s">
        <v>235</v>
      </c>
      <c r="J276" s="23">
        <v>0.17180759757184644</v>
      </c>
      <c r="K276" s="144" t="s">
        <v>235</v>
      </c>
      <c r="L276" s="144">
        <v>283</v>
      </c>
      <c r="M276" s="144" t="s">
        <v>235</v>
      </c>
      <c r="N276" s="23">
        <v>118</v>
      </c>
      <c r="O276" s="144" t="s">
        <v>235</v>
      </c>
      <c r="P276" s="23">
        <v>276</v>
      </c>
      <c r="Q276" s="144" t="s">
        <v>235</v>
      </c>
      <c r="R276" s="23">
        <v>3.2672133310512894E-3</v>
      </c>
      <c r="S276" s="144" t="s">
        <v>235</v>
      </c>
      <c r="T276" s="144">
        <v>75</v>
      </c>
      <c r="U276" s="144" t="s">
        <v>235</v>
      </c>
      <c r="V276" s="23">
        <v>8.7635473139725431E-2</v>
      </c>
      <c r="W276" s="144" t="s">
        <v>235</v>
      </c>
      <c r="X276" s="144">
        <v>230</v>
      </c>
      <c r="Y276" s="144" t="s">
        <v>235</v>
      </c>
      <c r="Z276" s="23">
        <v>4.0760759676986506E-3</v>
      </c>
      <c r="AA276" s="144" t="s">
        <v>235</v>
      </c>
      <c r="AB276" s="144">
        <v>118</v>
      </c>
      <c r="AC276" s="144" t="s">
        <v>235</v>
      </c>
      <c r="AD276" s="23">
        <v>2.9062097717562761E-2</v>
      </c>
      <c r="AE276" s="144" t="s">
        <v>235</v>
      </c>
      <c r="AF276" s="144">
        <v>66</v>
      </c>
      <c r="AG276" s="144" t="s">
        <v>235</v>
      </c>
      <c r="AH276" s="23">
        <v>0.11613348797840867</v>
      </c>
      <c r="AI276" s="144" t="s">
        <v>235</v>
      </c>
      <c r="AJ276" s="144">
        <v>97</v>
      </c>
      <c r="AK276" s="144" t="s">
        <v>235</v>
      </c>
      <c r="AL276" s="23">
        <v>4.2955011110808572E-2</v>
      </c>
      <c r="AM276" s="144" t="s">
        <v>235</v>
      </c>
      <c r="AN276" s="144">
        <v>67</v>
      </c>
      <c r="AO276" s="144" t="s">
        <v>235</v>
      </c>
      <c r="AP276" s="23">
        <v>0.13446895937233469</v>
      </c>
      <c r="AQ276" s="144" t="s">
        <v>235</v>
      </c>
      <c r="AR276" s="144">
        <v>38</v>
      </c>
      <c r="AS276" s="144" t="s">
        <v>235</v>
      </c>
      <c r="AT276" s="23">
        <v>5.1098077874049318E-2</v>
      </c>
      <c r="AU276" s="144" t="s">
        <v>235</v>
      </c>
      <c r="AV276" s="144">
        <v>299</v>
      </c>
      <c r="AW276" s="144" t="s">
        <v>235</v>
      </c>
      <c r="AX276" s="23">
        <v>0.14899143535497633</v>
      </c>
      <c r="AY276" s="144" t="s">
        <v>235</v>
      </c>
      <c r="AZ276" s="144">
        <v>52</v>
      </c>
      <c r="BA276" s="144" t="s">
        <v>235</v>
      </c>
      <c r="BB276" s="23">
        <v>4.533908759692268E-3</v>
      </c>
      <c r="BC276" s="144" t="s">
        <v>235</v>
      </c>
      <c r="BD276" s="144">
        <v>318</v>
      </c>
      <c r="BE276" s="144" t="s">
        <v>235</v>
      </c>
      <c r="BF276" s="23">
        <v>0.15814148385180316</v>
      </c>
      <c r="BG276" s="144" t="s">
        <v>235</v>
      </c>
      <c r="BH276" s="144">
        <v>244</v>
      </c>
      <c r="BI276" s="144" t="s">
        <v>235</v>
      </c>
      <c r="BJ276" s="23">
        <v>3.7188276737588531E-2</v>
      </c>
      <c r="BK276" s="144" t="s">
        <v>235</v>
      </c>
      <c r="BL276" s="144">
        <v>319</v>
      </c>
      <c r="BM276" s="144" t="s">
        <v>235</v>
      </c>
      <c r="BN276" s="23">
        <v>4.1664690885494564E-2</v>
      </c>
      <c r="BO276" s="144" t="s">
        <v>235</v>
      </c>
      <c r="BP276" s="144">
        <v>218</v>
      </c>
      <c r="BQ276" s="144" t="s">
        <v>235</v>
      </c>
      <c r="BR276" s="23">
        <v>4.1994162116743027E-2</v>
      </c>
      <c r="BS276" s="144" t="s">
        <v>235</v>
      </c>
      <c r="BT276" s="144">
        <v>240</v>
      </c>
      <c r="BU276" s="144" t="s">
        <v>235</v>
      </c>
      <c r="BV276" s="23">
        <v>7.2701564978958716E-2</v>
      </c>
      <c r="BW276" s="144" t="s">
        <v>235</v>
      </c>
      <c r="BX276" s="144">
        <v>268</v>
      </c>
      <c r="BY276" s="144" t="s">
        <v>235</v>
      </c>
      <c r="BZ276" s="23">
        <v>0.11694089925005111</v>
      </c>
      <c r="CA276" s="144" t="s">
        <v>235</v>
      </c>
      <c r="CB276" s="144">
        <v>227</v>
      </c>
      <c r="CC276" s="144" t="s">
        <v>235</v>
      </c>
      <c r="CD276" s="23">
        <v>4.1545743688505304E-2</v>
      </c>
      <c r="CE276" s="144" t="s">
        <v>235</v>
      </c>
      <c r="CF276" s="144">
        <v>246</v>
      </c>
      <c r="CG276" s="2">
        <f t="shared" si="44"/>
        <v>4.0760759676986506E-3</v>
      </c>
      <c r="CH276">
        <f t="shared" si="45"/>
        <v>4.2955011110808572E-2</v>
      </c>
      <c r="CI276">
        <f t="shared" si="46"/>
        <v>0.14899143535497633</v>
      </c>
      <c r="CJ276">
        <f t="shared" si="47"/>
        <v>3.7188276737588531E-2</v>
      </c>
      <c r="CK276">
        <f t="shared" si="48"/>
        <v>7.2701564978958716E-2</v>
      </c>
      <c r="CL276">
        <f t="shared" si="49"/>
        <v>0.11694089925005111</v>
      </c>
      <c r="CM276">
        <f t="shared" si="50"/>
        <v>4.1545743688505304E-2</v>
      </c>
      <c r="CN276">
        <f t="shared" si="51"/>
        <v>6.7582563878862814E-2</v>
      </c>
      <c r="CO276">
        <f t="shared" si="52"/>
        <v>1.0190189919246626E-3</v>
      </c>
      <c r="CP276" s="144" t="s">
        <v>235</v>
      </c>
      <c r="CQ276">
        <f t="shared" si="53"/>
        <v>253</v>
      </c>
      <c r="CR276">
        <f t="shared" si="54"/>
        <v>118</v>
      </c>
      <c r="CS276" s="144" t="s">
        <v>235</v>
      </c>
    </row>
    <row r="277" spans="1:97" x14ac:dyDescent="0.25">
      <c r="A277" s="144" t="s">
        <v>312</v>
      </c>
      <c r="B277" s="23">
        <v>0.13802539407088996</v>
      </c>
      <c r="C277" s="144" t="s">
        <v>312</v>
      </c>
      <c r="D277" s="144">
        <v>295</v>
      </c>
      <c r="E277" s="144" t="s">
        <v>312</v>
      </c>
      <c r="F277" s="23">
        <v>5.1926331541246734E-2</v>
      </c>
      <c r="G277" s="144" t="s">
        <v>312</v>
      </c>
      <c r="H277" s="144">
        <v>274</v>
      </c>
      <c r="I277" s="144" t="s">
        <v>312</v>
      </c>
      <c r="J277" s="23">
        <v>0.18008989134402598</v>
      </c>
      <c r="K277" s="144" t="s">
        <v>312</v>
      </c>
      <c r="L277" s="144">
        <v>279</v>
      </c>
      <c r="M277" s="144" t="s">
        <v>312</v>
      </c>
      <c r="N277" s="23">
        <v>5</v>
      </c>
      <c r="O277" s="144" t="s">
        <v>312</v>
      </c>
      <c r="P277" s="23">
        <v>175</v>
      </c>
      <c r="Q277" s="144" t="s">
        <v>312</v>
      </c>
      <c r="R277" s="23">
        <v>2.6349869080605419E-3</v>
      </c>
      <c r="S277" s="144" t="s">
        <v>312</v>
      </c>
      <c r="T277" s="144">
        <v>88</v>
      </c>
      <c r="U277" s="144" t="s">
        <v>312</v>
      </c>
      <c r="V277" s="23">
        <v>0.10809741157896936</v>
      </c>
      <c r="W277" s="144" t="s">
        <v>312</v>
      </c>
      <c r="X277" s="144">
        <v>199</v>
      </c>
      <c r="Y277" s="144" t="s">
        <v>312</v>
      </c>
      <c r="Z277" s="23">
        <v>3.6331290547847056E-3</v>
      </c>
      <c r="AA277" s="144" t="s">
        <v>312</v>
      </c>
      <c r="AB277" s="144">
        <v>138</v>
      </c>
      <c r="AC277" s="144" t="s">
        <v>312</v>
      </c>
      <c r="AD277" s="23">
        <v>7.3546890206739176E-3</v>
      </c>
      <c r="AE277" s="144" t="s">
        <v>312</v>
      </c>
      <c r="AF277" s="144">
        <v>213</v>
      </c>
      <c r="AG277" s="144" t="s">
        <v>312</v>
      </c>
      <c r="AH277" s="23">
        <v>3.5221646813096981E-2</v>
      </c>
      <c r="AI277" s="144" t="s">
        <v>312</v>
      </c>
      <c r="AJ277" s="144">
        <v>323</v>
      </c>
      <c r="AK277" s="144" t="s">
        <v>312</v>
      </c>
      <c r="AL277" s="23">
        <v>1.1605554382281712E-2</v>
      </c>
      <c r="AM277" s="144" t="s">
        <v>312</v>
      </c>
      <c r="AN277" s="144">
        <v>304</v>
      </c>
      <c r="AO277" s="144" t="s">
        <v>312</v>
      </c>
      <c r="AP277" s="23">
        <v>0</v>
      </c>
      <c r="AQ277" s="144" t="s">
        <v>312</v>
      </c>
      <c r="AR277" s="144">
        <v>253</v>
      </c>
      <c r="AS277" s="144" t="s">
        <v>312</v>
      </c>
      <c r="AT277" s="23">
        <v>0.10944894454416734</v>
      </c>
      <c r="AU277" s="144" t="s">
        <v>312</v>
      </c>
      <c r="AV277" s="144">
        <v>113</v>
      </c>
      <c r="AW277" s="144" t="s">
        <v>312</v>
      </c>
      <c r="AX277" s="23">
        <v>3.8586925568946405E-2</v>
      </c>
      <c r="AY277" s="144" t="s">
        <v>312</v>
      </c>
      <c r="AZ277" s="144">
        <v>261</v>
      </c>
      <c r="BA277" s="144" t="s">
        <v>312</v>
      </c>
      <c r="BB277" s="23">
        <v>3.7740629345778466E-2</v>
      </c>
      <c r="BC277" s="144" t="s">
        <v>312</v>
      </c>
      <c r="BD277" s="144">
        <v>197</v>
      </c>
      <c r="BE277" s="144" t="s">
        <v>312</v>
      </c>
      <c r="BF277" s="23">
        <v>0.18630471957168571</v>
      </c>
      <c r="BG277" s="144" t="s">
        <v>312</v>
      </c>
      <c r="BH277" s="144">
        <v>205</v>
      </c>
      <c r="BI277" s="144" t="s">
        <v>312</v>
      </c>
      <c r="BJ277" s="23">
        <v>7.3366571784134554E-2</v>
      </c>
      <c r="BK277" s="144" t="s">
        <v>312</v>
      </c>
      <c r="BL277" s="144">
        <v>236</v>
      </c>
      <c r="BM277" s="144" t="s">
        <v>312</v>
      </c>
      <c r="BN277" s="23">
        <v>6.7167485895912399E-2</v>
      </c>
      <c r="BO277" s="144" t="s">
        <v>312</v>
      </c>
      <c r="BP277" s="144">
        <v>152</v>
      </c>
      <c r="BQ277" s="144" t="s">
        <v>312</v>
      </c>
      <c r="BR277" s="23">
        <v>3.3745924052228447E-2</v>
      </c>
      <c r="BS277" s="144" t="s">
        <v>312</v>
      </c>
      <c r="BT277" s="144">
        <v>271</v>
      </c>
      <c r="BU277" s="144" t="s">
        <v>312</v>
      </c>
      <c r="BV277" s="23">
        <v>8.7633085934208821E-2</v>
      </c>
      <c r="BW277" s="144" t="s">
        <v>312</v>
      </c>
      <c r="BX277" s="144">
        <v>224</v>
      </c>
      <c r="BY277" s="144" t="s">
        <v>312</v>
      </c>
      <c r="BZ277" s="23">
        <v>0.14155957821869183</v>
      </c>
      <c r="CA277" s="144" t="s">
        <v>312</v>
      </c>
      <c r="CB277" s="144">
        <v>176</v>
      </c>
      <c r="CC277" s="144" t="s">
        <v>312</v>
      </c>
      <c r="CD277" s="23">
        <v>2.8685457872913225E-2</v>
      </c>
      <c r="CE277" s="144" t="s">
        <v>312</v>
      </c>
      <c r="CF277" s="144">
        <v>279</v>
      </c>
      <c r="CG277" s="2">
        <f t="shared" si="44"/>
        <v>3.6331290547847056E-3</v>
      </c>
      <c r="CH277">
        <f t="shared" si="45"/>
        <v>1.1605554382281712E-2</v>
      </c>
      <c r="CI277">
        <f t="shared" si="46"/>
        <v>3.8586925568946405E-2</v>
      </c>
      <c r="CJ277">
        <f t="shared" si="47"/>
        <v>7.3366571784134554E-2</v>
      </c>
      <c r="CK277">
        <f t="shared" si="48"/>
        <v>8.7633085934208821E-2</v>
      </c>
      <c r="CL277">
        <f t="shared" si="49"/>
        <v>0.14155957821869183</v>
      </c>
      <c r="CM277">
        <f t="shared" si="50"/>
        <v>2.8685457872913225E-2</v>
      </c>
      <c r="CN277">
        <f t="shared" si="51"/>
        <v>5.6326272528748521E-2</v>
      </c>
      <c r="CO277">
        <f t="shared" si="52"/>
        <v>9.0828226369617639E-4</v>
      </c>
      <c r="CP277" s="144" t="s">
        <v>312</v>
      </c>
      <c r="CQ277">
        <f t="shared" si="53"/>
        <v>295</v>
      </c>
      <c r="CR277">
        <f t="shared" si="54"/>
        <v>138</v>
      </c>
      <c r="CS277" s="144" t="s">
        <v>312</v>
      </c>
    </row>
    <row r="278" spans="1:97" x14ac:dyDescent="0.25">
      <c r="A278" s="144" t="s">
        <v>257</v>
      </c>
      <c r="B278" s="23">
        <v>0.19614386214395724</v>
      </c>
      <c r="C278" s="144" t="s">
        <v>257</v>
      </c>
      <c r="D278" s="144">
        <v>190</v>
      </c>
      <c r="E278" s="144" t="s">
        <v>257</v>
      </c>
      <c r="F278" s="23">
        <v>0.12101143245489768</v>
      </c>
      <c r="G278" s="144" t="s">
        <v>257</v>
      </c>
      <c r="H278" s="144">
        <v>113</v>
      </c>
      <c r="I278" s="144" t="s">
        <v>257</v>
      </c>
      <c r="J278" s="23">
        <v>0.20909602774258598</v>
      </c>
      <c r="K278" s="144" t="s">
        <v>257</v>
      </c>
      <c r="L278" s="144">
        <v>236</v>
      </c>
      <c r="M278" s="144" t="s">
        <v>257</v>
      </c>
      <c r="N278" s="23">
        <v>123</v>
      </c>
      <c r="O278" s="144" t="s">
        <v>257</v>
      </c>
      <c r="P278" s="23">
        <v>280</v>
      </c>
      <c r="Q278" s="144" t="s">
        <v>257</v>
      </c>
      <c r="R278" s="23">
        <v>2.0642179677061341E-3</v>
      </c>
      <c r="S278" s="144" t="s">
        <v>257</v>
      </c>
      <c r="T278" s="144">
        <v>107</v>
      </c>
      <c r="U278" s="144" t="s">
        <v>257</v>
      </c>
      <c r="V278" s="23">
        <v>0.13415562083695531</v>
      </c>
      <c r="W278" s="144" t="s">
        <v>257</v>
      </c>
      <c r="X278" s="144">
        <v>169</v>
      </c>
      <c r="Y278" s="144" t="s">
        <v>257</v>
      </c>
      <c r="Z278" s="23">
        <v>3.3033365717873376E-3</v>
      </c>
      <c r="AA278" s="144" t="s">
        <v>257</v>
      </c>
      <c r="AB278" s="144">
        <v>151</v>
      </c>
      <c r="AC278" s="144" t="s">
        <v>257</v>
      </c>
      <c r="AD278" s="23">
        <v>1.0109252954178796E-2</v>
      </c>
      <c r="AE278" s="144" t="s">
        <v>257</v>
      </c>
      <c r="AF278" s="144">
        <v>169</v>
      </c>
      <c r="AG278" s="144" t="s">
        <v>257</v>
      </c>
      <c r="AH278" s="23">
        <v>0.1193811337109312</v>
      </c>
      <c r="AI278" s="144" t="s">
        <v>257</v>
      </c>
      <c r="AJ278" s="144">
        <v>89</v>
      </c>
      <c r="AK278" s="144" t="s">
        <v>257</v>
      </c>
      <c r="AL278" s="23">
        <v>2.4896397754261897E-2</v>
      </c>
      <c r="AM278" s="144" t="s">
        <v>257</v>
      </c>
      <c r="AN278" s="144">
        <v>141</v>
      </c>
      <c r="AO278" s="144" t="s">
        <v>257</v>
      </c>
      <c r="AP278" s="23">
        <v>2.4931024180235271E-2</v>
      </c>
      <c r="AQ278" s="144" t="s">
        <v>257</v>
      </c>
      <c r="AR278" s="144">
        <v>192</v>
      </c>
      <c r="AS278" s="144" t="s">
        <v>257</v>
      </c>
      <c r="AT278" s="23">
        <v>0.12260382968312919</v>
      </c>
      <c r="AU278" s="144" t="s">
        <v>257</v>
      </c>
      <c r="AV278" s="144">
        <v>81</v>
      </c>
      <c r="AW278" s="144" t="s">
        <v>257</v>
      </c>
      <c r="AX278" s="23">
        <v>6.7508270747015195E-2</v>
      </c>
      <c r="AY278" s="144" t="s">
        <v>257</v>
      </c>
      <c r="AZ278" s="144">
        <v>168</v>
      </c>
      <c r="BA278" s="144" t="s">
        <v>257</v>
      </c>
      <c r="BB278" s="23">
        <v>0.15625455346314365</v>
      </c>
      <c r="BC278" s="144" t="s">
        <v>257</v>
      </c>
      <c r="BD278" s="144">
        <v>52</v>
      </c>
      <c r="BE278" s="144" t="s">
        <v>257</v>
      </c>
      <c r="BF278" s="23">
        <v>0.1336801111801415</v>
      </c>
      <c r="BG278" s="144" t="s">
        <v>257</v>
      </c>
      <c r="BH278" s="144">
        <v>291</v>
      </c>
      <c r="BI278" s="144" t="s">
        <v>257</v>
      </c>
      <c r="BJ278" s="23">
        <v>0.17047929682750504</v>
      </c>
      <c r="BK278" s="144" t="s">
        <v>257</v>
      </c>
      <c r="BL278" s="144">
        <v>78</v>
      </c>
      <c r="BM278" s="144" t="s">
        <v>257</v>
      </c>
      <c r="BN278" s="23">
        <v>7.4403874074332105E-2</v>
      </c>
      <c r="BO278" s="144" t="s">
        <v>257</v>
      </c>
      <c r="BP278" s="144">
        <v>139</v>
      </c>
      <c r="BQ278" s="144" t="s">
        <v>257</v>
      </c>
      <c r="BR278" s="23">
        <v>6.3571003391232395E-2</v>
      </c>
      <c r="BS278" s="144" t="s">
        <v>257</v>
      </c>
      <c r="BT278" s="144">
        <v>158</v>
      </c>
      <c r="BU278" s="144" t="s">
        <v>257</v>
      </c>
      <c r="BV278" s="23">
        <v>0.11988227483729211</v>
      </c>
      <c r="BW278" s="144" t="s">
        <v>257</v>
      </c>
      <c r="BX278" s="144">
        <v>157</v>
      </c>
      <c r="BY278" s="144" t="s">
        <v>257</v>
      </c>
      <c r="BZ278" s="23">
        <v>9.6169961433566029E-2</v>
      </c>
      <c r="CA278" s="144" t="s">
        <v>257</v>
      </c>
      <c r="CB278" s="144">
        <v>278</v>
      </c>
      <c r="CC278" s="144" t="s">
        <v>257</v>
      </c>
      <c r="CD278" s="23">
        <v>7.7076924664611204E-2</v>
      </c>
      <c r="CE278" s="144" t="s">
        <v>257</v>
      </c>
      <c r="CF278" s="144">
        <v>149</v>
      </c>
      <c r="CG278" s="2">
        <f t="shared" si="44"/>
        <v>3.3033365717873376E-3</v>
      </c>
      <c r="CH278">
        <f t="shared" si="45"/>
        <v>2.4896397754261897E-2</v>
      </c>
      <c r="CI278">
        <f t="shared" si="46"/>
        <v>6.7508270747015195E-2</v>
      </c>
      <c r="CJ278">
        <f t="shared" si="47"/>
        <v>0.17047929682750504</v>
      </c>
      <c r="CK278">
        <f t="shared" si="48"/>
        <v>0.11988227483729211</v>
      </c>
      <c r="CL278">
        <f t="shared" si="49"/>
        <v>9.6169961433566029E-2</v>
      </c>
      <c r="CM278">
        <f t="shared" si="50"/>
        <v>7.7076924664611204E-2</v>
      </c>
      <c r="CN278">
        <f t="shared" si="51"/>
        <v>8.0043623192175256E-2</v>
      </c>
      <c r="CO278">
        <f t="shared" si="52"/>
        <v>8.2583414294683439E-4</v>
      </c>
      <c r="CP278" s="144" t="s">
        <v>257</v>
      </c>
      <c r="CQ278">
        <f t="shared" si="53"/>
        <v>190</v>
      </c>
      <c r="CR278">
        <f t="shared" si="54"/>
        <v>151</v>
      </c>
      <c r="CS278" s="144" t="s">
        <v>257</v>
      </c>
    </row>
    <row r="279" spans="1:97" x14ac:dyDescent="0.25">
      <c r="A279" s="144" t="s">
        <v>138</v>
      </c>
      <c r="B279" s="23">
        <v>0.2691418931564511</v>
      </c>
      <c r="C279" s="144" t="s">
        <v>138</v>
      </c>
      <c r="D279" s="144">
        <v>106</v>
      </c>
      <c r="E279" s="144" t="s">
        <v>138</v>
      </c>
      <c r="F279" s="23">
        <v>0.10865383093629347</v>
      </c>
      <c r="G279" s="144" t="s">
        <v>138</v>
      </c>
      <c r="H279" s="144">
        <v>143</v>
      </c>
      <c r="I279" s="144" t="s">
        <v>138</v>
      </c>
      <c r="J279" s="23">
        <v>0.33085189107650975</v>
      </c>
      <c r="K279" s="144" t="s">
        <v>138</v>
      </c>
      <c r="L279" s="144">
        <v>90</v>
      </c>
      <c r="M279" s="144" t="s">
        <v>138</v>
      </c>
      <c r="N279" s="23">
        <v>-53</v>
      </c>
      <c r="O279" s="144" t="s">
        <v>138</v>
      </c>
      <c r="P279" s="23">
        <v>100</v>
      </c>
      <c r="Q279" s="144" t="s">
        <v>138</v>
      </c>
      <c r="R279" s="23">
        <v>1.3885735910654142E-3</v>
      </c>
      <c r="S279" s="144" t="s">
        <v>138</v>
      </c>
      <c r="T279" s="144">
        <v>148</v>
      </c>
      <c r="U279" s="144" t="s">
        <v>138</v>
      </c>
      <c r="V279" s="23">
        <v>0.24287257133377374</v>
      </c>
      <c r="W279" s="144" t="s">
        <v>138</v>
      </c>
      <c r="X279" s="144">
        <v>85</v>
      </c>
      <c r="Y279" s="144" t="s">
        <v>138</v>
      </c>
      <c r="Z279" s="23">
        <v>3.632553375640263E-3</v>
      </c>
      <c r="AA279" s="144" t="s">
        <v>138</v>
      </c>
      <c r="AB279" s="144">
        <v>139</v>
      </c>
      <c r="AC279" s="144" t="s">
        <v>138</v>
      </c>
      <c r="AD279" s="23">
        <v>3.8196988922140455E-3</v>
      </c>
      <c r="AE279" s="144" t="s">
        <v>138</v>
      </c>
      <c r="AF279" s="144">
        <v>275</v>
      </c>
      <c r="AG279" s="144" t="s">
        <v>138</v>
      </c>
      <c r="AH279" s="23">
        <v>8.2138929041754433E-2</v>
      </c>
      <c r="AI279" s="144" t="s">
        <v>138</v>
      </c>
      <c r="AJ279" s="144">
        <v>164</v>
      </c>
      <c r="AK279" s="144" t="s">
        <v>138</v>
      </c>
      <c r="AL279" s="23">
        <v>1.4074071707372023E-2</v>
      </c>
      <c r="AM279" s="144" t="s">
        <v>138</v>
      </c>
      <c r="AN279" s="144">
        <v>276</v>
      </c>
      <c r="AO279" s="144" t="s">
        <v>138</v>
      </c>
      <c r="AP279" s="23">
        <v>4.1777167889152741E-2</v>
      </c>
      <c r="AQ279" s="144" t="s">
        <v>138</v>
      </c>
      <c r="AR279" s="144">
        <v>140</v>
      </c>
      <c r="AS279" s="144" t="s">
        <v>138</v>
      </c>
      <c r="AT279" s="23">
        <v>6.5732349791939121E-2</v>
      </c>
      <c r="AU279" s="144" t="s">
        <v>138</v>
      </c>
      <c r="AV279" s="144">
        <v>256</v>
      </c>
      <c r="AW279" s="144" t="s">
        <v>138</v>
      </c>
      <c r="AX279" s="23">
        <v>6.3866476036321396E-2</v>
      </c>
      <c r="AY279" s="144" t="s">
        <v>138</v>
      </c>
      <c r="AZ279" s="144">
        <v>182</v>
      </c>
      <c r="BA279" s="144" t="s">
        <v>138</v>
      </c>
      <c r="BB279" s="23">
        <v>0.12151146067450368</v>
      </c>
      <c r="BC279" s="144" t="s">
        <v>138</v>
      </c>
      <c r="BD279" s="144">
        <v>74</v>
      </c>
      <c r="BE279" s="144" t="s">
        <v>138</v>
      </c>
      <c r="BF279" s="23">
        <v>0.27375177685183716</v>
      </c>
      <c r="BG279" s="144" t="s">
        <v>138</v>
      </c>
      <c r="BH279" s="144">
        <v>109</v>
      </c>
      <c r="BI279" s="144" t="s">
        <v>138</v>
      </c>
      <c r="BJ279" s="23">
        <v>0.1680613810173196</v>
      </c>
      <c r="BK279" s="144" t="s">
        <v>138</v>
      </c>
      <c r="BL279" s="144">
        <v>80</v>
      </c>
      <c r="BM279" s="144" t="s">
        <v>138</v>
      </c>
      <c r="BN279" s="23">
        <v>7.1922262145219157E-2</v>
      </c>
      <c r="BO279" s="144" t="s">
        <v>138</v>
      </c>
      <c r="BP279" s="144">
        <v>145</v>
      </c>
      <c r="BQ279" s="144" t="s">
        <v>138</v>
      </c>
      <c r="BR279" s="23">
        <v>0.17053528083551167</v>
      </c>
      <c r="BS279" s="144" t="s">
        <v>138</v>
      </c>
      <c r="BT279" s="144">
        <v>18</v>
      </c>
      <c r="BU279" s="144" t="s">
        <v>138</v>
      </c>
      <c r="BV279" s="23">
        <v>0.21088369362081566</v>
      </c>
      <c r="BW279" s="144" t="s">
        <v>138</v>
      </c>
      <c r="BX279" s="144">
        <v>55</v>
      </c>
      <c r="BY279" s="144" t="s">
        <v>138</v>
      </c>
      <c r="BZ279" s="23">
        <v>0.12236259786718649</v>
      </c>
      <c r="CA279" s="144" t="s">
        <v>138</v>
      </c>
      <c r="CB279" s="144">
        <v>218</v>
      </c>
      <c r="CC279" s="144" t="s">
        <v>138</v>
      </c>
      <c r="CD279" s="23">
        <v>0.22401003614322879</v>
      </c>
      <c r="CE279" s="144" t="s">
        <v>138</v>
      </c>
      <c r="CF279" s="144">
        <v>42</v>
      </c>
      <c r="CG279" s="2">
        <f t="shared" si="44"/>
        <v>3.632553375640263E-3</v>
      </c>
      <c r="CH279">
        <f t="shared" si="45"/>
        <v>1.4074071707372023E-2</v>
      </c>
      <c r="CI279">
        <f t="shared" si="46"/>
        <v>6.3866476036321396E-2</v>
      </c>
      <c r="CJ279">
        <f t="shared" si="47"/>
        <v>0.1680613810173196</v>
      </c>
      <c r="CK279">
        <f t="shared" si="48"/>
        <v>0.21088369362081566</v>
      </c>
      <c r="CL279">
        <f t="shared" si="49"/>
        <v>0.12236259786718649</v>
      </c>
      <c r="CM279">
        <f t="shared" si="50"/>
        <v>0.22401003614322879</v>
      </c>
      <c r="CN279">
        <f t="shared" si="51"/>
        <v>0.10983311965802117</v>
      </c>
      <c r="CO279">
        <f t="shared" si="52"/>
        <v>9.0813834391006575E-4</v>
      </c>
      <c r="CP279" s="144" t="s">
        <v>138</v>
      </c>
      <c r="CQ279">
        <f t="shared" si="53"/>
        <v>106</v>
      </c>
      <c r="CR279">
        <f t="shared" si="54"/>
        <v>139</v>
      </c>
      <c r="CS279" s="144" t="s">
        <v>138</v>
      </c>
    </row>
    <row r="280" spans="1:97" x14ac:dyDescent="0.25">
      <c r="A280" s="144" t="s">
        <v>238</v>
      </c>
      <c r="B280" s="23">
        <v>0.19097371027687193</v>
      </c>
      <c r="C280" s="144" t="s">
        <v>238</v>
      </c>
      <c r="D280" s="144">
        <v>200</v>
      </c>
      <c r="E280" s="144" t="s">
        <v>238</v>
      </c>
      <c r="F280" s="23">
        <v>7.9253552342728781E-2</v>
      </c>
      <c r="G280" s="144" t="s">
        <v>238</v>
      </c>
      <c r="H280" s="144">
        <v>200</v>
      </c>
      <c r="I280" s="144" t="s">
        <v>238</v>
      </c>
      <c r="J280" s="23">
        <v>0.22335099998120062</v>
      </c>
      <c r="K280" s="144" t="s">
        <v>238</v>
      </c>
      <c r="L280" s="144">
        <v>218</v>
      </c>
      <c r="M280" s="144" t="s">
        <v>238</v>
      </c>
      <c r="N280" s="23">
        <v>18</v>
      </c>
      <c r="O280" s="144" t="s">
        <v>238</v>
      </c>
      <c r="P280" s="23">
        <v>197</v>
      </c>
      <c r="Q280" s="144" t="s">
        <v>238</v>
      </c>
      <c r="R280" s="23">
        <v>2.320491978477578E-4</v>
      </c>
      <c r="S280" s="144" t="s">
        <v>238</v>
      </c>
      <c r="T280" s="144">
        <v>288</v>
      </c>
      <c r="U280" s="144" t="s">
        <v>238</v>
      </c>
      <c r="V280" s="23">
        <v>0.15103630650024813</v>
      </c>
      <c r="W280" s="144" t="s">
        <v>238</v>
      </c>
      <c r="X280" s="144">
        <v>146</v>
      </c>
      <c r="Y280" s="144" t="s">
        <v>238</v>
      </c>
      <c r="Z280" s="23">
        <v>1.627713010665201E-3</v>
      </c>
      <c r="AA280" s="144" t="s">
        <v>238</v>
      </c>
      <c r="AB280" s="144">
        <v>256</v>
      </c>
      <c r="AC280" s="144" t="s">
        <v>238</v>
      </c>
      <c r="AD280" s="23">
        <v>1.2676086194657682E-2</v>
      </c>
      <c r="AE280" s="144" t="s">
        <v>238</v>
      </c>
      <c r="AF280" s="144">
        <v>139</v>
      </c>
      <c r="AG280" s="144" t="s">
        <v>238</v>
      </c>
      <c r="AH280" s="23">
        <v>5.610697392651922E-2</v>
      </c>
      <c r="AI280" s="144" t="s">
        <v>238</v>
      </c>
      <c r="AJ280" s="144">
        <v>277</v>
      </c>
      <c r="AK280" s="144" t="s">
        <v>238</v>
      </c>
      <c r="AL280" s="23">
        <v>1.9423010736490321E-2</v>
      </c>
      <c r="AM280" s="144" t="s">
        <v>238</v>
      </c>
      <c r="AN280" s="144">
        <v>198</v>
      </c>
      <c r="AO280" s="144" t="s">
        <v>238</v>
      </c>
      <c r="AP280" s="23">
        <v>0.13354416139096131</v>
      </c>
      <c r="AQ280" s="144" t="s">
        <v>238</v>
      </c>
      <c r="AR280" s="144">
        <v>39</v>
      </c>
      <c r="AS280" s="144" t="s">
        <v>238</v>
      </c>
      <c r="AT280" s="23">
        <v>9.2721604672285823E-2</v>
      </c>
      <c r="AU280" s="144" t="s">
        <v>238</v>
      </c>
      <c r="AV280" s="144">
        <v>160</v>
      </c>
      <c r="AW280" s="144" t="s">
        <v>238</v>
      </c>
      <c r="AX280" s="23">
        <v>0.1627652972216343</v>
      </c>
      <c r="AY280" s="144" t="s">
        <v>238</v>
      </c>
      <c r="AZ280" s="144">
        <v>42</v>
      </c>
      <c r="BA280" s="144" t="s">
        <v>238</v>
      </c>
      <c r="BB280" s="23">
        <v>7.6919388759084713E-3</v>
      </c>
      <c r="BC280" s="144" t="s">
        <v>238</v>
      </c>
      <c r="BD280" s="144">
        <v>303</v>
      </c>
      <c r="BE280" s="144" t="s">
        <v>238</v>
      </c>
      <c r="BF280" s="23">
        <v>0.19140630943792805</v>
      </c>
      <c r="BG280" s="144" t="s">
        <v>238</v>
      </c>
      <c r="BH280" s="144">
        <v>200</v>
      </c>
      <c r="BI280" s="144" t="s">
        <v>238</v>
      </c>
      <c r="BJ280" s="23">
        <v>4.7021622416921496E-2</v>
      </c>
      <c r="BK280" s="144" t="s">
        <v>238</v>
      </c>
      <c r="BL280" s="144">
        <v>298</v>
      </c>
      <c r="BM280" s="144" t="s">
        <v>238</v>
      </c>
      <c r="BN280" s="23">
        <v>2.1220706101549941E-2</v>
      </c>
      <c r="BO280" s="144" t="s">
        <v>238</v>
      </c>
      <c r="BP280" s="144">
        <v>283</v>
      </c>
      <c r="BQ280" s="144" t="s">
        <v>238</v>
      </c>
      <c r="BR280" s="23">
        <v>0.10822831875600497</v>
      </c>
      <c r="BS280" s="144" t="s">
        <v>238</v>
      </c>
      <c r="BT280" s="144">
        <v>57</v>
      </c>
      <c r="BU280" s="144" t="s">
        <v>238</v>
      </c>
      <c r="BV280" s="23">
        <v>0.11265573524405745</v>
      </c>
      <c r="BW280" s="144" t="s">
        <v>238</v>
      </c>
      <c r="BX280" s="144">
        <v>171</v>
      </c>
      <c r="BY280" s="144" t="s">
        <v>238</v>
      </c>
      <c r="BZ280" s="23">
        <v>0.13211371798270052</v>
      </c>
      <c r="CA280" s="144" t="s">
        <v>238</v>
      </c>
      <c r="CB280" s="144">
        <v>199</v>
      </c>
      <c r="CC280" s="144" t="s">
        <v>238</v>
      </c>
      <c r="CD280" s="23">
        <v>6.5926905485726134E-2</v>
      </c>
      <c r="CE280" s="144" t="s">
        <v>238</v>
      </c>
      <c r="CF280" s="144">
        <v>173</v>
      </c>
      <c r="CG280" s="2">
        <f t="shared" si="44"/>
        <v>1.627713010665201E-3</v>
      </c>
      <c r="CH280">
        <f t="shared" si="45"/>
        <v>1.9423010736490321E-2</v>
      </c>
      <c r="CI280">
        <f t="shared" si="46"/>
        <v>0.1627652972216343</v>
      </c>
      <c r="CJ280">
        <f t="shared" si="47"/>
        <v>4.7021622416921496E-2</v>
      </c>
      <c r="CK280">
        <f t="shared" si="48"/>
        <v>0.11265573524405745</v>
      </c>
      <c r="CL280">
        <f t="shared" si="49"/>
        <v>0.13211371798270052</v>
      </c>
      <c r="CM280">
        <f t="shared" si="50"/>
        <v>6.5926905485726134E-2</v>
      </c>
      <c r="CN280">
        <f t="shared" si="51"/>
        <v>7.7933755040443004E-2</v>
      </c>
      <c r="CO280">
        <f t="shared" si="52"/>
        <v>4.0692825266630024E-4</v>
      </c>
      <c r="CP280" s="144" t="s">
        <v>238</v>
      </c>
      <c r="CQ280">
        <f t="shared" si="53"/>
        <v>200</v>
      </c>
      <c r="CR280">
        <f t="shared" si="54"/>
        <v>256</v>
      </c>
      <c r="CS280" s="144" t="s">
        <v>238</v>
      </c>
    </row>
    <row r="281" spans="1:97" x14ac:dyDescent="0.25">
      <c r="A281" s="144" t="s">
        <v>172</v>
      </c>
      <c r="B281" s="23">
        <v>0.22547979035537583</v>
      </c>
      <c r="C281" s="144" t="s">
        <v>172</v>
      </c>
      <c r="D281" s="144">
        <v>149</v>
      </c>
      <c r="E281" s="144" t="s">
        <v>172</v>
      </c>
      <c r="F281" s="23">
        <v>0.12627630360532047</v>
      </c>
      <c r="G281" s="144" t="s">
        <v>172</v>
      </c>
      <c r="H281" s="144">
        <v>106</v>
      </c>
      <c r="I281" s="144" t="s">
        <v>172</v>
      </c>
      <c r="J281" s="23">
        <v>0.23922954411207309</v>
      </c>
      <c r="K281" s="144" t="s">
        <v>172</v>
      </c>
      <c r="L281" s="144">
        <v>195</v>
      </c>
      <c r="M281" s="144" t="s">
        <v>172</v>
      </c>
      <c r="N281" s="23">
        <v>89</v>
      </c>
      <c r="O281" s="144" t="s">
        <v>172</v>
      </c>
      <c r="P281" s="23">
        <v>253</v>
      </c>
      <c r="Q281" s="144" t="s">
        <v>172</v>
      </c>
      <c r="R281" s="23">
        <v>6.7755259321842045E-4</v>
      </c>
      <c r="S281" s="144" t="s">
        <v>172</v>
      </c>
      <c r="T281" s="144">
        <v>232</v>
      </c>
      <c r="U281" s="144" t="s">
        <v>172</v>
      </c>
      <c r="V281" s="23">
        <v>5.0801134736141312E-2</v>
      </c>
      <c r="W281" s="144" t="s">
        <v>172</v>
      </c>
      <c r="X281" s="144">
        <v>289</v>
      </c>
      <c r="Y281" s="144" t="s">
        <v>172</v>
      </c>
      <c r="Z281" s="23">
        <v>1.1468048219029773E-3</v>
      </c>
      <c r="AA281" s="144" t="s">
        <v>172</v>
      </c>
      <c r="AB281" s="144">
        <v>284</v>
      </c>
      <c r="AC281" s="144" t="s">
        <v>172</v>
      </c>
      <c r="AD281" s="23">
        <v>3.2154945272132242E-3</v>
      </c>
      <c r="AE281" s="144" t="s">
        <v>172</v>
      </c>
      <c r="AF281" s="144">
        <v>284</v>
      </c>
      <c r="AG281" s="144" t="s">
        <v>172</v>
      </c>
      <c r="AH281" s="23">
        <v>7.8109788852771034E-2</v>
      </c>
      <c r="AI281" s="144" t="s">
        <v>172</v>
      </c>
      <c r="AJ281" s="144">
        <v>181</v>
      </c>
      <c r="AK281" s="144" t="s">
        <v>172</v>
      </c>
      <c r="AL281" s="23">
        <v>1.2977527336679577E-2</v>
      </c>
      <c r="AM281" s="144" t="s">
        <v>172</v>
      </c>
      <c r="AN281" s="144">
        <v>291</v>
      </c>
      <c r="AO281" s="144" t="s">
        <v>172</v>
      </c>
      <c r="AP281" s="23">
        <v>2.5241095781699804E-2</v>
      </c>
      <c r="AQ281" s="144" t="s">
        <v>172</v>
      </c>
      <c r="AR281" s="144">
        <v>190</v>
      </c>
      <c r="AS281" s="144" t="s">
        <v>172</v>
      </c>
      <c r="AT281" s="23">
        <v>0.11921435104082323</v>
      </c>
      <c r="AU281" s="144" t="s">
        <v>172</v>
      </c>
      <c r="AV281" s="144">
        <v>87</v>
      </c>
      <c r="AW281" s="144" t="s">
        <v>172</v>
      </c>
      <c r="AX281" s="23">
        <v>6.6615306673911148E-2</v>
      </c>
      <c r="AY281" s="144" t="s">
        <v>172</v>
      </c>
      <c r="AZ281" s="144">
        <v>174</v>
      </c>
      <c r="BA281" s="144" t="s">
        <v>172</v>
      </c>
      <c r="BB281" s="23">
        <v>1.9881422773684345E-2</v>
      </c>
      <c r="BC281" s="144" t="s">
        <v>172</v>
      </c>
      <c r="BD281" s="144">
        <v>260</v>
      </c>
      <c r="BE281" s="144" t="s">
        <v>172</v>
      </c>
      <c r="BF281" s="23">
        <v>0.30923224212034367</v>
      </c>
      <c r="BG281" s="144" t="s">
        <v>172</v>
      </c>
      <c r="BH281" s="144">
        <v>77</v>
      </c>
      <c r="BI281" s="144" t="s">
        <v>172</v>
      </c>
      <c r="BJ281" s="23">
        <v>8.2767373352657048E-2</v>
      </c>
      <c r="BK281" s="144" t="s">
        <v>172</v>
      </c>
      <c r="BL281" s="144">
        <v>210</v>
      </c>
      <c r="BM281" s="144" t="s">
        <v>172</v>
      </c>
      <c r="BN281" s="23">
        <v>0.23039697764803682</v>
      </c>
      <c r="BO281" s="144" t="s">
        <v>172</v>
      </c>
      <c r="BP281" s="144">
        <v>24</v>
      </c>
      <c r="BQ281" s="144" t="s">
        <v>172</v>
      </c>
      <c r="BR281" s="23">
        <v>6.8017745728577647E-2</v>
      </c>
      <c r="BS281" s="144" t="s">
        <v>172</v>
      </c>
      <c r="BT281" s="144">
        <v>141</v>
      </c>
      <c r="BU281" s="144" t="s">
        <v>172</v>
      </c>
      <c r="BV281" s="23">
        <v>0.25902441459808773</v>
      </c>
      <c r="BW281" s="144" t="s">
        <v>172</v>
      </c>
      <c r="BX281" s="144">
        <v>35</v>
      </c>
      <c r="BY281" s="144" t="s">
        <v>172</v>
      </c>
      <c r="BZ281" s="23">
        <v>0.11498226232698031</v>
      </c>
      <c r="CA281" s="144" t="s">
        <v>172</v>
      </c>
      <c r="CB281" s="144">
        <v>231</v>
      </c>
      <c r="CC281" s="144" t="s">
        <v>172</v>
      </c>
      <c r="CD281" s="23">
        <v>0.11388160259729527</v>
      </c>
      <c r="CE281" s="144" t="s">
        <v>172</v>
      </c>
      <c r="CF281" s="144">
        <v>107</v>
      </c>
      <c r="CG281" s="2">
        <f t="shared" si="44"/>
        <v>1.1468048219029773E-3</v>
      </c>
      <c r="CH281">
        <f t="shared" si="45"/>
        <v>1.2977527336679577E-2</v>
      </c>
      <c r="CI281">
        <f t="shared" si="46"/>
        <v>6.6615306673911148E-2</v>
      </c>
      <c r="CJ281">
        <f t="shared" si="47"/>
        <v>8.2767373352657048E-2</v>
      </c>
      <c r="CK281">
        <f t="shared" si="48"/>
        <v>0.25902441459808773</v>
      </c>
      <c r="CL281">
        <f t="shared" si="49"/>
        <v>0.11498226232698031</v>
      </c>
      <c r="CM281">
        <f t="shared" si="50"/>
        <v>0.11388160259729527</v>
      </c>
      <c r="CN281">
        <f t="shared" si="51"/>
        <v>9.2015213626262332E-2</v>
      </c>
      <c r="CO281">
        <f t="shared" si="52"/>
        <v>2.8670120547574432E-4</v>
      </c>
      <c r="CP281" s="144" t="s">
        <v>172</v>
      </c>
      <c r="CQ281">
        <f t="shared" si="53"/>
        <v>149</v>
      </c>
      <c r="CR281">
        <f t="shared" si="54"/>
        <v>284</v>
      </c>
      <c r="CS281" s="144" t="s">
        <v>172</v>
      </c>
    </row>
    <row r="282" spans="1:97" x14ac:dyDescent="0.25">
      <c r="A282" s="144" t="s">
        <v>101</v>
      </c>
      <c r="B282" s="23">
        <v>0.18671654402671614</v>
      </c>
      <c r="C282" s="144" t="s">
        <v>101</v>
      </c>
      <c r="D282" s="144">
        <v>208</v>
      </c>
      <c r="E282" s="144" t="s">
        <v>101</v>
      </c>
      <c r="F282" s="23">
        <v>3.0475339494067888E-2</v>
      </c>
      <c r="G282" s="144" t="s">
        <v>101</v>
      </c>
      <c r="H282" s="144">
        <v>314</v>
      </c>
      <c r="I282" s="144" t="s">
        <v>101</v>
      </c>
      <c r="J282" s="23">
        <v>0.24802947888527091</v>
      </c>
      <c r="K282" s="144" t="s">
        <v>101</v>
      </c>
      <c r="L282" s="144">
        <v>179</v>
      </c>
      <c r="M282" s="144" t="s">
        <v>101</v>
      </c>
      <c r="N282" s="23">
        <v>-135</v>
      </c>
      <c r="O282" s="144" t="s">
        <v>101</v>
      </c>
      <c r="P282" s="23">
        <v>46</v>
      </c>
      <c r="Q282" s="144" t="s">
        <v>101</v>
      </c>
      <c r="R282" s="23">
        <v>1.3560604940480339E-3</v>
      </c>
      <c r="S282" s="144" t="s">
        <v>101</v>
      </c>
      <c r="T282" s="144">
        <v>152</v>
      </c>
      <c r="U282" s="144" t="s">
        <v>101</v>
      </c>
      <c r="V282" s="23">
        <v>9.7847011892508912E-2</v>
      </c>
      <c r="W282" s="144" t="s">
        <v>101</v>
      </c>
      <c r="X282" s="144">
        <v>213</v>
      </c>
      <c r="Y282" s="144" t="s">
        <v>101</v>
      </c>
      <c r="Z282" s="23">
        <v>2.2598621561621015E-3</v>
      </c>
      <c r="AA282" s="144" t="s">
        <v>101</v>
      </c>
      <c r="AB282" s="144">
        <v>206</v>
      </c>
      <c r="AC282" s="144" t="s">
        <v>101</v>
      </c>
      <c r="AD282" s="23">
        <v>8.4580621638796344E-3</v>
      </c>
      <c r="AE282" s="144" t="s">
        <v>101</v>
      </c>
      <c r="AF282" s="144">
        <v>191</v>
      </c>
      <c r="AG282" s="144" t="s">
        <v>101</v>
      </c>
      <c r="AH282" s="23">
        <v>7.4302164349887526E-2</v>
      </c>
      <c r="AI282" s="144" t="s">
        <v>101</v>
      </c>
      <c r="AJ282" s="144">
        <v>197</v>
      </c>
      <c r="AK282" s="144" t="s">
        <v>101</v>
      </c>
      <c r="AL282" s="23">
        <v>1.7606078111170837E-2</v>
      </c>
      <c r="AM282" s="144" t="s">
        <v>101</v>
      </c>
      <c r="AN282" s="144">
        <v>227</v>
      </c>
      <c r="AO282" s="144" t="s">
        <v>101</v>
      </c>
      <c r="AP282" s="23">
        <v>0</v>
      </c>
      <c r="AQ282" s="144" t="s">
        <v>101</v>
      </c>
      <c r="AR282" s="144">
        <v>253</v>
      </c>
      <c r="AS282" s="144" t="s">
        <v>101</v>
      </c>
      <c r="AT282" s="23">
        <v>0.13910158054363828</v>
      </c>
      <c r="AU282" s="144" t="s">
        <v>101</v>
      </c>
      <c r="AV282" s="144">
        <v>57</v>
      </c>
      <c r="AW282" s="144" t="s">
        <v>101</v>
      </c>
      <c r="AX282" s="23">
        <v>4.9041152085246058E-2</v>
      </c>
      <c r="AY282" s="144" t="s">
        <v>101</v>
      </c>
      <c r="AZ282" s="144">
        <v>230</v>
      </c>
      <c r="BA282" s="144" t="s">
        <v>101</v>
      </c>
      <c r="BB282" s="23">
        <v>1.6877404171320051E-2</v>
      </c>
      <c r="BC282" s="144" t="s">
        <v>101</v>
      </c>
      <c r="BD282" s="144">
        <v>269</v>
      </c>
      <c r="BE282" s="144" t="s">
        <v>101</v>
      </c>
      <c r="BF282" s="23">
        <v>0.1720334410470068</v>
      </c>
      <c r="BG282" s="144" t="s">
        <v>101</v>
      </c>
      <c r="BH282" s="144">
        <v>223</v>
      </c>
      <c r="BI282" s="144" t="s">
        <v>101</v>
      </c>
      <c r="BJ282" s="23">
        <v>5.1351823453395007E-2</v>
      </c>
      <c r="BK282" s="144" t="s">
        <v>101</v>
      </c>
      <c r="BL282" s="144">
        <v>292</v>
      </c>
      <c r="BM282" s="144" t="s">
        <v>101</v>
      </c>
      <c r="BN282" s="23">
        <v>4.0741490083488277E-2</v>
      </c>
      <c r="BO282" s="144" t="s">
        <v>101</v>
      </c>
      <c r="BP282" s="144">
        <v>222</v>
      </c>
      <c r="BQ282" s="144" t="s">
        <v>101</v>
      </c>
      <c r="BR282" s="23">
        <v>0.21104638965410774</v>
      </c>
      <c r="BS282" s="144" t="s">
        <v>101</v>
      </c>
      <c r="BT282" s="144">
        <v>11</v>
      </c>
      <c r="BU282" s="144" t="s">
        <v>101</v>
      </c>
      <c r="BV282" s="23">
        <v>0.21912568975898303</v>
      </c>
      <c r="BW282" s="144" t="s">
        <v>101</v>
      </c>
      <c r="BX282" s="144">
        <v>53</v>
      </c>
      <c r="BY282" s="144" t="s">
        <v>101</v>
      </c>
      <c r="BZ282" s="23">
        <v>0.12311289271909027</v>
      </c>
      <c r="CA282" s="144" t="s">
        <v>101</v>
      </c>
      <c r="CB282" s="144">
        <v>214</v>
      </c>
      <c r="CC282" s="144" t="s">
        <v>101</v>
      </c>
      <c r="CD282" s="23">
        <v>6.8218390695036046E-2</v>
      </c>
      <c r="CE282" s="144" t="s">
        <v>101</v>
      </c>
      <c r="CF282" s="144">
        <v>169</v>
      </c>
      <c r="CG282" s="2">
        <f t="shared" si="44"/>
        <v>2.2598621561621015E-3</v>
      </c>
      <c r="CH282">
        <f t="shared" si="45"/>
        <v>1.7606078111170837E-2</v>
      </c>
      <c r="CI282">
        <f t="shared" si="46"/>
        <v>4.9041152085246058E-2</v>
      </c>
      <c r="CJ282">
        <f t="shared" si="47"/>
        <v>5.1351823453395007E-2</v>
      </c>
      <c r="CK282">
        <f t="shared" si="48"/>
        <v>0.21912568975898303</v>
      </c>
      <c r="CL282">
        <f t="shared" si="49"/>
        <v>0.12311289271909027</v>
      </c>
      <c r="CM282">
        <f t="shared" si="50"/>
        <v>6.8218390695036046E-2</v>
      </c>
      <c r="CN282">
        <f t="shared" si="51"/>
        <v>7.619646381211069E-2</v>
      </c>
      <c r="CO282">
        <f t="shared" si="52"/>
        <v>5.6496553904052539E-4</v>
      </c>
      <c r="CP282" s="144" t="s">
        <v>101</v>
      </c>
      <c r="CQ282">
        <f t="shared" si="53"/>
        <v>208</v>
      </c>
      <c r="CR282">
        <f t="shared" si="54"/>
        <v>206</v>
      </c>
      <c r="CS282" s="144" t="s">
        <v>101</v>
      </c>
    </row>
    <row r="283" spans="1:97" x14ac:dyDescent="0.25">
      <c r="A283" s="144" t="s">
        <v>130</v>
      </c>
      <c r="B283" s="23">
        <v>0.32998549856799758</v>
      </c>
      <c r="C283" s="144" t="s">
        <v>130</v>
      </c>
      <c r="D283" s="144">
        <v>70</v>
      </c>
      <c r="E283" s="144" t="s">
        <v>130</v>
      </c>
      <c r="F283" s="23">
        <v>0.23739822277860487</v>
      </c>
      <c r="G283" s="144" t="s">
        <v>130</v>
      </c>
      <c r="H283" s="144">
        <v>39</v>
      </c>
      <c r="I283" s="144" t="s">
        <v>130</v>
      </c>
      <c r="J283" s="23">
        <v>0.28124308431485551</v>
      </c>
      <c r="K283" s="144" t="s">
        <v>130</v>
      </c>
      <c r="L283" s="144">
        <v>138</v>
      </c>
      <c r="M283" s="144" t="s">
        <v>130</v>
      </c>
      <c r="N283" s="23">
        <v>99</v>
      </c>
      <c r="O283" s="144" t="s">
        <v>130</v>
      </c>
      <c r="P283" s="23">
        <v>260</v>
      </c>
      <c r="Q283" s="144" t="s">
        <v>130</v>
      </c>
      <c r="R283" s="23">
        <v>1.2422005381475052E-3</v>
      </c>
      <c r="S283" s="144" t="s">
        <v>130</v>
      </c>
      <c r="T283" s="144">
        <v>165</v>
      </c>
      <c r="U283" s="144" t="s">
        <v>130</v>
      </c>
      <c r="V283" s="23">
        <v>0.32823583898439135</v>
      </c>
      <c r="W283" s="144" t="s">
        <v>130</v>
      </c>
      <c r="X283" s="144">
        <v>49</v>
      </c>
      <c r="Y283" s="144" t="s">
        <v>130</v>
      </c>
      <c r="Z283" s="23">
        <v>4.27507015666918E-3</v>
      </c>
      <c r="AA283" s="144" t="s">
        <v>130</v>
      </c>
      <c r="AB283" s="144">
        <v>109</v>
      </c>
      <c r="AC283" s="144" t="s">
        <v>130</v>
      </c>
      <c r="AD283" s="23">
        <v>1.4402026852042683E-2</v>
      </c>
      <c r="AE283" s="144" t="s">
        <v>130</v>
      </c>
      <c r="AF283" s="144">
        <v>121</v>
      </c>
      <c r="AG283" s="144" t="s">
        <v>130</v>
      </c>
      <c r="AH283" s="23">
        <v>8.1902981644046954E-2</v>
      </c>
      <c r="AI283" s="144" t="s">
        <v>130</v>
      </c>
      <c r="AJ283" s="144">
        <v>165</v>
      </c>
      <c r="AK283" s="144" t="s">
        <v>130</v>
      </c>
      <c r="AL283" s="23">
        <v>2.4355904599051133E-2</v>
      </c>
      <c r="AM283" s="144" t="s">
        <v>130</v>
      </c>
      <c r="AN283" s="144">
        <v>147</v>
      </c>
      <c r="AO283" s="144" t="s">
        <v>130</v>
      </c>
      <c r="AP283" s="23">
        <v>0.16014785667982973</v>
      </c>
      <c r="AQ283" s="144" t="s">
        <v>130</v>
      </c>
      <c r="AR283" s="144">
        <v>28</v>
      </c>
      <c r="AS283" s="144" t="s">
        <v>130</v>
      </c>
      <c r="AT283" s="23">
        <v>5.0181083416346708E-2</v>
      </c>
      <c r="AU283" s="144" t="s">
        <v>130</v>
      </c>
      <c r="AV283" s="144">
        <v>301</v>
      </c>
      <c r="AW283" s="144" t="s">
        <v>130</v>
      </c>
      <c r="AX283" s="23">
        <v>0.17368009844605187</v>
      </c>
      <c r="AY283" s="144" t="s">
        <v>130</v>
      </c>
      <c r="AZ283" s="144">
        <v>31</v>
      </c>
      <c r="BA283" s="144" t="s">
        <v>130</v>
      </c>
      <c r="BB283" s="23">
        <v>0.31075212788011625</v>
      </c>
      <c r="BC283" s="144" t="s">
        <v>130</v>
      </c>
      <c r="BD283" s="144">
        <v>17</v>
      </c>
      <c r="BE283" s="144" t="s">
        <v>130</v>
      </c>
      <c r="BF283" s="23">
        <v>0.13285614643913185</v>
      </c>
      <c r="BG283" s="144" t="s">
        <v>130</v>
      </c>
      <c r="BH283" s="144">
        <v>293</v>
      </c>
      <c r="BI283" s="144" t="s">
        <v>130</v>
      </c>
      <c r="BJ283" s="23">
        <v>0.31124383648343695</v>
      </c>
      <c r="BK283" s="144" t="s">
        <v>130</v>
      </c>
      <c r="BL283" s="144">
        <v>20</v>
      </c>
      <c r="BM283" s="144" t="s">
        <v>130</v>
      </c>
      <c r="BN283" s="23">
        <v>3.8748652295042298E-2</v>
      </c>
      <c r="BO283" s="144" t="s">
        <v>130</v>
      </c>
      <c r="BP283" s="144">
        <v>230</v>
      </c>
      <c r="BQ283" s="144" t="s">
        <v>130</v>
      </c>
      <c r="BR283" s="23">
        <v>4.2137743338399168E-2</v>
      </c>
      <c r="BS283" s="144" t="s">
        <v>130</v>
      </c>
      <c r="BT283" s="144">
        <v>237</v>
      </c>
      <c r="BU283" s="144" t="s">
        <v>130</v>
      </c>
      <c r="BV283" s="23">
        <v>7.0297962130494579E-2</v>
      </c>
      <c r="BW283" s="144" t="s">
        <v>130</v>
      </c>
      <c r="BX283" s="144">
        <v>273</v>
      </c>
      <c r="BY283" s="144" t="s">
        <v>130</v>
      </c>
      <c r="BZ283" s="23">
        <v>0.20379865663283755</v>
      </c>
      <c r="CA283" s="144" t="s">
        <v>130</v>
      </c>
      <c r="CB283" s="144">
        <v>88</v>
      </c>
      <c r="CC283" s="144" t="s">
        <v>130</v>
      </c>
      <c r="CD283" s="23">
        <v>0.16514832270704802</v>
      </c>
      <c r="CE283" s="144" t="s">
        <v>130</v>
      </c>
      <c r="CF283" s="144">
        <v>69</v>
      </c>
      <c r="CG283" s="2">
        <f t="shared" si="44"/>
        <v>4.27507015666918E-3</v>
      </c>
      <c r="CH283">
        <f t="shared" si="45"/>
        <v>2.4355904599051133E-2</v>
      </c>
      <c r="CI283">
        <f t="shared" si="46"/>
        <v>0.17368009844605187</v>
      </c>
      <c r="CJ283">
        <f t="shared" si="47"/>
        <v>0.31124383648343695</v>
      </c>
      <c r="CK283">
        <f t="shared" si="48"/>
        <v>7.0297962130494579E-2</v>
      </c>
      <c r="CL283">
        <f t="shared" si="49"/>
        <v>0.20379865663283755</v>
      </c>
      <c r="CM283">
        <f t="shared" si="50"/>
        <v>0.16514832270704802</v>
      </c>
      <c r="CN283">
        <f t="shared" si="51"/>
        <v>0.134662561537986</v>
      </c>
      <c r="CO283">
        <f t="shared" si="52"/>
        <v>1.068767539167295E-3</v>
      </c>
      <c r="CP283" s="144" t="s">
        <v>130</v>
      </c>
      <c r="CQ283">
        <f t="shared" si="53"/>
        <v>70</v>
      </c>
      <c r="CR283">
        <f t="shared" si="54"/>
        <v>109</v>
      </c>
      <c r="CS283" s="144" t="s">
        <v>130</v>
      </c>
    </row>
    <row r="284" spans="1:97" x14ac:dyDescent="0.25">
      <c r="A284" s="144" t="s">
        <v>185</v>
      </c>
      <c r="B284" s="23">
        <v>0.22654692535027823</v>
      </c>
      <c r="C284" s="144" t="s">
        <v>185</v>
      </c>
      <c r="D284" s="144">
        <v>145</v>
      </c>
      <c r="E284" s="144" t="s">
        <v>185</v>
      </c>
      <c r="F284" s="23">
        <v>7.8298867771122327E-2</v>
      </c>
      <c r="G284" s="144" t="s">
        <v>185</v>
      </c>
      <c r="H284" s="144">
        <v>202</v>
      </c>
      <c r="I284" s="144" t="s">
        <v>185</v>
      </c>
      <c r="J284" s="23">
        <v>0.33437921935922538</v>
      </c>
      <c r="K284" s="144" t="s">
        <v>185</v>
      </c>
      <c r="L284" s="144">
        <v>89</v>
      </c>
      <c r="M284" s="144" t="s">
        <v>185</v>
      </c>
      <c r="N284" s="23">
        <v>-113</v>
      </c>
      <c r="O284" s="144" t="s">
        <v>185</v>
      </c>
      <c r="P284" s="23">
        <v>56</v>
      </c>
      <c r="Q284" s="144" t="s">
        <v>185</v>
      </c>
      <c r="R284" s="23">
        <v>2.3475681085881597E-3</v>
      </c>
      <c r="S284" s="144" t="s">
        <v>185</v>
      </c>
      <c r="T284" s="144">
        <v>98</v>
      </c>
      <c r="U284" s="144" t="s">
        <v>185</v>
      </c>
      <c r="V284" s="23">
        <v>0.18022367537200876</v>
      </c>
      <c r="W284" s="144" t="s">
        <v>185</v>
      </c>
      <c r="X284" s="144">
        <v>128</v>
      </c>
      <c r="Y284" s="144" t="s">
        <v>185</v>
      </c>
      <c r="Z284" s="23">
        <v>4.0123186678704291E-3</v>
      </c>
      <c r="AA284" s="144" t="s">
        <v>185</v>
      </c>
      <c r="AB284" s="144">
        <v>120</v>
      </c>
      <c r="AC284" s="144" t="s">
        <v>185</v>
      </c>
      <c r="AD284" s="23">
        <v>9.106851364802734E-3</v>
      </c>
      <c r="AE284" s="144" t="s">
        <v>185</v>
      </c>
      <c r="AF284" s="144">
        <v>180</v>
      </c>
      <c r="AG284" s="144" t="s">
        <v>185</v>
      </c>
      <c r="AH284" s="23">
        <v>6.9804941769658568E-2</v>
      </c>
      <c r="AI284" s="144" t="s">
        <v>185</v>
      </c>
      <c r="AJ284" s="144">
        <v>214</v>
      </c>
      <c r="AK284" s="144" t="s">
        <v>185</v>
      </c>
      <c r="AL284" s="23">
        <v>1.7671475169138008E-2</v>
      </c>
      <c r="AM284" s="144" t="s">
        <v>185</v>
      </c>
      <c r="AN284" s="144">
        <v>226</v>
      </c>
      <c r="AO284" s="144" t="s">
        <v>185</v>
      </c>
      <c r="AP284" s="23">
        <v>0</v>
      </c>
      <c r="AQ284" s="144" t="s">
        <v>185</v>
      </c>
      <c r="AR284" s="144">
        <v>253</v>
      </c>
      <c r="AS284" s="144" t="s">
        <v>185</v>
      </c>
      <c r="AT284" s="23">
        <v>9.9266410790306014E-2</v>
      </c>
      <c r="AU284" s="144" t="s">
        <v>185</v>
      </c>
      <c r="AV284" s="144">
        <v>136</v>
      </c>
      <c r="AW284" s="144" t="s">
        <v>185</v>
      </c>
      <c r="AX284" s="23">
        <v>3.4997008154028127E-2</v>
      </c>
      <c r="AY284" s="144" t="s">
        <v>185</v>
      </c>
      <c r="AZ284" s="144">
        <v>274</v>
      </c>
      <c r="BA284" s="144" t="s">
        <v>185</v>
      </c>
      <c r="BB284" s="23">
        <v>2.251947003321705E-2</v>
      </c>
      <c r="BC284" s="144" t="s">
        <v>185</v>
      </c>
      <c r="BD284" s="144">
        <v>252</v>
      </c>
      <c r="BE284" s="144" t="s">
        <v>185</v>
      </c>
      <c r="BF284" s="23">
        <v>0.480227263887612</v>
      </c>
      <c r="BG284" s="144" t="s">
        <v>185</v>
      </c>
      <c r="BH284" s="144">
        <v>26</v>
      </c>
      <c r="BI284" s="144" t="s">
        <v>185</v>
      </c>
      <c r="BJ284" s="23">
        <v>0.12091264620065501</v>
      </c>
      <c r="BK284" s="144" t="s">
        <v>185</v>
      </c>
      <c r="BL284" s="144">
        <v>129</v>
      </c>
      <c r="BM284" s="144" t="s">
        <v>185</v>
      </c>
      <c r="BN284" s="23">
        <v>0.13927861439694741</v>
      </c>
      <c r="BO284" s="144" t="s">
        <v>185</v>
      </c>
      <c r="BP284" s="144">
        <v>57</v>
      </c>
      <c r="BQ284" s="144" t="s">
        <v>185</v>
      </c>
      <c r="BR284" s="23">
        <v>4.4022221324668015E-2</v>
      </c>
      <c r="BS284" s="144" t="s">
        <v>185</v>
      </c>
      <c r="BT284" s="144">
        <v>233</v>
      </c>
      <c r="BU284" s="144" t="s">
        <v>185</v>
      </c>
      <c r="BV284" s="23">
        <v>0.15911376108468731</v>
      </c>
      <c r="BW284" s="144" t="s">
        <v>185</v>
      </c>
      <c r="BX284" s="144">
        <v>97</v>
      </c>
      <c r="BY284" s="144" t="s">
        <v>185</v>
      </c>
      <c r="BZ284" s="23">
        <v>0.19798353402600963</v>
      </c>
      <c r="CA284" s="144" t="s">
        <v>185</v>
      </c>
      <c r="CB284" s="144">
        <v>97</v>
      </c>
      <c r="CC284" s="144" t="s">
        <v>185</v>
      </c>
      <c r="CD284" s="23">
        <v>0.12247085303782862</v>
      </c>
      <c r="CE284" s="144" t="s">
        <v>185</v>
      </c>
      <c r="CF284" s="144">
        <v>99</v>
      </c>
      <c r="CG284" s="2">
        <f t="shared" si="44"/>
        <v>4.0123186678704291E-3</v>
      </c>
      <c r="CH284">
        <f t="shared" si="45"/>
        <v>1.7671475169138008E-2</v>
      </c>
      <c r="CI284">
        <f t="shared" si="46"/>
        <v>3.4997008154028127E-2</v>
      </c>
      <c r="CJ284">
        <f t="shared" si="47"/>
        <v>0.12091264620065501</v>
      </c>
      <c r="CK284">
        <f t="shared" si="48"/>
        <v>0.15911376108468731</v>
      </c>
      <c r="CL284">
        <f t="shared" si="49"/>
        <v>0.19798353402600963</v>
      </c>
      <c r="CM284">
        <f t="shared" si="50"/>
        <v>0.12247085303782862</v>
      </c>
      <c r="CN284">
        <f t="shared" si="51"/>
        <v>9.2450696799141141E-2</v>
      </c>
      <c r="CO284">
        <f t="shared" si="52"/>
        <v>1.0030796669676073E-3</v>
      </c>
      <c r="CP284" s="144" t="s">
        <v>185</v>
      </c>
      <c r="CQ284">
        <f t="shared" si="53"/>
        <v>145</v>
      </c>
      <c r="CR284">
        <f t="shared" si="54"/>
        <v>120</v>
      </c>
      <c r="CS284" s="144" t="s">
        <v>185</v>
      </c>
    </row>
    <row r="285" spans="1:97" x14ac:dyDescent="0.25">
      <c r="A285" s="144" t="s">
        <v>108</v>
      </c>
      <c r="B285" s="23">
        <v>0.2085794980698116</v>
      </c>
      <c r="C285" s="144" t="s">
        <v>108</v>
      </c>
      <c r="D285" s="144">
        <v>175</v>
      </c>
      <c r="E285" s="144" t="s">
        <v>108</v>
      </c>
      <c r="F285" s="23">
        <v>0.16062500539736274</v>
      </c>
      <c r="G285" s="144" t="s">
        <v>108</v>
      </c>
      <c r="H285" s="144">
        <v>66</v>
      </c>
      <c r="I285" s="144" t="s">
        <v>108</v>
      </c>
      <c r="J285" s="23">
        <v>0.16250971346775767</v>
      </c>
      <c r="K285" s="144" t="s">
        <v>108</v>
      </c>
      <c r="L285" s="144">
        <v>291</v>
      </c>
      <c r="M285" s="144" t="s">
        <v>108</v>
      </c>
      <c r="N285" s="23">
        <v>225</v>
      </c>
      <c r="O285" s="144" t="s">
        <v>108</v>
      </c>
      <c r="P285" s="23">
        <v>313</v>
      </c>
      <c r="Q285" s="144" t="s">
        <v>108</v>
      </c>
      <c r="R285" s="23">
        <v>1.2275680478832512E-3</v>
      </c>
      <c r="S285" s="144" t="s">
        <v>108</v>
      </c>
      <c r="T285" s="144">
        <v>167</v>
      </c>
      <c r="U285" s="144" t="s">
        <v>108</v>
      </c>
      <c r="V285" s="23">
        <v>0.10291621230049201</v>
      </c>
      <c r="W285" s="144" t="s">
        <v>108</v>
      </c>
      <c r="X285" s="144">
        <v>205</v>
      </c>
      <c r="Y285" s="144" t="s">
        <v>108</v>
      </c>
      <c r="Z285" s="23">
        <v>2.1782529979609594E-3</v>
      </c>
      <c r="AA285" s="144" t="s">
        <v>108</v>
      </c>
      <c r="AB285" s="144">
        <v>211</v>
      </c>
      <c r="AC285" s="144" t="s">
        <v>108</v>
      </c>
      <c r="AD285" s="23">
        <v>3.7680629034487975E-3</v>
      </c>
      <c r="AE285" s="144" t="s">
        <v>108</v>
      </c>
      <c r="AF285" s="144">
        <v>278</v>
      </c>
      <c r="AG285" s="144" t="s">
        <v>108</v>
      </c>
      <c r="AH285" s="23">
        <v>5.2160557435558794E-2</v>
      </c>
      <c r="AI285" s="144" t="s">
        <v>108</v>
      </c>
      <c r="AJ285" s="144">
        <v>298</v>
      </c>
      <c r="AK285" s="144" t="s">
        <v>108</v>
      </c>
      <c r="AL285" s="23">
        <v>1.0245533803441153E-2</v>
      </c>
      <c r="AM285" s="144" t="s">
        <v>108</v>
      </c>
      <c r="AN285" s="144">
        <v>314</v>
      </c>
      <c r="AO285" s="144" t="s">
        <v>108</v>
      </c>
      <c r="AP285" s="23">
        <v>9.756014336321174E-2</v>
      </c>
      <c r="AQ285" s="144" t="s">
        <v>108</v>
      </c>
      <c r="AR285" s="144">
        <v>65</v>
      </c>
      <c r="AS285" s="144" t="s">
        <v>108</v>
      </c>
      <c r="AT285" s="23">
        <v>7.756592715263487E-2</v>
      </c>
      <c r="AU285" s="144" t="s">
        <v>108</v>
      </c>
      <c r="AV285" s="144">
        <v>203</v>
      </c>
      <c r="AW285" s="144" t="s">
        <v>108</v>
      </c>
      <c r="AX285" s="23">
        <v>0.12237263854537625</v>
      </c>
      <c r="AY285" s="144" t="s">
        <v>108</v>
      </c>
      <c r="AZ285" s="144">
        <v>78</v>
      </c>
      <c r="BA285" s="144" t="s">
        <v>108</v>
      </c>
      <c r="BB285" s="23">
        <v>0.16245056775537053</v>
      </c>
      <c r="BC285" s="144" t="s">
        <v>108</v>
      </c>
      <c r="BD285" s="144">
        <v>45</v>
      </c>
      <c r="BE285" s="144" t="s">
        <v>108</v>
      </c>
      <c r="BF285" s="23">
        <v>0.15930904615626923</v>
      </c>
      <c r="BG285" s="144" t="s">
        <v>108</v>
      </c>
      <c r="BH285" s="144">
        <v>241</v>
      </c>
      <c r="BI285" s="144" t="s">
        <v>108</v>
      </c>
      <c r="BJ285" s="23">
        <v>0.18148803397252261</v>
      </c>
      <c r="BK285" s="144" t="s">
        <v>108</v>
      </c>
      <c r="BL285" s="144">
        <v>65</v>
      </c>
      <c r="BM285" s="144" t="s">
        <v>108</v>
      </c>
      <c r="BN285" s="23">
        <v>9.0409836564520243E-2</v>
      </c>
      <c r="BO285" s="144" t="s">
        <v>108</v>
      </c>
      <c r="BP285" s="144">
        <v>108</v>
      </c>
      <c r="BQ285" s="144" t="s">
        <v>108</v>
      </c>
      <c r="BR285" s="23">
        <v>6.9129933151319892E-2</v>
      </c>
      <c r="BS285" s="144" t="s">
        <v>108</v>
      </c>
      <c r="BT285" s="144">
        <v>137</v>
      </c>
      <c r="BU285" s="144" t="s">
        <v>108</v>
      </c>
      <c r="BV285" s="23">
        <v>0.13860303477414435</v>
      </c>
      <c r="BW285" s="144" t="s">
        <v>108</v>
      </c>
      <c r="BX285" s="144">
        <v>124</v>
      </c>
      <c r="BY285" s="144" t="s">
        <v>108</v>
      </c>
      <c r="BZ285" s="23">
        <v>9.9292566243048011E-2</v>
      </c>
      <c r="CA285" s="144" t="s">
        <v>108</v>
      </c>
      <c r="CB285" s="144">
        <v>270</v>
      </c>
      <c r="CC285" s="144" t="s">
        <v>108</v>
      </c>
      <c r="CD285" s="23">
        <v>1.991426808913916E-2</v>
      </c>
      <c r="CE285" s="144" t="s">
        <v>108</v>
      </c>
      <c r="CF285" s="144">
        <v>303</v>
      </c>
      <c r="CG285" s="2">
        <f t="shared" si="44"/>
        <v>2.1782529979609594E-3</v>
      </c>
      <c r="CH285">
        <f t="shared" si="45"/>
        <v>1.0245533803441153E-2</v>
      </c>
      <c r="CI285">
        <f t="shared" si="46"/>
        <v>0.12237263854537625</v>
      </c>
      <c r="CJ285">
        <f t="shared" si="47"/>
        <v>0.18148803397252261</v>
      </c>
      <c r="CK285">
        <f t="shared" si="48"/>
        <v>0.13860303477414435</v>
      </c>
      <c r="CL285">
        <f t="shared" si="49"/>
        <v>9.9292566243048011E-2</v>
      </c>
      <c r="CM285">
        <f t="shared" si="50"/>
        <v>1.991426808913916E-2</v>
      </c>
      <c r="CN285">
        <f t="shared" si="51"/>
        <v>8.51184358593879E-2</v>
      </c>
      <c r="CO285">
        <f t="shared" si="52"/>
        <v>5.4456324949023985E-4</v>
      </c>
      <c r="CP285" s="144" t="s">
        <v>108</v>
      </c>
      <c r="CQ285">
        <f t="shared" si="53"/>
        <v>175</v>
      </c>
      <c r="CR285">
        <f t="shared" si="54"/>
        <v>211</v>
      </c>
      <c r="CS285" s="144" t="s">
        <v>108</v>
      </c>
    </row>
    <row r="286" spans="1:97" x14ac:dyDescent="0.25">
      <c r="A286" s="144" t="s">
        <v>322</v>
      </c>
      <c r="B286" s="23">
        <v>0.14705992521069605</v>
      </c>
      <c r="C286" s="144" t="s">
        <v>322</v>
      </c>
      <c r="D286" s="144">
        <v>286</v>
      </c>
      <c r="E286" s="144" t="s">
        <v>322</v>
      </c>
      <c r="F286" s="23">
        <v>7.1988498096584627E-2</v>
      </c>
      <c r="G286" s="144" t="s">
        <v>322</v>
      </c>
      <c r="H286" s="144">
        <v>219</v>
      </c>
      <c r="I286" s="144" t="s">
        <v>322</v>
      </c>
      <c r="J286" s="23">
        <v>0.18136693906693352</v>
      </c>
      <c r="K286" s="144" t="s">
        <v>322</v>
      </c>
      <c r="L286" s="144">
        <v>276</v>
      </c>
      <c r="M286" s="144" t="s">
        <v>322</v>
      </c>
      <c r="N286" s="23">
        <v>57</v>
      </c>
      <c r="O286" s="144" t="s">
        <v>322</v>
      </c>
      <c r="P286" s="23">
        <v>228</v>
      </c>
      <c r="Q286" s="144" t="s">
        <v>322</v>
      </c>
      <c r="R286" s="23">
        <v>3.304993384652537E-4</v>
      </c>
      <c r="S286" s="144" t="s">
        <v>322</v>
      </c>
      <c r="T286" s="144">
        <v>274</v>
      </c>
      <c r="U286" s="144" t="s">
        <v>322</v>
      </c>
      <c r="V286" s="23">
        <v>4.7543586387234209E-2</v>
      </c>
      <c r="W286" s="144" t="s">
        <v>322</v>
      </c>
      <c r="X286" s="144">
        <v>297</v>
      </c>
      <c r="Y286" s="144" t="s">
        <v>322</v>
      </c>
      <c r="Z286" s="23">
        <v>7.697525974469352E-4</v>
      </c>
      <c r="AA286" s="144" t="s">
        <v>322</v>
      </c>
      <c r="AB286" s="144">
        <v>319</v>
      </c>
      <c r="AC286" s="144" t="s">
        <v>322</v>
      </c>
      <c r="AD286" s="23">
        <v>4.0621102356710225E-3</v>
      </c>
      <c r="AE286" s="144" t="s">
        <v>322</v>
      </c>
      <c r="AF286" s="144">
        <v>273</v>
      </c>
      <c r="AG286" s="144" t="s">
        <v>322</v>
      </c>
      <c r="AH286" s="23">
        <v>6.9685439435942922E-2</v>
      </c>
      <c r="AI286" s="144" t="s">
        <v>322</v>
      </c>
      <c r="AJ286" s="144">
        <v>217</v>
      </c>
      <c r="AK286" s="144" t="s">
        <v>322</v>
      </c>
      <c r="AL286" s="23">
        <v>1.2740747135502883E-2</v>
      </c>
      <c r="AM286" s="144" t="s">
        <v>322</v>
      </c>
      <c r="AN286" s="144">
        <v>293</v>
      </c>
      <c r="AO286" s="144" t="s">
        <v>322</v>
      </c>
      <c r="AP286" s="23">
        <v>4.4961870071295124E-2</v>
      </c>
      <c r="AQ286" s="144" t="s">
        <v>322</v>
      </c>
      <c r="AR286" s="144">
        <v>136</v>
      </c>
      <c r="AS286" s="144" t="s">
        <v>322</v>
      </c>
      <c r="AT286" s="23">
        <v>0.10173838835861557</v>
      </c>
      <c r="AU286" s="144" t="s">
        <v>322</v>
      </c>
      <c r="AV286" s="144">
        <v>126</v>
      </c>
      <c r="AW286" s="144" t="s">
        <v>322</v>
      </c>
      <c r="AX286" s="23">
        <v>7.9662623174205416E-2</v>
      </c>
      <c r="AY286" s="144" t="s">
        <v>322</v>
      </c>
      <c r="AZ286" s="144">
        <v>144</v>
      </c>
      <c r="BA286" s="144" t="s">
        <v>322</v>
      </c>
      <c r="BB286" s="23">
        <v>7.0948041632870343E-2</v>
      </c>
      <c r="BC286" s="144" t="s">
        <v>322</v>
      </c>
      <c r="BD286" s="144">
        <v>125</v>
      </c>
      <c r="BE286" s="144" t="s">
        <v>322</v>
      </c>
      <c r="BF286" s="23">
        <v>0.26028222454132671</v>
      </c>
      <c r="BG286" s="144" t="s">
        <v>322</v>
      </c>
      <c r="BH286" s="144">
        <v>121</v>
      </c>
      <c r="BI286" s="144" t="s">
        <v>322</v>
      </c>
      <c r="BJ286" s="23">
        <v>0.11912089903708055</v>
      </c>
      <c r="BK286" s="144" t="s">
        <v>322</v>
      </c>
      <c r="BL286" s="144">
        <v>131</v>
      </c>
      <c r="BM286" s="144" t="s">
        <v>322</v>
      </c>
      <c r="BN286" s="23">
        <v>3.8986979355952966E-2</v>
      </c>
      <c r="BO286" s="144" t="s">
        <v>322</v>
      </c>
      <c r="BP286" s="144">
        <v>227</v>
      </c>
      <c r="BQ286" s="144" t="s">
        <v>322</v>
      </c>
      <c r="BR286" s="23">
        <v>4.6488220471082788E-2</v>
      </c>
      <c r="BS286" s="144" t="s">
        <v>322</v>
      </c>
      <c r="BT286" s="144">
        <v>223</v>
      </c>
      <c r="BU286" s="144" t="s">
        <v>322</v>
      </c>
      <c r="BV286" s="23">
        <v>7.4293383392045234E-2</v>
      </c>
      <c r="BW286" s="144" t="s">
        <v>322</v>
      </c>
      <c r="BX286" s="144">
        <v>260</v>
      </c>
      <c r="BY286" s="144" t="s">
        <v>322</v>
      </c>
      <c r="BZ286" s="23">
        <v>9.6728809995629619E-2</v>
      </c>
      <c r="CA286" s="144" t="s">
        <v>322</v>
      </c>
      <c r="CB286" s="144">
        <v>276</v>
      </c>
      <c r="CC286" s="144" t="s">
        <v>322</v>
      </c>
      <c r="CD286" s="23">
        <v>2.5157086242720065E-2</v>
      </c>
      <c r="CE286" s="144" t="s">
        <v>322</v>
      </c>
      <c r="CF286" s="144">
        <v>291</v>
      </c>
      <c r="CG286" s="2">
        <f t="shared" si="44"/>
        <v>7.697525974469352E-4</v>
      </c>
      <c r="CH286">
        <f t="shared" si="45"/>
        <v>1.2740747135502883E-2</v>
      </c>
      <c r="CI286">
        <f t="shared" si="46"/>
        <v>7.9662623174205416E-2</v>
      </c>
      <c r="CJ286">
        <f t="shared" si="47"/>
        <v>0.11912089903708055</v>
      </c>
      <c r="CK286">
        <f t="shared" si="48"/>
        <v>7.4293383392045234E-2</v>
      </c>
      <c r="CL286">
        <f t="shared" si="49"/>
        <v>9.6728809995629619E-2</v>
      </c>
      <c r="CM286">
        <f t="shared" si="50"/>
        <v>2.5157086242720065E-2</v>
      </c>
      <c r="CN286">
        <f t="shared" si="51"/>
        <v>6.0013140924058607E-2</v>
      </c>
      <c r="CO286">
        <f t="shared" si="52"/>
        <v>1.924381493617338E-4</v>
      </c>
      <c r="CP286" s="144" t="s">
        <v>322</v>
      </c>
      <c r="CQ286">
        <f t="shared" si="53"/>
        <v>286</v>
      </c>
      <c r="CR286">
        <f t="shared" si="54"/>
        <v>319</v>
      </c>
      <c r="CS286" s="144" t="s">
        <v>322</v>
      </c>
    </row>
    <row r="287" spans="1:97" x14ac:dyDescent="0.25">
      <c r="A287" s="144" t="s">
        <v>158</v>
      </c>
      <c r="B287" s="23">
        <v>0.2367176839782914</v>
      </c>
      <c r="C287" s="144" t="s">
        <v>158</v>
      </c>
      <c r="D287" s="144">
        <v>132</v>
      </c>
      <c r="E287" s="144" t="s">
        <v>158</v>
      </c>
      <c r="F287" s="23">
        <v>0.14896307494781053</v>
      </c>
      <c r="G287" s="144" t="s">
        <v>158</v>
      </c>
      <c r="H287" s="144">
        <v>76</v>
      </c>
      <c r="I287" s="144" t="s">
        <v>158</v>
      </c>
      <c r="J287" s="23">
        <v>0.25968672932480585</v>
      </c>
      <c r="K287" s="144" t="s">
        <v>158</v>
      </c>
      <c r="L287" s="144">
        <v>164</v>
      </c>
      <c r="M287" s="144" t="s">
        <v>158</v>
      </c>
      <c r="N287" s="23">
        <v>88</v>
      </c>
      <c r="O287" s="144" t="s">
        <v>158</v>
      </c>
      <c r="P287" s="23">
        <v>251</v>
      </c>
      <c r="Q287" s="144" t="s">
        <v>158</v>
      </c>
      <c r="R287" s="23">
        <v>2.3460713275491912E-3</v>
      </c>
      <c r="S287" s="144" t="s">
        <v>158</v>
      </c>
      <c r="T287" s="144">
        <v>99</v>
      </c>
      <c r="U287" s="144" t="s">
        <v>158</v>
      </c>
      <c r="V287" s="23">
        <v>0.2909777801789708</v>
      </c>
      <c r="W287" s="144" t="s">
        <v>158</v>
      </c>
      <c r="X287" s="144">
        <v>62</v>
      </c>
      <c r="Y287" s="144" t="s">
        <v>158</v>
      </c>
      <c r="Z287" s="23">
        <v>5.0343061262533365E-3</v>
      </c>
      <c r="AA287" s="144" t="s">
        <v>158</v>
      </c>
      <c r="AB287" s="144">
        <v>96</v>
      </c>
      <c r="AC287" s="144" t="s">
        <v>158</v>
      </c>
      <c r="AD287" s="23">
        <v>1.7668818630710553E-2</v>
      </c>
      <c r="AE287" s="144" t="s">
        <v>158</v>
      </c>
      <c r="AF287" s="144">
        <v>103</v>
      </c>
      <c r="AG287" s="144" t="s">
        <v>158</v>
      </c>
      <c r="AH287" s="23">
        <v>4.8286818482626524E-2</v>
      </c>
      <c r="AI287" s="144" t="s">
        <v>158</v>
      </c>
      <c r="AJ287" s="144">
        <v>308</v>
      </c>
      <c r="AK287" s="144" t="s">
        <v>158</v>
      </c>
      <c r="AL287" s="23">
        <v>2.3302412746380122E-2</v>
      </c>
      <c r="AM287" s="144" t="s">
        <v>158</v>
      </c>
      <c r="AN287" s="144">
        <v>152</v>
      </c>
      <c r="AO287" s="144" t="s">
        <v>158</v>
      </c>
      <c r="AP287" s="23">
        <v>0</v>
      </c>
      <c r="AQ287" s="144" t="s">
        <v>158</v>
      </c>
      <c r="AR287" s="144">
        <v>253</v>
      </c>
      <c r="AS287" s="144" t="s">
        <v>158</v>
      </c>
      <c r="AT287" s="23">
        <v>9.4986895301612306E-2</v>
      </c>
      <c r="AU287" s="144" t="s">
        <v>158</v>
      </c>
      <c r="AV287" s="144">
        <v>148</v>
      </c>
      <c r="AW287" s="144" t="s">
        <v>158</v>
      </c>
      <c r="AX287" s="23">
        <v>3.3488237591450982E-2</v>
      </c>
      <c r="AY287" s="144" t="s">
        <v>158</v>
      </c>
      <c r="AZ287" s="144">
        <v>279</v>
      </c>
      <c r="BA287" s="144" t="s">
        <v>158</v>
      </c>
      <c r="BB287" s="23">
        <v>0.2531672072923431</v>
      </c>
      <c r="BC287" s="144" t="s">
        <v>158</v>
      </c>
      <c r="BD287" s="144">
        <v>22</v>
      </c>
      <c r="BE287" s="144" t="s">
        <v>158</v>
      </c>
      <c r="BF287" s="23">
        <v>0.20901539905518524</v>
      </c>
      <c r="BG287" s="144" t="s">
        <v>158</v>
      </c>
      <c r="BH287" s="144">
        <v>176</v>
      </c>
      <c r="BI287" s="144" t="s">
        <v>158</v>
      </c>
      <c r="BJ287" s="23">
        <v>0.27463100462030104</v>
      </c>
      <c r="BK287" s="144" t="s">
        <v>158</v>
      </c>
      <c r="BL287" s="144">
        <v>24</v>
      </c>
      <c r="BM287" s="144" t="s">
        <v>158</v>
      </c>
      <c r="BN287" s="23">
        <v>5.6429638634543325E-2</v>
      </c>
      <c r="BO287" s="144" t="s">
        <v>158</v>
      </c>
      <c r="BP287" s="144">
        <v>178</v>
      </c>
      <c r="BQ287" s="144" t="s">
        <v>158</v>
      </c>
      <c r="BR287" s="23">
        <v>6.1264454523797036E-2</v>
      </c>
      <c r="BS287" s="144" t="s">
        <v>158</v>
      </c>
      <c r="BT287" s="144">
        <v>165</v>
      </c>
      <c r="BU287" s="144" t="s">
        <v>158</v>
      </c>
      <c r="BV287" s="23">
        <v>0.10228716800452857</v>
      </c>
      <c r="BW287" s="144" t="s">
        <v>158</v>
      </c>
      <c r="BX287" s="144">
        <v>191</v>
      </c>
      <c r="BY287" s="144" t="s">
        <v>158</v>
      </c>
      <c r="BZ287" s="23">
        <v>0.17028319609774195</v>
      </c>
      <c r="CA287" s="144" t="s">
        <v>158</v>
      </c>
      <c r="CB287" s="144">
        <v>137</v>
      </c>
      <c r="CC287" s="144" t="s">
        <v>158</v>
      </c>
      <c r="CD287" s="23">
        <v>5.2472952893603209E-2</v>
      </c>
      <c r="CE287" s="144" t="s">
        <v>158</v>
      </c>
      <c r="CF287" s="144">
        <v>209</v>
      </c>
      <c r="CG287" s="2">
        <f t="shared" si="44"/>
        <v>5.0343061262533365E-3</v>
      </c>
      <c r="CH287">
        <f t="shared" si="45"/>
        <v>2.3302412746380122E-2</v>
      </c>
      <c r="CI287">
        <f t="shared" si="46"/>
        <v>3.3488237591450982E-2</v>
      </c>
      <c r="CJ287">
        <f t="shared" si="47"/>
        <v>0.27463100462030104</v>
      </c>
      <c r="CK287">
        <f t="shared" si="48"/>
        <v>0.10228716800452857</v>
      </c>
      <c r="CL287">
        <f t="shared" si="49"/>
        <v>0.17028319609774195</v>
      </c>
      <c r="CM287">
        <f t="shared" si="50"/>
        <v>5.2472952893603209E-2</v>
      </c>
      <c r="CN287">
        <f t="shared" si="51"/>
        <v>9.6601244067358732E-2</v>
      </c>
      <c r="CO287">
        <f t="shared" si="52"/>
        <v>1.2585765315633341E-3</v>
      </c>
      <c r="CP287" s="144" t="s">
        <v>158</v>
      </c>
      <c r="CQ287">
        <f t="shared" si="53"/>
        <v>132</v>
      </c>
      <c r="CR287">
        <f t="shared" si="54"/>
        <v>96</v>
      </c>
      <c r="CS287" s="144" t="s">
        <v>158</v>
      </c>
    </row>
    <row r="288" spans="1:97" x14ac:dyDescent="0.25">
      <c r="A288" s="144" t="s">
        <v>40</v>
      </c>
      <c r="B288" s="23">
        <v>0.5922243847045906</v>
      </c>
      <c r="C288" s="144" t="s">
        <v>40</v>
      </c>
      <c r="D288" s="144">
        <v>14</v>
      </c>
      <c r="E288" s="144" t="s">
        <v>40</v>
      </c>
      <c r="F288" s="23">
        <v>0.41439468367802768</v>
      </c>
      <c r="G288" s="144" t="s">
        <v>40</v>
      </c>
      <c r="H288" s="144">
        <v>10</v>
      </c>
      <c r="I288" s="144" t="s">
        <v>40</v>
      </c>
      <c r="J288" s="23">
        <v>0.41028088095289594</v>
      </c>
      <c r="K288" s="144" t="s">
        <v>40</v>
      </c>
      <c r="L288" s="144">
        <v>51</v>
      </c>
      <c r="M288" s="144" t="s">
        <v>40</v>
      </c>
      <c r="N288" s="23">
        <v>41</v>
      </c>
      <c r="O288" s="144" t="s">
        <v>40</v>
      </c>
      <c r="P288" s="23">
        <v>219</v>
      </c>
      <c r="Q288" s="144" t="s">
        <v>40</v>
      </c>
      <c r="R288" s="23">
        <v>1.9479525276564797E-3</v>
      </c>
      <c r="S288" s="144" t="s">
        <v>40</v>
      </c>
      <c r="T288" s="144">
        <v>114</v>
      </c>
      <c r="U288" s="144" t="s">
        <v>40</v>
      </c>
      <c r="V288" s="23">
        <v>8.6168018801838456E-2</v>
      </c>
      <c r="W288" s="144" t="s">
        <v>40</v>
      </c>
      <c r="X288" s="144">
        <v>233</v>
      </c>
      <c r="Y288" s="144" t="s">
        <v>40</v>
      </c>
      <c r="Z288" s="23">
        <v>2.743650391014115E-3</v>
      </c>
      <c r="AA288" s="144" t="s">
        <v>40</v>
      </c>
      <c r="AB288" s="144">
        <v>177</v>
      </c>
      <c r="AC288" s="144" t="s">
        <v>40</v>
      </c>
      <c r="AD288" s="23">
        <v>3.2874645588164879E-2</v>
      </c>
      <c r="AE288" s="144" t="s">
        <v>40</v>
      </c>
      <c r="AF288" s="144">
        <v>59</v>
      </c>
      <c r="AG288" s="144" t="s">
        <v>40</v>
      </c>
      <c r="AH288" s="23">
        <v>8.11895850390561E-2</v>
      </c>
      <c r="AI288" s="144" t="s">
        <v>40</v>
      </c>
      <c r="AJ288" s="144">
        <v>167</v>
      </c>
      <c r="AK288" s="144" t="s">
        <v>40</v>
      </c>
      <c r="AL288" s="23">
        <v>4.2265974487395816E-2</v>
      </c>
      <c r="AM288" s="144" t="s">
        <v>40</v>
      </c>
      <c r="AN288" s="144">
        <v>69</v>
      </c>
      <c r="AO288" s="144" t="s">
        <v>40</v>
      </c>
      <c r="AP288" s="23">
        <v>0.5693988568307109</v>
      </c>
      <c r="AQ288" s="144" t="s">
        <v>40</v>
      </c>
      <c r="AR288" s="144">
        <v>3</v>
      </c>
      <c r="AS288" s="144" t="s">
        <v>40</v>
      </c>
      <c r="AT288" s="23">
        <v>0.11549893882877708</v>
      </c>
      <c r="AU288" s="144" t="s">
        <v>40</v>
      </c>
      <c r="AV288" s="144">
        <v>96</v>
      </c>
      <c r="AW288" s="144" t="s">
        <v>40</v>
      </c>
      <c r="AX288" s="23">
        <v>0.59533010587218727</v>
      </c>
      <c r="AY288" s="144" t="s">
        <v>40</v>
      </c>
      <c r="AZ288" s="144">
        <v>4</v>
      </c>
      <c r="BA288" s="144" t="s">
        <v>40</v>
      </c>
      <c r="BB288" s="23">
        <v>0.18427173723013807</v>
      </c>
      <c r="BC288" s="144" t="s">
        <v>40</v>
      </c>
      <c r="BD288" s="144">
        <v>38</v>
      </c>
      <c r="BE288" s="144" t="s">
        <v>40</v>
      </c>
      <c r="BF288" s="23">
        <v>0.40223295551500821</v>
      </c>
      <c r="BG288" s="144" t="s">
        <v>40</v>
      </c>
      <c r="BH288" s="144">
        <v>45</v>
      </c>
      <c r="BI288" s="144" t="s">
        <v>40</v>
      </c>
      <c r="BJ288" s="23">
        <v>0.25216613686759076</v>
      </c>
      <c r="BK288" s="144" t="s">
        <v>40</v>
      </c>
      <c r="BL288" s="144">
        <v>28</v>
      </c>
      <c r="BM288" s="144" t="s">
        <v>40</v>
      </c>
      <c r="BN288" s="23">
        <v>0.12844109557581512</v>
      </c>
      <c r="BO288" s="144" t="s">
        <v>40</v>
      </c>
      <c r="BP288" s="144">
        <v>71</v>
      </c>
      <c r="BQ288" s="144" t="s">
        <v>40</v>
      </c>
      <c r="BR288" s="23">
        <v>9.9784292162370822E-2</v>
      </c>
      <c r="BS288" s="144" t="s">
        <v>40</v>
      </c>
      <c r="BT288" s="144">
        <v>65</v>
      </c>
      <c r="BU288" s="144" t="s">
        <v>40</v>
      </c>
      <c r="BV288" s="23">
        <v>0.19827822670524922</v>
      </c>
      <c r="BW288" s="144" t="s">
        <v>40</v>
      </c>
      <c r="BX288" s="144">
        <v>67</v>
      </c>
      <c r="BY288" s="144" t="s">
        <v>40</v>
      </c>
      <c r="BZ288" s="23">
        <v>0.2009124597179287</v>
      </c>
      <c r="CA288" s="144" t="s">
        <v>40</v>
      </c>
      <c r="CB288" s="144">
        <v>91</v>
      </c>
      <c r="CC288" s="144" t="s">
        <v>40</v>
      </c>
      <c r="CD288" s="23">
        <v>0.4792417548837658</v>
      </c>
      <c r="CE288" s="144" t="s">
        <v>40</v>
      </c>
      <c r="CF288" s="144">
        <v>20</v>
      </c>
      <c r="CG288" s="2">
        <f t="shared" si="44"/>
        <v>2.743650391014115E-3</v>
      </c>
      <c r="CH288">
        <f t="shared" si="45"/>
        <v>4.2265974487395816E-2</v>
      </c>
      <c r="CI288">
        <f t="shared" si="46"/>
        <v>0.59533010587218727</v>
      </c>
      <c r="CJ288">
        <f t="shared" si="47"/>
        <v>0.25216613686759076</v>
      </c>
      <c r="CK288">
        <f t="shared" si="48"/>
        <v>0.19827822670524922</v>
      </c>
      <c r="CL288">
        <f t="shared" si="49"/>
        <v>0.2009124597179287</v>
      </c>
      <c r="CM288">
        <f t="shared" si="50"/>
        <v>0.4792417548837658</v>
      </c>
      <c r="CN288">
        <f t="shared" si="51"/>
        <v>0.24167865859458146</v>
      </c>
      <c r="CO288">
        <f t="shared" si="52"/>
        <v>6.8591259775352875E-4</v>
      </c>
      <c r="CP288" s="144" t="s">
        <v>40</v>
      </c>
      <c r="CQ288">
        <f t="shared" si="53"/>
        <v>14</v>
      </c>
      <c r="CR288">
        <f t="shared" si="54"/>
        <v>177</v>
      </c>
      <c r="CS288" s="144" t="s">
        <v>40</v>
      </c>
    </row>
    <row r="289" spans="1:97" x14ac:dyDescent="0.25">
      <c r="A289" s="144" t="s">
        <v>116</v>
      </c>
      <c r="B289" s="23">
        <v>0.23960579374421415</v>
      </c>
      <c r="C289" s="144" t="s">
        <v>116</v>
      </c>
      <c r="D289" s="144">
        <v>131</v>
      </c>
      <c r="E289" s="144" t="s">
        <v>116</v>
      </c>
      <c r="F289" s="23">
        <v>5.4415356532917833E-2</v>
      </c>
      <c r="G289" s="144" t="s">
        <v>116</v>
      </c>
      <c r="H289" s="144">
        <v>270</v>
      </c>
      <c r="I289" s="144" t="s">
        <v>116</v>
      </c>
      <c r="J289" s="23">
        <v>0.30033190588367487</v>
      </c>
      <c r="K289" s="144" t="s">
        <v>116</v>
      </c>
      <c r="L289" s="144">
        <v>114</v>
      </c>
      <c r="M289" s="144" t="s">
        <v>116</v>
      </c>
      <c r="N289" s="23">
        <v>-156</v>
      </c>
      <c r="O289" s="144" t="s">
        <v>116</v>
      </c>
      <c r="P289" s="23">
        <v>36</v>
      </c>
      <c r="Q289" s="144" t="s">
        <v>116</v>
      </c>
      <c r="R289" s="23">
        <v>2.4816013528494016E-3</v>
      </c>
      <c r="S289" s="144" t="s">
        <v>116</v>
      </c>
      <c r="T289" s="144">
        <v>94</v>
      </c>
      <c r="U289" s="144" t="s">
        <v>116</v>
      </c>
      <c r="V289" s="23">
        <v>0.11565081297885411</v>
      </c>
      <c r="W289" s="144" t="s">
        <v>116</v>
      </c>
      <c r="X289" s="144">
        <v>191</v>
      </c>
      <c r="Y289" s="144" t="s">
        <v>116</v>
      </c>
      <c r="Z289" s="23">
        <v>3.5495908763358624E-3</v>
      </c>
      <c r="AA289" s="144" t="s">
        <v>116</v>
      </c>
      <c r="AB289" s="144">
        <v>140</v>
      </c>
      <c r="AC289" s="144" t="s">
        <v>116</v>
      </c>
      <c r="AD289" s="23">
        <v>2.8126286032801435E-3</v>
      </c>
      <c r="AE289" s="144" t="s">
        <v>116</v>
      </c>
      <c r="AF289" s="144">
        <v>297</v>
      </c>
      <c r="AG289" s="144" t="s">
        <v>116</v>
      </c>
      <c r="AH289" s="23">
        <v>6.2204264069775868E-2</v>
      </c>
      <c r="AI289" s="144" t="s">
        <v>116</v>
      </c>
      <c r="AJ289" s="144">
        <v>250</v>
      </c>
      <c r="AK289" s="144" t="s">
        <v>116</v>
      </c>
      <c r="AL289" s="23">
        <v>1.0580369864195579E-2</v>
      </c>
      <c r="AM289" s="144" t="s">
        <v>116</v>
      </c>
      <c r="AN289" s="144">
        <v>312</v>
      </c>
      <c r="AO289" s="144" t="s">
        <v>116</v>
      </c>
      <c r="AP289" s="23">
        <v>1.8436021964468793E-2</v>
      </c>
      <c r="AQ289" s="144" t="s">
        <v>116</v>
      </c>
      <c r="AR289" s="144">
        <v>214</v>
      </c>
      <c r="AS289" s="144" t="s">
        <v>116</v>
      </c>
      <c r="AT289" s="23">
        <v>5.311597059761955E-2</v>
      </c>
      <c r="AU289" s="144" t="s">
        <v>116</v>
      </c>
      <c r="AV289" s="144">
        <v>294</v>
      </c>
      <c r="AW289" s="144" t="s">
        <v>116</v>
      </c>
      <c r="AX289" s="23">
        <v>3.6683569915047946E-2</v>
      </c>
      <c r="AY289" s="144" t="s">
        <v>116</v>
      </c>
      <c r="AZ289" s="144">
        <v>267</v>
      </c>
      <c r="BA289" s="144" t="s">
        <v>116</v>
      </c>
      <c r="BB289" s="23">
        <v>6.255019458338297E-2</v>
      </c>
      <c r="BC289" s="144" t="s">
        <v>116</v>
      </c>
      <c r="BD289" s="144">
        <v>137</v>
      </c>
      <c r="BE289" s="144" t="s">
        <v>116</v>
      </c>
      <c r="BF289" s="23">
        <v>0.2750386742962504</v>
      </c>
      <c r="BG289" s="144" t="s">
        <v>116</v>
      </c>
      <c r="BH289" s="144">
        <v>107</v>
      </c>
      <c r="BI289" s="144" t="s">
        <v>116</v>
      </c>
      <c r="BJ289" s="23">
        <v>0.11454433053014447</v>
      </c>
      <c r="BK289" s="144" t="s">
        <v>116</v>
      </c>
      <c r="BL289" s="144">
        <v>140</v>
      </c>
      <c r="BM289" s="144" t="s">
        <v>116</v>
      </c>
      <c r="BN289" s="23">
        <v>3.4124829312915335E-2</v>
      </c>
      <c r="BO289" s="144" t="s">
        <v>116</v>
      </c>
      <c r="BP289" s="144">
        <v>245</v>
      </c>
      <c r="BQ289" s="144" t="s">
        <v>116</v>
      </c>
      <c r="BR289" s="23">
        <v>0.18860332414866018</v>
      </c>
      <c r="BS289" s="144" t="s">
        <v>116</v>
      </c>
      <c r="BT289" s="144">
        <v>14</v>
      </c>
      <c r="BU289" s="144" t="s">
        <v>116</v>
      </c>
      <c r="BV289" s="23">
        <v>0.19384276694612393</v>
      </c>
      <c r="BW289" s="144" t="s">
        <v>116</v>
      </c>
      <c r="BX289" s="144">
        <v>68</v>
      </c>
      <c r="BY289" s="144" t="s">
        <v>116</v>
      </c>
      <c r="BZ289" s="23">
        <v>0.12237505120446725</v>
      </c>
      <c r="CA289" s="144" t="s">
        <v>116</v>
      </c>
      <c r="CB289" s="144">
        <v>217</v>
      </c>
      <c r="CC289" s="144" t="s">
        <v>116</v>
      </c>
      <c r="CD289" s="23">
        <v>0.25543490198551616</v>
      </c>
      <c r="CE289" s="144" t="s">
        <v>116</v>
      </c>
      <c r="CF289" s="144">
        <v>36</v>
      </c>
      <c r="CG289" s="2">
        <f t="shared" si="44"/>
        <v>3.5495908763358624E-3</v>
      </c>
      <c r="CH289">
        <f t="shared" si="45"/>
        <v>1.0580369864195579E-2</v>
      </c>
      <c r="CI289">
        <f t="shared" si="46"/>
        <v>3.6683569915047946E-2</v>
      </c>
      <c r="CJ289">
        <f t="shared" si="47"/>
        <v>0.11454433053014447</v>
      </c>
      <c r="CK289">
        <f t="shared" si="48"/>
        <v>0.19384276694612393</v>
      </c>
      <c r="CL289">
        <f t="shared" si="49"/>
        <v>0.12237505120446725</v>
      </c>
      <c r="CM289">
        <f t="shared" si="50"/>
        <v>0.25543490198551616</v>
      </c>
      <c r="CN289">
        <f t="shared" si="51"/>
        <v>9.777984209899887E-2</v>
      </c>
      <c r="CO289">
        <f t="shared" si="52"/>
        <v>8.8739771908396561E-4</v>
      </c>
      <c r="CP289" s="144" t="s">
        <v>116</v>
      </c>
      <c r="CQ289">
        <f t="shared" si="53"/>
        <v>131</v>
      </c>
      <c r="CR289">
        <f t="shared" si="54"/>
        <v>140</v>
      </c>
      <c r="CS289" s="144" t="s">
        <v>116</v>
      </c>
    </row>
    <row r="290" spans="1:97" x14ac:dyDescent="0.25">
      <c r="A290" s="144" t="s">
        <v>61</v>
      </c>
      <c r="B290" s="23">
        <v>0.33777841424701505</v>
      </c>
      <c r="C290" s="144" t="s">
        <v>61</v>
      </c>
      <c r="D290" s="144">
        <v>66</v>
      </c>
      <c r="E290" s="144" t="s">
        <v>61</v>
      </c>
      <c r="F290" s="23">
        <v>0.30310214233593885</v>
      </c>
      <c r="G290" s="144" t="s">
        <v>61</v>
      </c>
      <c r="H290" s="144">
        <v>22</v>
      </c>
      <c r="I290" s="144" t="s">
        <v>61</v>
      </c>
      <c r="J290" s="23">
        <v>0.1555702454893515</v>
      </c>
      <c r="K290" s="144" t="s">
        <v>61</v>
      </c>
      <c r="L290" s="144">
        <v>296</v>
      </c>
      <c r="M290" s="144" t="s">
        <v>61</v>
      </c>
      <c r="N290" s="23">
        <v>274</v>
      </c>
      <c r="O290" s="144" t="s">
        <v>61</v>
      </c>
      <c r="P290" s="23">
        <v>320</v>
      </c>
      <c r="Q290" s="144" t="s">
        <v>61</v>
      </c>
      <c r="R290" s="23">
        <v>1.4555744039810336E-2</v>
      </c>
      <c r="S290" s="144" t="s">
        <v>61</v>
      </c>
      <c r="T290" s="144">
        <v>14</v>
      </c>
      <c r="U290" s="144" t="s">
        <v>61</v>
      </c>
      <c r="V290" s="23">
        <v>8.3252648025889067E-2</v>
      </c>
      <c r="W290" s="144" t="s">
        <v>61</v>
      </c>
      <c r="X290" s="144">
        <v>238</v>
      </c>
      <c r="Y290" s="144" t="s">
        <v>61</v>
      </c>
      <c r="Z290" s="23">
        <v>1.5320715989135394E-2</v>
      </c>
      <c r="AA290" s="144" t="s">
        <v>61</v>
      </c>
      <c r="AB290" s="144">
        <v>17</v>
      </c>
      <c r="AC290" s="144" t="s">
        <v>61</v>
      </c>
      <c r="AD290" s="23">
        <v>0.18870696791561431</v>
      </c>
      <c r="AE290" s="144" t="s">
        <v>61</v>
      </c>
      <c r="AF290" s="144">
        <v>10</v>
      </c>
      <c r="AG290" s="144" t="s">
        <v>61</v>
      </c>
      <c r="AH290" s="23">
        <v>5.7456760879143164E-2</v>
      </c>
      <c r="AI290" s="144" t="s">
        <v>61</v>
      </c>
      <c r="AJ290" s="144">
        <v>270</v>
      </c>
      <c r="AK290" s="144" t="s">
        <v>61</v>
      </c>
      <c r="AL290" s="23">
        <v>0.19112010230297366</v>
      </c>
      <c r="AM290" s="144" t="s">
        <v>61</v>
      </c>
      <c r="AN290" s="144">
        <v>10</v>
      </c>
      <c r="AO290" s="144" t="s">
        <v>61</v>
      </c>
      <c r="AP290" s="23">
        <v>0.10569788933502831</v>
      </c>
      <c r="AQ290" s="144" t="s">
        <v>61</v>
      </c>
      <c r="AR290" s="144">
        <v>55</v>
      </c>
      <c r="AS290" s="144" t="s">
        <v>61</v>
      </c>
      <c r="AT290" s="23">
        <v>4.1592864001839147E-2</v>
      </c>
      <c r="AU290" s="144" t="s">
        <v>61</v>
      </c>
      <c r="AV290" s="144">
        <v>315</v>
      </c>
      <c r="AW290" s="144" t="s">
        <v>61</v>
      </c>
      <c r="AX290" s="23">
        <v>0.11761649438427739</v>
      </c>
      <c r="AY290" s="144" t="s">
        <v>61</v>
      </c>
      <c r="AZ290" s="144">
        <v>84</v>
      </c>
      <c r="BA290" s="144" t="s">
        <v>61</v>
      </c>
      <c r="BB290" s="23">
        <v>3.6673971355969656E-2</v>
      </c>
      <c r="BC290" s="144" t="s">
        <v>61</v>
      </c>
      <c r="BD290" s="144">
        <v>200</v>
      </c>
      <c r="BE290" s="144" t="s">
        <v>61</v>
      </c>
      <c r="BF290" s="23">
        <v>8.5428888402036537E-2</v>
      </c>
      <c r="BG290" s="144" t="s">
        <v>61</v>
      </c>
      <c r="BH290" s="144">
        <v>320</v>
      </c>
      <c r="BI290" s="144" t="s">
        <v>61</v>
      </c>
      <c r="BJ290" s="23">
        <v>5.1310007504243568E-2</v>
      </c>
      <c r="BK290" s="144" t="s">
        <v>61</v>
      </c>
      <c r="BL290" s="144">
        <v>293</v>
      </c>
      <c r="BM290" s="144" t="s">
        <v>61</v>
      </c>
      <c r="BN290" s="23">
        <v>0.3250418572061276</v>
      </c>
      <c r="BO290" s="144" t="s">
        <v>61</v>
      </c>
      <c r="BP290" s="144">
        <v>15</v>
      </c>
      <c r="BQ290" s="144" t="s">
        <v>61</v>
      </c>
      <c r="BR290" s="23">
        <v>1.453395430845506E-2</v>
      </c>
      <c r="BS290" s="144" t="s">
        <v>61</v>
      </c>
      <c r="BT290" s="144">
        <v>322</v>
      </c>
      <c r="BU290" s="144" t="s">
        <v>61</v>
      </c>
      <c r="BV290" s="23">
        <v>0.29451768527697736</v>
      </c>
      <c r="BW290" s="144" t="s">
        <v>61</v>
      </c>
      <c r="BX290" s="144">
        <v>28</v>
      </c>
      <c r="BY290" s="144" t="s">
        <v>61</v>
      </c>
      <c r="BZ290" s="23">
        <v>0.2007118714775448</v>
      </c>
      <c r="CA290" s="144" t="s">
        <v>61</v>
      </c>
      <c r="CB290" s="144">
        <v>92</v>
      </c>
      <c r="CC290" s="144" t="s">
        <v>61</v>
      </c>
      <c r="CD290" s="23">
        <v>7.253212132201077E-2</v>
      </c>
      <c r="CE290" s="144" t="s">
        <v>61</v>
      </c>
      <c r="CF290" s="144">
        <v>159</v>
      </c>
      <c r="CG290" s="2">
        <f t="shared" si="44"/>
        <v>1.5320715989135394E-2</v>
      </c>
      <c r="CH290">
        <f t="shared" si="45"/>
        <v>0.19112010230297366</v>
      </c>
      <c r="CI290">
        <f t="shared" si="46"/>
        <v>0.11761649438427739</v>
      </c>
      <c r="CJ290">
        <f t="shared" si="47"/>
        <v>5.1310007504243568E-2</v>
      </c>
      <c r="CK290">
        <f t="shared" si="48"/>
        <v>0.29451768527697736</v>
      </c>
      <c r="CL290">
        <f t="shared" si="49"/>
        <v>0.2007118714775448</v>
      </c>
      <c r="CM290">
        <f t="shared" si="50"/>
        <v>7.253212132201077E-2</v>
      </c>
      <c r="CN290">
        <f t="shared" si="51"/>
        <v>0.1378427436724739</v>
      </c>
      <c r="CO290">
        <f t="shared" si="52"/>
        <v>3.8301789972838484E-3</v>
      </c>
      <c r="CP290" s="144" t="s">
        <v>61</v>
      </c>
      <c r="CQ290">
        <f t="shared" si="53"/>
        <v>66</v>
      </c>
      <c r="CR290">
        <f t="shared" si="54"/>
        <v>17</v>
      </c>
      <c r="CS290" s="144" t="s">
        <v>61</v>
      </c>
    </row>
    <row r="291" spans="1:97" x14ac:dyDescent="0.25">
      <c r="A291" s="144" t="s">
        <v>295</v>
      </c>
      <c r="B291" s="23">
        <v>0.16919177487672546</v>
      </c>
      <c r="C291" s="144" t="s">
        <v>295</v>
      </c>
      <c r="D291" s="144">
        <v>242</v>
      </c>
      <c r="E291" s="144" t="s">
        <v>295</v>
      </c>
      <c r="F291" s="23">
        <v>7.1467614556012415E-2</v>
      </c>
      <c r="G291" s="144" t="s">
        <v>295</v>
      </c>
      <c r="H291" s="144">
        <v>222</v>
      </c>
      <c r="I291" s="144" t="s">
        <v>295</v>
      </c>
      <c r="J291" s="23">
        <v>0.2131263352760375</v>
      </c>
      <c r="K291" s="144" t="s">
        <v>295</v>
      </c>
      <c r="L291" s="144">
        <v>228</v>
      </c>
      <c r="M291" s="144" t="s">
        <v>295</v>
      </c>
      <c r="N291" s="23">
        <v>6</v>
      </c>
      <c r="O291" s="144" t="s">
        <v>295</v>
      </c>
      <c r="P291" s="23">
        <v>178</v>
      </c>
      <c r="Q291" s="144" t="s">
        <v>295</v>
      </c>
      <c r="R291" s="23">
        <v>2.3698958324927486E-4</v>
      </c>
      <c r="S291" s="144" t="s">
        <v>295</v>
      </c>
      <c r="T291" s="144">
        <v>287</v>
      </c>
      <c r="U291" s="144" t="s">
        <v>295</v>
      </c>
      <c r="V291" s="23">
        <v>0.12308985528120514</v>
      </c>
      <c r="W291" s="144" t="s">
        <v>295</v>
      </c>
      <c r="X291" s="144">
        <v>181</v>
      </c>
      <c r="Y291" s="144" t="s">
        <v>295</v>
      </c>
      <c r="Z291" s="23">
        <v>1.3743974684690494E-3</v>
      </c>
      <c r="AA291" s="144" t="s">
        <v>295</v>
      </c>
      <c r="AB291" s="144">
        <v>268</v>
      </c>
      <c r="AC291" s="144" t="s">
        <v>295</v>
      </c>
      <c r="AD291" s="23">
        <v>1.2789279091957649E-2</v>
      </c>
      <c r="AE291" s="144" t="s">
        <v>295</v>
      </c>
      <c r="AF291" s="144">
        <v>136</v>
      </c>
      <c r="AG291" s="144" t="s">
        <v>295</v>
      </c>
      <c r="AH291" s="23">
        <v>5.0276407364087797E-2</v>
      </c>
      <c r="AI291" s="144" t="s">
        <v>295</v>
      </c>
      <c r="AJ291" s="144">
        <v>302</v>
      </c>
      <c r="AK291" s="144" t="s">
        <v>295</v>
      </c>
      <c r="AL291" s="23">
        <v>1.8798471679863236E-2</v>
      </c>
      <c r="AM291" s="144" t="s">
        <v>295</v>
      </c>
      <c r="AN291" s="144">
        <v>206</v>
      </c>
      <c r="AO291" s="144" t="s">
        <v>295</v>
      </c>
      <c r="AP291" s="23">
        <v>4.8444712068545143E-2</v>
      </c>
      <c r="AQ291" s="144" t="s">
        <v>295</v>
      </c>
      <c r="AR291" s="144">
        <v>128</v>
      </c>
      <c r="AS291" s="144" t="s">
        <v>295</v>
      </c>
      <c r="AT291" s="23">
        <v>0.1354890783662068</v>
      </c>
      <c r="AU291" s="144" t="s">
        <v>295</v>
      </c>
      <c r="AV291" s="144">
        <v>67</v>
      </c>
      <c r="AW291" s="144" t="s">
        <v>295</v>
      </c>
      <c r="AX291" s="23">
        <v>9.4954029165588538E-2</v>
      </c>
      <c r="AY291" s="144" t="s">
        <v>295</v>
      </c>
      <c r="AZ291" s="144">
        <v>115</v>
      </c>
      <c r="BA291" s="144" t="s">
        <v>295</v>
      </c>
      <c r="BB291" s="23">
        <v>1.7096208124348356E-2</v>
      </c>
      <c r="BC291" s="144" t="s">
        <v>295</v>
      </c>
      <c r="BD291" s="144">
        <v>268</v>
      </c>
      <c r="BE291" s="144" t="s">
        <v>295</v>
      </c>
      <c r="BF291" s="23">
        <v>0.22202526672636866</v>
      </c>
      <c r="BG291" s="144" t="s">
        <v>295</v>
      </c>
      <c r="BH291" s="144">
        <v>162</v>
      </c>
      <c r="BI291" s="144" t="s">
        <v>295</v>
      </c>
      <c r="BJ291" s="23">
        <v>6.1999952652871421E-2</v>
      </c>
      <c r="BK291" s="144" t="s">
        <v>295</v>
      </c>
      <c r="BL291" s="144">
        <v>259</v>
      </c>
      <c r="BM291" s="144" t="s">
        <v>295</v>
      </c>
      <c r="BN291" s="23">
        <v>7.9569748769840215E-2</v>
      </c>
      <c r="BO291" s="144" t="s">
        <v>295</v>
      </c>
      <c r="BP291" s="144">
        <v>126</v>
      </c>
      <c r="BQ291" s="144" t="s">
        <v>295</v>
      </c>
      <c r="BR291" s="23">
        <v>2.6518419008928151E-2</v>
      </c>
      <c r="BS291" s="144" t="s">
        <v>295</v>
      </c>
      <c r="BT291" s="144">
        <v>302</v>
      </c>
      <c r="BU291" s="144" t="s">
        <v>295</v>
      </c>
      <c r="BV291" s="23">
        <v>9.2093408495869569E-2</v>
      </c>
      <c r="BW291" s="144" t="s">
        <v>295</v>
      </c>
      <c r="BX291" s="144">
        <v>214</v>
      </c>
      <c r="BY291" s="144" t="s">
        <v>295</v>
      </c>
      <c r="BZ291" s="23">
        <v>0.1659742311007138</v>
      </c>
      <c r="CA291" s="144" t="s">
        <v>295</v>
      </c>
      <c r="CB291" s="144">
        <v>145</v>
      </c>
      <c r="CC291" s="144" t="s">
        <v>295</v>
      </c>
      <c r="CD291" s="23">
        <v>3.7656720069833102E-2</v>
      </c>
      <c r="CE291" s="144" t="s">
        <v>295</v>
      </c>
      <c r="CF291" s="144">
        <v>258</v>
      </c>
      <c r="CG291" s="2">
        <f t="shared" si="44"/>
        <v>1.3743974684690494E-3</v>
      </c>
      <c r="CH291">
        <f t="shared" si="45"/>
        <v>1.8798471679863236E-2</v>
      </c>
      <c r="CI291">
        <f t="shared" si="46"/>
        <v>9.4954029165588538E-2</v>
      </c>
      <c r="CJ291">
        <f t="shared" si="47"/>
        <v>6.1999952652871421E-2</v>
      </c>
      <c r="CK291">
        <f t="shared" si="48"/>
        <v>9.2093408495869569E-2</v>
      </c>
      <c r="CL291">
        <f t="shared" si="49"/>
        <v>0.1659742311007138</v>
      </c>
      <c r="CM291">
        <f t="shared" si="50"/>
        <v>3.7656720069833102E-2</v>
      </c>
      <c r="CN291">
        <f t="shared" si="51"/>
        <v>6.9044845591489656E-2</v>
      </c>
      <c r="CO291">
        <f t="shared" si="52"/>
        <v>3.4359936711726236E-4</v>
      </c>
      <c r="CP291" s="144" t="s">
        <v>295</v>
      </c>
      <c r="CQ291">
        <f t="shared" si="53"/>
        <v>242</v>
      </c>
      <c r="CR291">
        <f t="shared" si="54"/>
        <v>268</v>
      </c>
      <c r="CS291" s="144" t="s">
        <v>295</v>
      </c>
    </row>
    <row r="292" spans="1:97" x14ac:dyDescent="0.25">
      <c r="A292" s="144" t="s">
        <v>34</v>
      </c>
      <c r="B292" s="23">
        <v>0.42912302603426133</v>
      </c>
      <c r="C292" s="144" t="s">
        <v>34</v>
      </c>
      <c r="D292" s="144">
        <v>36</v>
      </c>
      <c r="E292" s="144" t="s">
        <v>34</v>
      </c>
      <c r="F292" s="23">
        <v>0.18730141892673194</v>
      </c>
      <c r="G292" s="144" t="s">
        <v>34</v>
      </c>
      <c r="H292" s="144">
        <v>57</v>
      </c>
      <c r="I292" s="144" t="s">
        <v>34</v>
      </c>
      <c r="J292" s="23">
        <v>0.62098455546718601</v>
      </c>
      <c r="K292" s="144" t="s">
        <v>34</v>
      </c>
      <c r="L292" s="144">
        <v>12</v>
      </c>
      <c r="M292" s="144" t="s">
        <v>34</v>
      </c>
      <c r="N292" s="23">
        <v>-45</v>
      </c>
      <c r="O292" s="144" t="s">
        <v>34</v>
      </c>
      <c r="P292" s="23">
        <v>109</v>
      </c>
      <c r="Q292" s="144" t="s">
        <v>34</v>
      </c>
      <c r="R292" s="23">
        <v>3.033409205343434E-3</v>
      </c>
      <c r="S292" s="144" t="s">
        <v>34</v>
      </c>
      <c r="T292" s="144">
        <v>82</v>
      </c>
      <c r="U292" s="144" t="s">
        <v>34</v>
      </c>
      <c r="V292" s="23">
        <v>0.49577142596136703</v>
      </c>
      <c r="W292" s="144" t="s">
        <v>34</v>
      </c>
      <c r="X292" s="144">
        <v>20</v>
      </c>
      <c r="Y292" s="144" t="s">
        <v>34</v>
      </c>
      <c r="Z292" s="23">
        <v>7.613945191349121E-3</v>
      </c>
      <c r="AA292" s="144" t="s">
        <v>34</v>
      </c>
      <c r="AB292" s="144">
        <v>52</v>
      </c>
      <c r="AC292" s="144" t="s">
        <v>34</v>
      </c>
      <c r="AD292" s="23">
        <v>8.6589955267756084E-3</v>
      </c>
      <c r="AE292" s="144" t="s">
        <v>34</v>
      </c>
      <c r="AF292" s="144">
        <v>187</v>
      </c>
      <c r="AG292" s="144" t="s">
        <v>34</v>
      </c>
      <c r="AH292" s="23">
        <v>0.10222938891188123</v>
      </c>
      <c r="AI292" s="144" t="s">
        <v>34</v>
      </c>
      <c r="AJ292" s="144">
        <v>119</v>
      </c>
      <c r="AK292" s="144" t="s">
        <v>34</v>
      </c>
      <c r="AL292" s="23">
        <v>2.1321584076332722E-2</v>
      </c>
      <c r="AM292" s="144" t="s">
        <v>34</v>
      </c>
      <c r="AN292" s="144">
        <v>173</v>
      </c>
      <c r="AO292" s="144" t="s">
        <v>34</v>
      </c>
      <c r="AP292" s="23">
        <v>3.0845846044903442E-2</v>
      </c>
      <c r="AQ292" s="144" t="s">
        <v>34</v>
      </c>
      <c r="AR292" s="144">
        <v>171</v>
      </c>
      <c r="AS292" s="144" t="s">
        <v>34</v>
      </c>
      <c r="AT292" s="23">
        <v>0.15787977451478621</v>
      </c>
      <c r="AU292" s="144" t="s">
        <v>34</v>
      </c>
      <c r="AV292" s="144">
        <v>38</v>
      </c>
      <c r="AW292" s="144" t="s">
        <v>34</v>
      </c>
      <c r="AX292" s="23">
        <v>8.5706230657987173E-2</v>
      </c>
      <c r="AY292" s="144" t="s">
        <v>34</v>
      </c>
      <c r="AZ292" s="144">
        <v>134</v>
      </c>
      <c r="BA292" s="144" t="s">
        <v>34</v>
      </c>
      <c r="BB292" s="23">
        <v>0.27119142883687891</v>
      </c>
      <c r="BC292" s="144" t="s">
        <v>34</v>
      </c>
      <c r="BD292" s="144">
        <v>20</v>
      </c>
      <c r="BE292" s="144" t="s">
        <v>34</v>
      </c>
      <c r="BF292" s="23">
        <v>0.88711263552990438</v>
      </c>
      <c r="BG292" s="144" t="s">
        <v>34</v>
      </c>
      <c r="BH292" s="144">
        <v>2</v>
      </c>
      <c r="BI292" s="144" t="s">
        <v>34</v>
      </c>
      <c r="BJ292" s="23">
        <v>0.432798736766074</v>
      </c>
      <c r="BK292" s="144" t="s">
        <v>34</v>
      </c>
      <c r="BL292" s="144">
        <v>10</v>
      </c>
      <c r="BM292" s="144" t="s">
        <v>34</v>
      </c>
      <c r="BN292" s="23">
        <v>0.10071360337969046</v>
      </c>
      <c r="BO292" s="144" t="s">
        <v>34</v>
      </c>
      <c r="BP292" s="144">
        <v>94</v>
      </c>
      <c r="BQ292" s="144" t="s">
        <v>34</v>
      </c>
      <c r="BR292" s="23">
        <v>4.6855226270943393E-2</v>
      </c>
      <c r="BS292" s="144" t="s">
        <v>34</v>
      </c>
      <c r="BT292" s="144">
        <v>221</v>
      </c>
      <c r="BU292" s="144" t="s">
        <v>34</v>
      </c>
      <c r="BV292" s="23">
        <v>0.12813929531649873</v>
      </c>
      <c r="BW292" s="144" t="s">
        <v>34</v>
      </c>
      <c r="BX292" s="144">
        <v>140</v>
      </c>
      <c r="BY292" s="144" t="s">
        <v>34</v>
      </c>
      <c r="BZ292" s="23">
        <v>0.42052776820621141</v>
      </c>
      <c r="CA292" s="144" t="s">
        <v>34</v>
      </c>
      <c r="CB292" s="144">
        <v>15</v>
      </c>
      <c r="CC292" s="144" t="s">
        <v>34</v>
      </c>
      <c r="CD292" s="23">
        <v>0.10703094392949648</v>
      </c>
      <c r="CE292" s="144" t="s">
        <v>34</v>
      </c>
      <c r="CF292" s="144">
        <v>115</v>
      </c>
      <c r="CG292" s="2">
        <f t="shared" si="44"/>
        <v>7.613945191349121E-3</v>
      </c>
      <c r="CH292">
        <f t="shared" si="45"/>
        <v>2.1321584076332722E-2</v>
      </c>
      <c r="CI292">
        <f t="shared" si="46"/>
        <v>8.5706230657987173E-2</v>
      </c>
      <c r="CJ292">
        <f t="shared" si="47"/>
        <v>0.432798736766074</v>
      </c>
      <c r="CK292">
        <f t="shared" si="48"/>
        <v>0.12813929531649873</v>
      </c>
      <c r="CL292">
        <f t="shared" si="49"/>
        <v>0.42052776820621141</v>
      </c>
      <c r="CM292">
        <f t="shared" si="50"/>
        <v>0.10703094392949648</v>
      </c>
      <c r="CN292">
        <f t="shared" si="51"/>
        <v>0.17511922842511762</v>
      </c>
      <c r="CO292">
        <f t="shared" si="52"/>
        <v>1.9034862978372803E-3</v>
      </c>
      <c r="CP292" s="144" t="s">
        <v>34</v>
      </c>
      <c r="CQ292">
        <f t="shared" si="53"/>
        <v>36</v>
      </c>
      <c r="CR292">
        <f t="shared" si="54"/>
        <v>52</v>
      </c>
      <c r="CS292" s="144" t="s">
        <v>34</v>
      </c>
    </row>
    <row r="293" spans="1:97" x14ac:dyDescent="0.25">
      <c r="A293" s="144" t="s">
        <v>88</v>
      </c>
      <c r="B293" s="23">
        <v>0.16277080894764864</v>
      </c>
      <c r="C293" s="144" t="s">
        <v>88</v>
      </c>
      <c r="D293" s="144">
        <v>260</v>
      </c>
      <c r="E293" s="144" t="s">
        <v>88</v>
      </c>
      <c r="F293" s="23">
        <v>8.58889526509201E-2</v>
      </c>
      <c r="G293" s="144" t="s">
        <v>88</v>
      </c>
      <c r="H293" s="144">
        <v>186</v>
      </c>
      <c r="I293" s="144" t="s">
        <v>88</v>
      </c>
      <c r="J293" s="23">
        <v>0.20326071534949883</v>
      </c>
      <c r="K293" s="144" t="s">
        <v>88</v>
      </c>
      <c r="L293" s="144">
        <v>246</v>
      </c>
      <c r="M293" s="144" t="s">
        <v>88</v>
      </c>
      <c r="N293" s="23">
        <v>60</v>
      </c>
      <c r="O293" s="144" t="s">
        <v>88</v>
      </c>
      <c r="P293" s="23">
        <v>231</v>
      </c>
      <c r="Q293" s="144" t="s">
        <v>88</v>
      </c>
      <c r="R293" s="23">
        <v>1.7795001524280825E-2</v>
      </c>
      <c r="S293" s="144" t="s">
        <v>88</v>
      </c>
      <c r="T293" s="144">
        <v>10</v>
      </c>
      <c r="U293" s="144" t="s">
        <v>88</v>
      </c>
      <c r="V293" s="23">
        <v>0.2027953428004467</v>
      </c>
      <c r="W293" s="144" t="s">
        <v>88</v>
      </c>
      <c r="X293" s="144">
        <v>111</v>
      </c>
      <c r="Y293" s="144" t="s">
        <v>88</v>
      </c>
      <c r="Z293" s="23">
        <v>1.9663700609122835E-2</v>
      </c>
      <c r="AA293" s="144" t="s">
        <v>88</v>
      </c>
      <c r="AB293" s="144">
        <v>12</v>
      </c>
      <c r="AC293" s="144" t="s">
        <v>88</v>
      </c>
      <c r="AD293" s="23">
        <v>5.7657132935436438E-3</v>
      </c>
      <c r="AE293" s="144" t="s">
        <v>88</v>
      </c>
      <c r="AF293" s="144">
        <v>235</v>
      </c>
      <c r="AG293" s="144" t="s">
        <v>88</v>
      </c>
      <c r="AH293" s="23">
        <v>9.4700975263948106E-2</v>
      </c>
      <c r="AI293" s="144" t="s">
        <v>88</v>
      </c>
      <c r="AJ293" s="144">
        <v>136</v>
      </c>
      <c r="AK293" s="144" t="s">
        <v>88</v>
      </c>
      <c r="AL293" s="23">
        <v>1.7553510780646545E-2</v>
      </c>
      <c r="AM293" s="144" t="s">
        <v>88</v>
      </c>
      <c r="AN293" s="144">
        <v>228</v>
      </c>
      <c r="AO293" s="144" t="s">
        <v>88</v>
      </c>
      <c r="AP293" s="23">
        <v>5.8768353543659009E-2</v>
      </c>
      <c r="AQ293" s="144" t="s">
        <v>88</v>
      </c>
      <c r="AR293" s="144">
        <v>112</v>
      </c>
      <c r="AS293" s="144" t="s">
        <v>88</v>
      </c>
      <c r="AT293" s="23">
        <v>0.15475541393123199</v>
      </c>
      <c r="AU293" s="144" t="s">
        <v>88</v>
      </c>
      <c r="AV293" s="144">
        <v>43</v>
      </c>
      <c r="AW293" s="144" t="s">
        <v>88</v>
      </c>
      <c r="AX293" s="23">
        <v>0.11180201100606639</v>
      </c>
      <c r="AY293" s="144" t="s">
        <v>88</v>
      </c>
      <c r="AZ293" s="144">
        <v>92</v>
      </c>
      <c r="BA293" s="144" t="s">
        <v>88</v>
      </c>
      <c r="BB293" s="23">
        <v>8.3330757658713478E-2</v>
      </c>
      <c r="BC293" s="144" t="s">
        <v>88</v>
      </c>
      <c r="BD293" s="144">
        <v>109</v>
      </c>
      <c r="BE293" s="144" t="s">
        <v>88</v>
      </c>
      <c r="BF293" s="23">
        <v>6.2057863541567726E-2</v>
      </c>
      <c r="BG293" s="144" t="s">
        <v>88</v>
      </c>
      <c r="BH293" s="144">
        <v>325</v>
      </c>
      <c r="BI293" s="144" t="s">
        <v>88</v>
      </c>
      <c r="BJ293" s="23">
        <v>8.8986899627293226E-2</v>
      </c>
      <c r="BK293" s="144" t="s">
        <v>88</v>
      </c>
      <c r="BL293" s="144">
        <v>188</v>
      </c>
      <c r="BM293" s="144" t="s">
        <v>88</v>
      </c>
      <c r="BN293" s="23">
        <v>2.4387316780428988E-2</v>
      </c>
      <c r="BO293" s="144" t="s">
        <v>88</v>
      </c>
      <c r="BP293" s="144">
        <v>275</v>
      </c>
      <c r="BQ293" s="144" t="s">
        <v>88</v>
      </c>
      <c r="BR293" s="23">
        <v>5.5620747553605604E-2</v>
      </c>
      <c r="BS293" s="144" t="s">
        <v>88</v>
      </c>
      <c r="BT293" s="144">
        <v>186</v>
      </c>
      <c r="BU293" s="144" t="s">
        <v>88</v>
      </c>
      <c r="BV293" s="23">
        <v>6.9586634817049672E-2</v>
      </c>
      <c r="BW293" s="144" t="s">
        <v>88</v>
      </c>
      <c r="BX293" s="144">
        <v>276</v>
      </c>
      <c r="BY293" s="144" t="s">
        <v>88</v>
      </c>
      <c r="BZ293" s="23">
        <v>9.3969375628420726E-2</v>
      </c>
      <c r="CA293" s="144" t="s">
        <v>88</v>
      </c>
      <c r="CB293" s="144">
        <v>282</v>
      </c>
      <c r="CC293" s="144" t="s">
        <v>88</v>
      </c>
      <c r="CD293" s="23">
        <v>6.1902174855048037E-2</v>
      </c>
      <c r="CE293" s="144" t="s">
        <v>88</v>
      </c>
      <c r="CF293" s="144">
        <v>185</v>
      </c>
      <c r="CG293" s="2">
        <f t="shared" si="44"/>
        <v>1.9663700609122835E-2</v>
      </c>
      <c r="CH293">
        <f t="shared" si="45"/>
        <v>1.7553510780646545E-2</v>
      </c>
      <c r="CI293">
        <f t="shared" si="46"/>
        <v>0.11180201100606639</v>
      </c>
      <c r="CJ293">
        <f t="shared" si="47"/>
        <v>8.8986899627293226E-2</v>
      </c>
      <c r="CK293">
        <f t="shared" si="48"/>
        <v>6.9586634817049672E-2</v>
      </c>
      <c r="CL293">
        <f t="shared" si="49"/>
        <v>9.3969375628420726E-2</v>
      </c>
      <c r="CM293">
        <f t="shared" si="50"/>
        <v>6.1902174855048037E-2</v>
      </c>
      <c r="CN293">
        <f t="shared" si="51"/>
        <v>6.6424537355794719E-2</v>
      </c>
      <c r="CO293">
        <f t="shared" si="52"/>
        <v>4.9159251522807087E-3</v>
      </c>
      <c r="CP293" s="144" t="s">
        <v>88</v>
      </c>
      <c r="CQ293">
        <f t="shared" si="53"/>
        <v>260</v>
      </c>
      <c r="CR293">
        <f t="shared" si="54"/>
        <v>12</v>
      </c>
      <c r="CS293" s="144" t="s">
        <v>88</v>
      </c>
    </row>
    <row r="294" spans="1:97" x14ac:dyDescent="0.25">
      <c r="A294" s="144" t="s">
        <v>151</v>
      </c>
      <c r="B294" s="23">
        <v>0.16238929015535425</v>
      </c>
      <c r="C294" s="144" t="s">
        <v>151</v>
      </c>
      <c r="D294" s="144">
        <v>261</v>
      </c>
      <c r="E294" s="144" t="s">
        <v>151</v>
      </c>
      <c r="F294" s="23">
        <v>4.8815898149746621E-2</v>
      </c>
      <c r="G294" s="144" t="s">
        <v>151</v>
      </c>
      <c r="H294" s="144">
        <v>282</v>
      </c>
      <c r="I294" s="144" t="s">
        <v>151</v>
      </c>
      <c r="J294" s="23">
        <v>0.31374119666656508</v>
      </c>
      <c r="K294" s="144" t="s">
        <v>151</v>
      </c>
      <c r="L294" s="144">
        <v>105</v>
      </c>
      <c r="M294" s="144" t="s">
        <v>151</v>
      </c>
      <c r="N294" s="23">
        <v>-177</v>
      </c>
      <c r="O294" s="144" t="s">
        <v>151</v>
      </c>
      <c r="P294" s="23">
        <v>24</v>
      </c>
      <c r="Q294" s="144" t="s">
        <v>151</v>
      </c>
      <c r="R294" s="23">
        <v>1.3195062145870112E-3</v>
      </c>
      <c r="S294" s="144" t="s">
        <v>151</v>
      </c>
      <c r="T294" s="144">
        <v>158</v>
      </c>
      <c r="U294" s="144" t="s">
        <v>151</v>
      </c>
      <c r="V294" s="23">
        <v>0.48409058108890501</v>
      </c>
      <c r="W294" s="144" t="s">
        <v>151</v>
      </c>
      <c r="X294" s="144">
        <v>21</v>
      </c>
      <c r="Y294" s="144" t="s">
        <v>151</v>
      </c>
      <c r="Z294" s="23">
        <v>5.7926134853038217E-3</v>
      </c>
      <c r="AA294" s="144" t="s">
        <v>151</v>
      </c>
      <c r="AB294" s="144">
        <v>77</v>
      </c>
      <c r="AC294" s="144" t="s">
        <v>151</v>
      </c>
      <c r="AD294" s="23">
        <v>8.5642638019551281E-3</v>
      </c>
      <c r="AE294" s="144" t="s">
        <v>151</v>
      </c>
      <c r="AF294" s="144">
        <v>188</v>
      </c>
      <c r="AG294" s="144" t="s">
        <v>151</v>
      </c>
      <c r="AH294" s="23">
        <v>6.8081935409447625E-2</v>
      </c>
      <c r="AI294" s="144" t="s">
        <v>151</v>
      </c>
      <c r="AJ294" s="144">
        <v>224</v>
      </c>
      <c r="AK294" s="144" t="s">
        <v>151</v>
      </c>
      <c r="AL294" s="23">
        <v>1.6925616887845996E-2</v>
      </c>
      <c r="AM294" s="144" t="s">
        <v>151</v>
      </c>
      <c r="AN294" s="144">
        <v>241</v>
      </c>
      <c r="AO294" s="144" t="s">
        <v>151</v>
      </c>
      <c r="AP294" s="23">
        <v>3.3013381559752877E-2</v>
      </c>
      <c r="AQ294" s="144" t="s">
        <v>151</v>
      </c>
      <c r="AR294" s="144">
        <v>165</v>
      </c>
      <c r="AS294" s="144" t="s">
        <v>151</v>
      </c>
      <c r="AT294" s="23">
        <v>6.6499458975459835E-2</v>
      </c>
      <c r="AU294" s="144" t="s">
        <v>151</v>
      </c>
      <c r="AV294" s="144">
        <v>250</v>
      </c>
      <c r="AW294" s="144" t="s">
        <v>151</v>
      </c>
      <c r="AX294" s="23">
        <v>5.5600755303166292E-2</v>
      </c>
      <c r="AY294" s="144" t="s">
        <v>151</v>
      </c>
      <c r="AZ294" s="144">
        <v>209</v>
      </c>
      <c r="BA294" s="144" t="s">
        <v>151</v>
      </c>
      <c r="BB294" s="23">
        <v>3.2828079445307939E-2</v>
      </c>
      <c r="BC294" s="144" t="s">
        <v>151</v>
      </c>
      <c r="BD294" s="144">
        <v>214</v>
      </c>
      <c r="BE294" s="144" t="s">
        <v>151</v>
      </c>
      <c r="BF294" s="23">
        <v>0.21558417145742634</v>
      </c>
      <c r="BG294" s="144" t="s">
        <v>151</v>
      </c>
      <c r="BH294" s="144">
        <v>168</v>
      </c>
      <c r="BI294" s="144" t="s">
        <v>151</v>
      </c>
      <c r="BJ294" s="23">
        <v>7.500475988536455E-2</v>
      </c>
      <c r="BK294" s="144" t="s">
        <v>151</v>
      </c>
      <c r="BL294" s="144">
        <v>233</v>
      </c>
      <c r="BM294" s="144" t="s">
        <v>151</v>
      </c>
      <c r="BN294" s="23">
        <v>3.2290080380687425E-2</v>
      </c>
      <c r="BO294" s="144" t="s">
        <v>151</v>
      </c>
      <c r="BP294" s="144">
        <v>254</v>
      </c>
      <c r="BQ294" s="144" t="s">
        <v>151</v>
      </c>
      <c r="BR294" s="23">
        <v>6.2460875371654956E-2</v>
      </c>
      <c r="BS294" s="144" t="s">
        <v>151</v>
      </c>
      <c r="BT294" s="144">
        <v>160</v>
      </c>
      <c r="BU294" s="144" t="s">
        <v>151</v>
      </c>
      <c r="BV294" s="23">
        <v>8.2396472525978412E-2</v>
      </c>
      <c r="BW294" s="144" t="s">
        <v>151</v>
      </c>
      <c r="BX294" s="144">
        <v>238</v>
      </c>
      <c r="BY294" s="144" t="s">
        <v>151</v>
      </c>
      <c r="BZ294" s="23">
        <v>0.17104068978165857</v>
      </c>
      <c r="CA294" s="144" t="s">
        <v>151</v>
      </c>
      <c r="CB294" s="144">
        <v>135</v>
      </c>
      <c r="CC294" s="144" t="s">
        <v>151</v>
      </c>
      <c r="CD294" s="23">
        <v>5.2547085826371145E-2</v>
      </c>
      <c r="CE294" s="144" t="s">
        <v>151</v>
      </c>
      <c r="CF294" s="144">
        <v>208</v>
      </c>
      <c r="CG294" s="2">
        <f t="shared" si="44"/>
        <v>5.7926134853038217E-3</v>
      </c>
      <c r="CH294">
        <f t="shared" si="45"/>
        <v>1.6925616887845996E-2</v>
      </c>
      <c r="CI294">
        <f t="shared" si="46"/>
        <v>5.5600755303166292E-2</v>
      </c>
      <c r="CJ294">
        <f t="shared" si="47"/>
        <v>7.500475988536455E-2</v>
      </c>
      <c r="CK294">
        <f t="shared" si="48"/>
        <v>8.2396472525978412E-2</v>
      </c>
      <c r="CL294">
        <f t="shared" si="49"/>
        <v>0.17104068978165857</v>
      </c>
      <c r="CM294">
        <f t="shared" si="50"/>
        <v>5.2547085826371145E-2</v>
      </c>
      <c r="CN294">
        <f t="shared" si="51"/>
        <v>6.6268844763034754E-2</v>
      </c>
      <c r="CO294">
        <f t="shared" si="52"/>
        <v>1.4481533713259554E-3</v>
      </c>
      <c r="CP294" s="144" t="s">
        <v>151</v>
      </c>
      <c r="CQ294">
        <f t="shared" si="53"/>
        <v>261</v>
      </c>
      <c r="CR294">
        <f t="shared" si="54"/>
        <v>77</v>
      </c>
      <c r="CS294" s="144" t="s">
        <v>151</v>
      </c>
    </row>
    <row r="295" spans="1:97" x14ac:dyDescent="0.25">
      <c r="A295" s="144" t="s">
        <v>332</v>
      </c>
      <c r="B295" s="23">
        <v>0.16382909018252928</v>
      </c>
      <c r="C295" s="144" t="s">
        <v>332</v>
      </c>
      <c r="D295" s="144">
        <v>256</v>
      </c>
      <c r="E295" s="144" t="s">
        <v>332</v>
      </c>
      <c r="F295" s="23">
        <v>4.7562818071732099E-2</v>
      </c>
      <c r="G295" s="144" t="s">
        <v>332</v>
      </c>
      <c r="H295" s="144">
        <v>284</v>
      </c>
      <c r="I295" s="144" t="s">
        <v>332</v>
      </c>
      <c r="J295" s="23">
        <v>0.21705472784404872</v>
      </c>
      <c r="K295" s="144" t="s">
        <v>332</v>
      </c>
      <c r="L295" s="144">
        <v>222</v>
      </c>
      <c r="M295" s="144" t="s">
        <v>332</v>
      </c>
      <c r="N295" s="23">
        <v>-62</v>
      </c>
      <c r="O295" s="144" t="s">
        <v>332</v>
      </c>
      <c r="P295" s="23">
        <v>90</v>
      </c>
      <c r="Q295" s="144" t="s">
        <v>332</v>
      </c>
      <c r="R295" s="23">
        <v>1.1333530250360558E-4</v>
      </c>
      <c r="S295" s="144" t="s">
        <v>332</v>
      </c>
      <c r="T295" s="144">
        <v>314</v>
      </c>
      <c r="U295" s="144" t="s">
        <v>332</v>
      </c>
      <c r="V295" s="23">
        <v>0.11755171157228594</v>
      </c>
      <c r="W295" s="144" t="s">
        <v>332</v>
      </c>
      <c r="X295" s="144">
        <v>187</v>
      </c>
      <c r="Y295" s="144" t="s">
        <v>332</v>
      </c>
      <c r="Z295" s="23">
        <v>1.199602067121972E-3</v>
      </c>
      <c r="AA295" s="144" t="s">
        <v>332</v>
      </c>
      <c r="AB295" s="144">
        <v>280</v>
      </c>
      <c r="AC295" s="144" t="s">
        <v>332</v>
      </c>
      <c r="AD295" s="23">
        <v>6.8185690618953456E-3</v>
      </c>
      <c r="AE295" s="144" t="s">
        <v>332</v>
      </c>
      <c r="AF295" s="144">
        <v>222</v>
      </c>
      <c r="AG295" s="144" t="s">
        <v>332</v>
      </c>
      <c r="AH295" s="23">
        <v>7.9071298770030218E-2</v>
      </c>
      <c r="AI295" s="144" t="s">
        <v>332</v>
      </c>
      <c r="AJ295" s="144">
        <v>176</v>
      </c>
      <c r="AK295" s="144" t="s">
        <v>332</v>
      </c>
      <c r="AL295" s="23">
        <v>1.6609594681507175E-2</v>
      </c>
      <c r="AM295" s="144" t="s">
        <v>332</v>
      </c>
      <c r="AN295" s="144">
        <v>248</v>
      </c>
      <c r="AO295" s="144" t="s">
        <v>332</v>
      </c>
      <c r="AP295" s="23">
        <v>3.15505719550166E-2</v>
      </c>
      <c r="AQ295" s="144" t="s">
        <v>332</v>
      </c>
      <c r="AR295" s="144">
        <v>169</v>
      </c>
      <c r="AS295" s="144" t="s">
        <v>332</v>
      </c>
      <c r="AT295" s="23">
        <v>7.6870884305900389E-2</v>
      </c>
      <c r="AU295" s="144" t="s">
        <v>332</v>
      </c>
      <c r="AV295" s="144">
        <v>206</v>
      </c>
      <c r="AW295" s="144" t="s">
        <v>332</v>
      </c>
      <c r="AX295" s="23">
        <v>5.7832450686871123E-2</v>
      </c>
      <c r="AY295" s="144" t="s">
        <v>332</v>
      </c>
      <c r="AZ295" s="144">
        <v>199</v>
      </c>
      <c r="BA295" s="144" t="s">
        <v>332</v>
      </c>
      <c r="BB295" s="23">
        <v>2.5238024988584074E-2</v>
      </c>
      <c r="BC295" s="144" t="s">
        <v>332</v>
      </c>
      <c r="BD295" s="144">
        <v>241</v>
      </c>
      <c r="BE295" s="144" t="s">
        <v>332</v>
      </c>
      <c r="BF295" s="23">
        <v>0.20722749283306979</v>
      </c>
      <c r="BG295" s="144" t="s">
        <v>332</v>
      </c>
      <c r="BH295" s="144">
        <v>182</v>
      </c>
      <c r="BI295" s="144" t="s">
        <v>332</v>
      </c>
      <c r="BJ295" s="23">
        <v>6.6334326746242414E-2</v>
      </c>
      <c r="BK295" s="144" t="s">
        <v>332</v>
      </c>
      <c r="BL295" s="144">
        <v>250</v>
      </c>
      <c r="BM295" s="144" t="s">
        <v>332</v>
      </c>
      <c r="BN295" s="23">
        <v>4.1522110216403799E-2</v>
      </c>
      <c r="BO295" s="144" t="s">
        <v>332</v>
      </c>
      <c r="BP295" s="144">
        <v>221</v>
      </c>
      <c r="BQ295" s="144" t="s">
        <v>332</v>
      </c>
      <c r="BR295" s="23">
        <v>4.3373715025425176E-2</v>
      </c>
      <c r="BS295" s="144" t="s">
        <v>332</v>
      </c>
      <c r="BT295" s="144">
        <v>234</v>
      </c>
      <c r="BU295" s="144" t="s">
        <v>332</v>
      </c>
      <c r="BV295" s="23">
        <v>7.3779354949253306E-2</v>
      </c>
      <c r="BW295" s="144" t="s">
        <v>332</v>
      </c>
      <c r="BX295" s="144">
        <v>263</v>
      </c>
      <c r="BY295" s="144" t="s">
        <v>332</v>
      </c>
      <c r="BZ295" s="23">
        <v>0.18793745880637733</v>
      </c>
      <c r="CA295" s="144" t="s">
        <v>332</v>
      </c>
      <c r="CB295" s="144">
        <v>111</v>
      </c>
      <c r="CC295" s="144" t="s">
        <v>332</v>
      </c>
      <c r="CD295" s="23">
        <v>6.3024892398891127E-2</v>
      </c>
      <c r="CE295" s="144" t="s">
        <v>332</v>
      </c>
      <c r="CF295" s="144">
        <v>181</v>
      </c>
      <c r="CG295" s="2">
        <f t="shared" si="44"/>
        <v>1.199602067121972E-3</v>
      </c>
      <c r="CH295">
        <f t="shared" si="45"/>
        <v>1.6609594681507175E-2</v>
      </c>
      <c r="CI295">
        <f t="shared" si="46"/>
        <v>5.7832450686871123E-2</v>
      </c>
      <c r="CJ295">
        <f t="shared" si="47"/>
        <v>6.6334326746242414E-2</v>
      </c>
      <c r="CK295">
        <f t="shared" si="48"/>
        <v>7.3779354949253306E-2</v>
      </c>
      <c r="CL295">
        <f t="shared" si="49"/>
        <v>0.18793745880637733</v>
      </c>
      <c r="CM295">
        <f t="shared" si="50"/>
        <v>6.3024892398891127E-2</v>
      </c>
      <c r="CN295">
        <f t="shared" si="51"/>
        <v>6.6856407430495118E-2</v>
      </c>
      <c r="CO295">
        <f t="shared" si="52"/>
        <v>2.9990051678049299E-4</v>
      </c>
      <c r="CP295" s="144" t="s">
        <v>332</v>
      </c>
      <c r="CQ295">
        <f t="shared" si="53"/>
        <v>256</v>
      </c>
      <c r="CR295">
        <f t="shared" si="54"/>
        <v>280</v>
      </c>
      <c r="CS295" s="144" t="s">
        <v>332</v>
      </c>
    </row>
    <row r="296" spans="1:97" x14ac:dyDescent="0.25">
      <c r="A296" s="144" t="s">
        <v>269</v>
      </c>
      <c r="B296" s="23">
        <v>0.14461970739807042</v>
      </c>
      <c r="C296" s="144" t="s">
        <v>269</v>
      </c>
      <c r="D296" s="144">
        <v>289</v>
      </c>
      <c r="E296" s="144" t="s">
        <v>269</v>
      </c>
      <c r="F296" s="23">
        <v>8.7015136908604879E-2</v>
      </c>
      <c r="G296" s="144" t="s">
        <v>269</v>
      </c>
      <c r="H296" s="144">
        <v>182</v>
      </c>
      <c r="I296" s="144" t="s">
        <v>269</v>
      </c>
      <c r="J296" s="23">
        <v>0.15548943082521829</v>
      </c>
      <c r="K296" s="144" t="s">
        <v>269</v>
      </c>
      <c r="L296" s="144">
        <v>297</v>
      </c>
      <c r="M296" s="144" t="s">
        <v>269</v>
      </c>
      <c r="N296" s="23">
        <v>115</v>
      </c>
      <c r="O296" s="144" t="s">
        <v>269</v>
      </c>
      <c r="P296" s="23">
        <v>272</v>
      </c>
      <c r="Q296" s="144" t="s">
        <v>269</v>
      </c>
      <c r="R296" s="23">
        <v>5.4621375568548493E-4</v>
      </c>
      <c r="S296" s="144" t="s">
        <v>269</v>
      </c>
      <c r="T296" s="144">
        <v>248</v>
      </c>
      <c r="U296" s="144" t="s">
        <v>269</v>
      </c>
      <c r="V296" s="23">
        <v>4.489157639275218E-2</v>
      </c>
      <c r="W296" s="144" t="s">
        <v>269</v>
      </c>
      <c r="X296" s="144">
        <v>304</v>
      </c>
      <c r="Y296" s="144" t="s">
        <v>269</v>
      </c>
      <c r="Z296" s="23">
        <v>9.6089491089451846E-4</v>
      </c>
      <c r="AA296" s="144" t="s">
        <v>269</v>
      </c>
      <c r="AB296" s="144">
        <v>307</v>
      </c>
      <c r="AC296" s="144" t="s">
        <v>269</v>
      </c>
      <c r="AD296" s="23">
        <v>1.3954869995456717E-2</v>
      </c>
      <c r="AE296" s="144" t="s">
        <v>269</v>
      </c>
      <c r="AF296" s="144">
        <v>130</v>
      </c>
      <c r="AG296" s="144" t="s">
        <v>269</v>
      </c>
      <c r="AH296" s="23">
        <v>0.10271295223634996</v>
      </c>
      <c r="AI296" s="144" t="s">
        <v>269</v>
      </c>
      <c r="AJ296" s="144">
        <v>118</v>
      </c>
      <c r="AK296" s="144" t="s">
        <v>269</v>
      </c>
      <c r="AL296" s="23">
        <v>2.6542903181056742E-2</v>
      </c>
      <c r="AM296" s="144" t="s">
        <v>269</v>
      </c>
      <c r="AN296" s="144">
        <v>128</v>
      </c>
      <c r="AO296" s="144" t="s">
        <v>269</v>
      </c>
      <c r="AP296" s="23">
        <v>0.10828671045937931</v>
      </c>
      <c r="AQ296" s="144" t="s">
        <v>269</v>
      </c>
      <c r="AR296" s="144">
        <v>51</v>
      </c>
      <c r="AS296" s="144" t="s">
        <v>269</v>
      </c>
      <c r="AT296" s="23">
        <v>5.6594699557145668E-2</v>
      </c>
      <c r="AU296" s="144" t="s">
        <v>269</v>
      </c>
      <c r="AV296" s="144">
        <v>283</v>
      </c>
      <c r="AW296" s="144" t="s">
        <v>269</v>
      </c>
      <c r="AX296" s="23">
        <v>0.12542707077040047</v>
      </c>
      <c r="AY296" s="144" t="s">
        <v>269</v>
      </c>
      <c r="AZ296" s="144">
        <v>72</v>
      </c>
      <c r="BA296" s="144" t="s">
        <v>269</v>
      </c>
      <c r="BB296" s="23">
        <v>2.6420757597723752E-2</v>
      </c>
      <c r="BC296" s="144" t="s">
        <v>269</v>
      </c>
      <c r="BD296" s="144">
        <v>234</v>
      </c>
      <c r="BE296" s="144" t="s">
        <v>269</v>
      </c>
      <c r="BF296" s="23">
        <v>0.2078665539233745</v>
      </c>
      <c r="BG296" s="144" t="s">
        <v>269</v>
      </c>
      <c r="BH296" s="144">
        <v>179</v>
      </c>
      <c r="BI296" s="144" t="s">
        <v>269</v>
      </c>
      <c r="BJ296" s="23">
        <v>6.7546813372004411E-2</v>
      </c>
      <c r="BK296" s="144" t="s">
        <v>269</v>
      </c>
      <c r="BL296" s="144">
        <v>245</v>
      </c>
      <c r="BM296" s="144" t="s">
        <v>269</v>
      </c>
      <c r="BN296" s="23">
        <v>4.3330507517546787E-2</v>
      </c>
      <c r="BO296" s="144" t="s">
        <v>269</v>
      </c>
      <c r="BP296" s="144">
        <v>212</v>
      </c>
      <c r="BQ296" s="144" t="s">
        <v>269</v>
      </c>
      <c r="BR296" s="23">
        <v>2.9013037944345257E-2</v>
      </c>
      <c r="BS296" s="144" t="s">
        <v>269</v>
      </c>
      <c r="BT296" s="144">
        <v>296</v>
      </c>
      <c r="BU296" s="144" t="s">
        <v>269</v>
      </c>
      <c r="BV296" s="23">
        <v>6.2841041335362516E-2</v>
      </c>
      <c r="BW296" s="144" t="s">
        <v>269</v>
      </c>
      <c r="BX296" s="144">
        <v>288</v>
      </c>
      <c r="BY296" s="144" t="s">
        <v>269</v>
      </c>
      <c r="BZ296" s="23">
        <v>0.10210682666128543</v>
      </c>
      <c r="CA296" s="144" t="s">
        <v>269</v>
      </c>
      <c r="CB296" s="144">
        <v>260</v>
      </c>
      <c r="CC296" s="144" t="s">
        <v>269</v>
      </c>
      <c r="CD296" s="23">
        <v>1.203488928295899E-2</v>
      </c>
      <c r="CE296" s="144" t="s">
        <v>269</v>
      </c>
      <c r="CF296" s="144">
        <v>313</v>
      </c>
      <c r="CG296" s="2">
        <f t="shared" si="44"/>
        <v>9.6089491089451846E-4</v>
      </c>
      <c r="CH296">
        <f t="shared" si="45"/>
        <v>2.6542903181056742E-2</v>
      </c>
      <c r="CI296">
        <f t="shared" si="46"/>
        <v>0.12542707077040047</v>
      </c>
      <c r="CJ296">
        <f t="shared" si="47"/>
        <v>6.7546813372004411E-2</v>
      </c>
      <c r="CK296">
        <f t="shared" si="48"/>
        <v>6.2841041335362516E-2</v>
      </c>
      <c r="CL296">
        <f t="shared" si="49"/>
        <v>0.10210682666128543</v>
      </c>
      <c r="CM296">
        <f t="shared" si="50"/>
        <v>1.203488928295899E-2</v>
      </c>
      <c r="CN296">
        <f t="shared" si="51"/>
        <v>5.9017321462946512E-2</v>
      </c>
      <c r="CO296">
        <f t="shared" si="52"/>
        <v>2.4022372772362961E-4</v>
      </c>
      <c r="CP296" s="144" t="s">
        <v>269</v>
      </c>
      <c r="CQ296">
        <f t="shared" si="53"/>
        <v>289</v>
      </c>
      <c r="CR296">
        <f t="shared" si="54"/>
        <v>307</v>
      </c>
      <c r="CS296" s="144" t="s">
        <v>269</v>
      </c>
    </row>
    <row r="297" spans="1:97" x14ac:dyDescent="0.25">
      <c r="A297" s="144" t="s">
        <v>243</v>
      </c>
      <c r="B297" s="23">
        <v>0.20332753530169095</v>
      </c>
      <c r="C297" s="144" t="s">
        <v>243</v>
      </c>
      <c r="D297" s="144">
        <v>180</v>
      </c>
      <c r="E297" s="144" t="s">
        <v>243</v>
      </c>
      <c r="F297" s="23">
        <v>0.10902830845421954</v>
      </c>
      <c r="G297" s="144" t="s">
        <v>243</v>
      </c>
      <c r="H297" s="144">
        <v>142</v>
      </c>
      <c r="I297" s="144" t="s">
        <v>243</v>
      </c>
      <c r="J297" s="23">
        <v>0.18966631586403873</v>
      </c>
      <c r="K297" s="144" t="s">
        <v>243</v>
      </c>
      <c r="L297" s="144">
        <v>265</v>
      </c>
      <c r="M297" s="144" t="s">
        <v>243</v>
      </c>
      <c r="N297" s="23">
        <v>123</v>
      </c>
      <c r="O297" s="144" t="s">
        <v>243</v>
      </c>
      <c r="P297" s="23">
        <v>280</v>
      </c>
      <c r="Q297" s="144" t="s">
        <v>243</v>
      </c>
      <c r="R297" s="23">
        <v>3.2709322968844301E-3</v>
      </c>
      <c r="S297" s="144" t="s">
        <v>243</v>
      </c>
      <c r="T297" s="144">
        <v>74</v>
      </c>
      <c r="U297" s="144" t="s">
        <v>243</v>
      </c>
      <c r="V297" s="23">
        <v>4.7627014470974303E-2</v>
      </c>
      <c r="W297" s="144" t="s">
        <v>243</v>
      </c>
      <c r="X297" s="144">
        <v>296</v>
      </c>
      <c r="Y297" s="144" t="s">
        <v>243</v>
      </c>
      <c r="Z297" s="23">
        <v>3.7100738055043572E-3</v>
      </c>
      <c r="AA297" s="144" t="s">
        <v>243</v>
      </c>
      <c r="AB297" s="144">
        <v>132</v>
      </c>
      <c r="AC297" s="144" t="s">
        <v>243</v>
      </c>
      <c r="AD297" s="23">
        <v>3.5632795920506416E-2</v>
      </c>
      <c r="AE297" s="144" t="s">
        <v>243</v>
      </c>
      <c r="AF297" s="144">
        <v>53</v>
      </c>
      <c r="AG297" s="144" t="s">
        <v>243</v>
      </c>
      <c r="AH297" s="23">
        <v>9.2334222599366064E-2</v>
      </c>
      <c r="AI297" s="144" t="s">
        <v>243</v>
      </c>
      <c r="AJ297" s="144">
        <v>137</v>
      </c>
      <c r="AK297" s="144" t="s">
        <v>243</v>
      </c>
      <c r="AL297" s="23">
        <v>4.6358131949219096E-2</v>
      </c>
      <c r="AM297" s="144" t="s">
        <v>243</v>
      </c>
      <c r="AN297" s="144">
        <v>60</v>
      </c>
      <c r="AO297" s="144" t="s">
        <v>243</v>
      </c>
      <c r="AP297" s="23">
        <v>1.2106802208566289E-2</v>
      </c>
      <c r="AQ297" s="144" t="s">
        <v>243</v>
      </c>
      <c r="AR297" s="144">
        <v>234</v>
      </c>
      <c r="AS297" s="144" t="s">
        <v>243</v>
      </c>
      <c r="AT297" s="23">
        <v>4.3440523093312353E-2</v>
      </c>
      <c r="AU297" s="144" t="s">
        <v>243</v>
      </c>
      <c r="AV297" s="144">
        <v>310</v>
      </c>
      <c r="AW297" s="144" t="s">
        <v>243</v>
      </c>
      <c r="AX297" s="23">
        <v>2.7107594115317966E-2</v>
      </c>
      <c r="AY297" s="144" t="s">
        <v>243</v>
      </c>
      <c r="AZ297" s="144">
        <v>296</v>
      </c>
      <c r="BA297" s="144" t="s">
        <v>243</v>
      </c>
      <c r="BB297" s="23">
        <v>9.9023753286830805E-3</v>
      </c>
      <c r="BC297" s="144" t="s">
        <v>243</v>
      </c>
      <c r="BD297" s="144">
        <v>295</v>
      </c>
      <c r="BE297" s="144" t="s">
        <v>243</v>
      </c>
      <c r="BF297" s="23">
        <v>0.20751597347457079</v>
      </c>
      <c r="BG297" s="144" t="s">
        <v>243</v>
      </c>
      <c r="BH297" s="144">
        <v>181</v>
      </c>
      <c r="BI297" s="144" t="s">
        <v>243</v>
      </c>
      <c r="BJ297" s="23">
        <v>5.2405037477245148E-2</v>
      </c>
      <c r="BK297" s="144" t="s">
        <v>243</v>
      </c>
      <c r="BL297" s="144">
        <v>286</v>
      </c>
      <c r="BM297" s="144" t="s">
        <v>243</v>
      </c>
      <c r="BN297" s="23">
        <v>0.18033486670713963</v>
      </c>
      <c r="BO297" s="144" t="s">
        <v>243</v>
      </c>
      <c r="BP297" s="144">
        <v>40</v>
      </c>
      <c r="BQ297" s="144" t="s">
        <v>243</v>
      </c>
      <c r="BR297" s="23">
        <v>8.056918858300309E-2</v>
      </c>
      <c r="BS297" s="144" t="s">
        <v>243</v>
      </c>
      <c r="BT297" s="144">
        <v>101</v>
      </c>
      <c r="BU297" s="144" t="s">
        <v>243</v>
      </c>
      <c r="BV297" s="23">
        <v>0.22654384968163294</v>
      </c>
      <c r="BW297" s="144" t="s">
        <v>243</v>
      </c>
      <c r="BX297" s="144">
        <v>48</v>
      </c>
      <c r="BY297" s="144" t="s">
        <v>243</v>
      </c>
      <c r="BZ297" s="23">
        <v>0.17958519909493365</v>
      </c>
      <c r="CA297" s="144" t="s">
        <v>243</v>
      </c>
      <c r="CB297" s="144">
        <v>126</v>
      </c>
      <c r="CC297" s="144" t="s">
        <v>243</v>
      </c>
      <c r="CD297" s="23">
        <v>2.6186988810818324E-2</v>
      </c>
      <c r="CE297" s="144" t="s">
        <v>243</v>
      </c>
      <c r="CF297" s="144">
        <v>287</v>
      </c>
      <c r="CG297" s="2">
        <f t="shared" si="44"/>
        <v>3.7100738055043572E-3</v>
      </c>
      <c r="CH297">
        <f t="shared" si="45"/>
        <v>4.6358131949219096E-2</v>
      </c>
      <c r="CI297">
        <f t="shared" si="46"/>
        <v>2.7107594115317966E-2</v>
      </c>
      <c r="CJ297">
        <f t="shared" si="47"/>
        <v>5.2405037477245148E-2</v>
      </c>
      <c r="CK297">
        <f t="shared" si="48"/>
        <v>0.22654384968163294</v>
      </c>
      <c r="CL297">
        <f t="shared" si="49"/>
        <v>0.17958519909493365</v>
      </c>
      <c r="CM297">
        <f t="shared" si="50"/>
        <v>2.6186988810818324E-2</v>
      </c>
      <c r="CN297">
        <f t="shared" si="51"/>
        <v>8.2975181799659806E-2</v>
      </c>
      <c r="CO297">
        <f t="shared" si="52"/>
        <v>9.2751845137608929E-4</v>
      </c>
      <c r="CP297" s="144" t="s">
        <v>243</v>
      </c>
      <c r="CQ297">
        <f t="shared" si="53"/>
        <v>180</v>
      </c>
      <c r="CR297">
        <f t="shared" si="54"/>
        <v>132</v>
      </c>
      <c r="CS297" s="144" t="s">
        <v>243</v>
      </c>
    </row>
    <row r="298" spans="1:97" x14ac:dyDescent="0.25">
      <c r="A298" s="144" t="s">
        <v>191</v>
      </c>
      <c r="B298" s="23">
        <v>0.19727607284658202</v>
      </c>
      <c r="C298" s="144" t="s">
        <v>191</v>
      </c>
      <c r="D298" s="144">
        <v>186</v>
      </c>
      <c r="E298" s="144" t="s">
        <v>191</v>
      </c>
      <c r="F298" s="23">
        <v>8.9735735709506617E-2</v>
      </c>
      <c r="G298" s="144" t="s">
        <v>191</v>
      </c>
      <c r="H298" s="144">
        <v>170</v>
      </c>
      <c r="I298" s="144" t="s">
        <v>191</v>
      </c>
      <c r="J298" s="23">
        <v>0.19172404209464589</v>
      </c>
      <c r="K298" s="144" t="s">
        <v>191</v>
      </c>
      <c r="L298" s="144">
        <v>262</v>
      </c>
      <c r="M298" s="144" t="s">
        <v>191</v>
      </c>
      <c r="N298" s="23">
        <v>92</v>
      </c>
      <c r="O298" s="144" t="s">
        <v>191</v>
      </c>
      <c r="P298" s="23">
        <v>255</v>
      </c>
      <c r="Q298" s="144" t="s">
        <v>191</v>
      </c>
      <c r="R298" s="23">
        <v>7.1249616873934494E-3</v>
      </c>
      <c r="S298" s="144" t="s">
        <v>191</v>
      </c>
      <c r="T298" s="144">
        <v>33</v>
      </c>
      <c r="U298" s="144" t="s">
        <v>191</v>
      </c>
      <c r="V298" s="23">
        <v>4.1053118961427264E-2</v>
      </c>
      <c r="W298" s="144" t="s">
        <v>191</v>
      </c>
      <c r="X298" s="144">
        <v>309</v>
      </c>
      <c r="Y298" s="144" t="s">
        <v>191</v>
      </c>
      <c r="Z298" s="23">
        <v>7.5021965511707749E-3</v>
      </c>
      <c r="AA298" s="144" t="s">
        <v>191</v>
      </c>
      <c r="AB298" s="144">
        <v>53</v>
      </c>
      <c r="AC298" s="144" t="s">
        <v>191</v>
      </c>
      <c r="AD298" s="23">
        <v>7.2242333968886061E-2</v>
      </c>
      <c r="AE298" s="144" t="s">
        <v>191</v>
      </c>
      <c r="AF298" s="144">
        <v>28</v>
      </c>
      <c r="AG298" s="144" t="s">
        <v>191</v>
      </c>
      <c r="AH298" s="23">
        <v>5.2618304850244553E-2</v>
      </c>
      <c r="AI298" s="144" t="s">
        <v>191</v>
      </c>
      <c r="AJ298" s="144">
        <v>290</v>
      </c>
      <c r="AK298" s="144" t="s">
        <v>191</v>
      </c>
      <c r="AL298" s="23">
        <v>7.7025520654622967E-2</v>
      </c>
      <c r="AM298" s="144" t="s">
        <v>191</v>
      </c>
      <c r="AN298" s="144">
        <v>34</v>
      </c>
      <c r="AO298" s="144" t="s">
        <v>191</v>
      </c>
      <c r="AP298" s="23">
        <v>0</v>
      </c>
      <c r="AQ298" s="144" t="s">
        <v>191</v>
      </c>
      <c r="AR298" s="144">
        <v>253</v>
      </c>
      <c r="AS298" s="144" t="s">
        <v>191</v>
      </c>
      <c r="AT298" s="23">
        <v>0.11345754232788452</v>
      </c>
      <c r="AU298" s="144" t="s">
        <v>191</v>
      </c>
      <c r="AV298" s="144">
        <v>104</v>
      </c>
      <c r="AW298" s="144" t="s">
        <v>191</v>
      </c>
      <c r="AX298" s="23">
        <v>4.0000182361511621E-2</v>
      </c>
      <c r="AY298" s="144" t="s">
        <v>191</v>
      </c>
      <c r="AZ298" s="144">
        <v>257</v>
      </c>
      <c r="BA298" s="144" t="s">
        <v>191</v>
      </c>
      <c r="BB298" s="23">
        <v>0.1085942759281682</v>
      </c>
      <c r="BC298" s="144" t="s">
        <v>191</v>
      </c>
      <c r="BD298" s="144">
        <v>87</v>
      </c>
      <c r="BE298" s="144" t="s">
        <v>191</v>
      </c>
      <c r="BF298" s="23">
        <v>0.17308005881643593</v>
      </c>
      <c r="BG298" s="144" t="s">
        <v>191</v>
      </c>
      <c r="BH298" s="144">
        <v>220</v>
      </c>
      <c r="BI298" s="144" t="s">
        <v>191</v>
      </c>
      <c r="BJ298" s="23">
        <v>0.13523711506249603</v>
      </c>
      <c r="BK298" s="144" t="s">
        <v>191</v>
      </c>
      <c r="BL298" s="144">
        <v>117</v>
      </c>
      <c r="BM298" s="144" t="s">
        <v>191</v>
      </c>
      <c r="BN298" s="23">
        <v>1.0597377527631614E-2</v>
      </c>
      <c r="BO298" s="144" t="s">
        <v>191</v>
      </c>
      <c r="BP298" s="144">
        <v>306</v>
      </c>
      <c r="BQ298" s="144" t="s">
        <v>191</v>
      </c>
      <c r="BR298" s="23">
        <v>3.5247980403357901E-2</v>
      </c>
      <c r="BS298" s="144" t="s">
        <v>191</v>
      </c>
      <c r="BT298" s="144">
        <v>264</v>
      </c>
      <c r="BU298" s="144" t="s">
        <v>191</v>
      </c>
      <c r="BV298" s="23">
        <v>3.9886384909001649E-2</v>
      </c>
      <c r="BW298" s="144" t="s">
        <v>191</v>
      </c>
      <c r="BX298" s="144">
        <v>313</v>
      </c>
      <c r="BY298" s="144" t="s">
        <v>191</v>
      </c>
      <c r="BZ298" s="23">
        <v>0.1728594213370146</v>
      </c>
      <c r="CA298" s="144" t="s">
        <v>191</v>
      </c>
      <c r="CB298" s="144">
        <v>132</v>
      </c>
      <c r="CC298" s="144" t="s">
        <v>191</v>
      </c>
      <c r="CD298" s="23">
        <v>9.6290397385394119E-2</v>
      </c>
      <c r="CE298" s="144" t="s">
        <v>191</v>
      </c>
      <c r="CF298" s="144">
        <v>127</v>
      </c>
      <c r="CG298" s="2">
        <f t="shared" si="44"/>
        <v>7.5021965511707749E-3</v>
      </c>
      <c r="CH298">
        <f t="shared" si="45"/>
        <v>7.7025520654622967E-2</v>
      </c>
      <c r="CI298">
        <f t="shared" si="46"/>
        <v>4.0000182361511621E-2</v>
      </c>
      <c r="CJ298">
        <f t="shared" si="47"/>
        <v>0.13523711506249603</v>
      </c>
      <c r="CK298">
        <f t="shared" si="48"/>
        <v>3.9886384909001649E-2</v>
      </c>
      <c r="CL298">
        <f t="shared" si="49"/>
        <v>0.1728594213370146</v>
      </c>
      <c r="CM298">
        <f t="shared" si="50"/>
        <v>9.6290397385394119E-2</v>
      </c>
      <c r="CN298">
        <f t="shared" si="51"/>
        <v>8.0505662869912065E-2</v>
      </c>
      <c r="CO298">
        <f t="shared" si="52"/>
        <v>1.8755491377926937E-3</v>
      </c>
      <c r="CP298" s="144" t="s">
        <v>191</v>
      </c>
      <c r="CQ298">
        <f t="shared" si="53"/>
        <v>186</v>
      </c>
      <c r="CR298">
        <f t="shared" si="54"/>
        <v>53</v>
      </c>
      <c r="CS298" s="144" t="s">
        <v>191</v>
      </c>
    </row>
    <row r="299" spans="1:97" x14ac:dyDescent="0.25">
      <c r="A299" s="144" t="s">
        <v>341</v>
      </c>
      <c r="B299" s="23">
        <v>0.10821518704903847</v>
      </c>
      <c r="C299" s="144" t="s">
        <v>341</v>
      </c>
      <c r="D299" s="144">
        <v>320</v>
      </c>
      <c r="E299" s="144" t="s">
        <v>341</v>
      </c>
      <c r="F299" s="23">
        <v>9.6869449909348249E-3</v>
      </c>
      <c r="G299" s="144" t="s">
        <v>341</v>
      </c>
      <c r="H299" s="144">
        <v>325</v>
      </c>
      <c r="I299" s="144" t="s">
        <v>341</v>
      </c>
      <c r="J299" s="23">
        <v>0.18289983431632661</v>
      </c>
      <c r="K299" s="144" t="s">
        <v>341</v>
      </c>
      <c r="L299" s="144">
        <v>274</v>
      </c>
      <c r="M299" s="144" t="s">
        <v>341</v>
      </c>
      <c r="N299" s="23">
        <v>-51</v>
      </c>
      <c r="O299" s="144" t="s">
        <v>341</v>
      </c>
      <c r="P299" s="23">
        <v>102</v>
      </c>
      <c r="Q299" s="144" t="s">
        <v>341</v>
      </c>
      <c r="R299" s="23">
        <v>2.0374211956584434E-4</v>
      </c>
      <c r="S299" s="144" t="s">
        <v>341</v>
      </c>
      <c r="T299" s="144">
        <v>293</v>
      </c>
      <c r="U299" s="144" t="s">
        <v>341</v>
      </c>
      <c r="V299" s="23">
        <v>8.1762407271077073E-2</v>
      </c>
      <c r="W299" s="144" t="s">
        <v>341</v>
      </c>
      <c r="X299" s="144">
        <v>244</v>
      </c>
      <c r="Y299" s="144" t="s">
        <v>341</v>
      </c>
      <c r="Z299" s="23">
        <v>9.5925113268886602E-4</v>
      </c>
      <c r="AA299" s="144" t="s">
        <v>341</v>
      </c>
      <c r="AB299" s="144">
        <v>308</v>
      </c>
      <c r="AC299" s="144" t="s">
        <v>341</v>
      </c>
      <c r="AD299" s="23">
        <v>4.2328690108050784E-3</v>
      </c>
      <c r="AE299" s="144" t="s">
        <v>341</v>
      </c>
      <c r="AF299" s="144">
        <v>269</v>
      </c>
      <c r="AG299" s="144" t="s">
        <v>341</v>
      </c>
      <c r="AH299" s="23">
        <v>6.9796298526011782E-2</v>
      </c>
      <c r="AI299" s="144" t="s">
        <v>341</v>
      </c>
      <c r="AJ299" s="144">
        <v>216</v>
      </c>
      <c r="AK299" s="144" t="s">
        <v>341</v>
      </c>
      <c r="AL299" s="23">
        <v>1.2921108648077859E-2</v>
      </c>
      <c r="AM299" s="144" t="s">
        <v>341</v>
      </c>
      <c r="AN299" s="144">
        <v>292</v>
      </c>
      <c r="AO299" s="144" t="s">
        <v>341</v>
      </c>
      <c r="AP299" s="23">
        <v>0</v>
      </c>
      <c r="AQ299" s="144" t="s">
        <v>341</v>
      </c>
      <c r="AR299" s="144">
        <v>253</v>
      </c>
      <c r="AS299" s="144" t="s">
        <v>341</v>
      </c>
      <c r="AT299" s="23">
        <v>8.705502313614423E-2</v>
      </c>
      <c r="AU299" s="144" t="s">
        <v>341</v>
      </c>
      <c r="AV299" s="144">
        <v>177</v>
      </c>
      <c r="AW299" s="144" t="s">
        <v>341</v>
      </c>
      <c r="AX299" s="23">
        <v>3.0691805317517057E-2</v>
      </c>
      <c r="AY299" s="144" t="s">
        <v>341</v>
      </c>
      <c r="AZ299" s="144">
        <v>287</v>
      </c>
      <c r="BA299" s="144" t="s">
        <v>341</v>
      </c>
      <c r="BB299" s="23">
        <v>2.6961292644587633E-3</v>
      </c>
      <c r="BC299" s="144" t="s">
        <v>341</v>
      </c>
      <c r="BD299" s="144">
        <v>321</v>
      </c>
      <c r="BE299" s="144" t="s">
        <v>341</v>
      </c>
      <c r="BF299" s="23">
        <v>0.20543120888220395</v>
      </c>
      <c r="BG299" s="144" t="s">
        <v>341</v>
      </c>
      <c r="BH299" s="144">
        <v>183</v>
      </c>
      <c r="BI299" s="144" t="s">
        <v>341</v>
      </c>
      <c r="BJ299" s="23">
        <v>4.5395584457804637E-2</v>
      </c>
      <c r="BK299" s="144" t="s">
        <v>341</v>
      </c>
      <c r="BL299" s="144">
        <v>302</v>
      </c>
      <c r="BM299" s="144" t="s">
        <v>341</v>
      </c>
      <c r="BN299" s="23">
        <v>1.4301636916491238E-2</v>
      </c>
      <c r="BO299" s="144" t="s">
        <v>341</v>
      </c>
      <c r="BP299" s="144">
        <v>297</v>
      </c>
      <c r="BQ299" s="144" t="s">
        <v>341</v>
      </c>
      <c r="BR299" s="23">
        <v>4.2110361131187712E-2</v>
      </c>
      <c r="BS299" s="144" t="s">
        <v>341</v>
      </c>
      <c r="BT299" s="144">
        <v>238</v>
      </c>
      <c r="BU299" s="144" t="s">
        <v>341</v>
      </c>
      <c r="BV299" s="23">
        <v>4.9074865908280071E-2</v>
      </c>
      <c r="BW299" s="144" t="s">
        <v>341</v>
      </c>
      <c r="BX299" s="144">
        <v>301</v>
      </c>
      <c r="BY299" s="144" t="s">
        <v>341</v>
      </c>
      <c r="BZ299" s="23">
        <v>0.132210646260013</v>
      </c>
      <c r="CA299" s="144" t="s">
        <v>341</v>
      </c>
      <c r="CB299" s="144">
        <v>198</v>
      </c>
      <c r="CC299" s="144" t="s">
        <v>341</v>
      </c>
      <c r="CD299" s="23">
        <v>3.4731461505491223E-2</v>
      </c>
      <c r="CE299" s="144" t="s">
        <v>341</v>
      </c>
      <c r="CF299" s="144">
        <v>263</v>
      </c>
      <c r="CG299" s="2">
        <f t="shared" si="44"/>
        <v>9.5925113268886602E-4</v>
      </c>
      <c r="CH299">
        <f t="shared" si="45"/>
        <v>1.2921108648077859E-2</v>
      </c>
      <c r="CI299">
        <f t="shared" si="46"/>
        <v>3.0691805317517057E-2</v>
      </c>
      <c r="CJ299">
        <f t="shared" si="47"/>
        <v>4.5395584457804637E-2</v>
      </c>
      <c r="CK299">
        <f t="shared" si="48"/>
        <v>4.9074865908280071E-2</v>
      </c>
      <c r="CL299">
        <f t="shared" si="49"/>
        <v>0.132210646260013</v>
      </c>
      <c r="CM299">
        <f t="shared" si="50"/>
        <v>3.4731461505491223E-2</v>
      </c>
      <c r="CN299">
        <f t="shared" si="51"/>
        <v>4.4161135409206353E-2</v>
      </c>
      <c r="CO299">
        <f t="shared" si="52"/>
        <v>2.3981278317221651E-4</v>
      </c>
      <c r="CP299" s="144" t="s">
        <v>341</v>
      </c>
      <c r="CQ299">
        <f t="shared" si="53"/>
        <v>320</v>
      </c>
      <c r="CR299">
        <f t="shared" si="54"/>
        <v>308</v>
      </c>
      <c r="CS299" s="144" t="s">
        <v>341</v>
      </c>
    </row>
    <row r="300" spans="1:97" x14ac:dyDescent="0.25">
      <c r="A300" s="144" t="s">
        <v>78</v>
      </c>
      <c r="B300" s="23">
        <v>0.29831191476559193</v>
      </c>
      <c r="C300" s="144" t="s">
        <v>78</v>
      </c>
      <c r="D300" s="144">
        <v>86</v>
      </c>
      <c r="E300" s="144" t="s">
        <v>78</v>
      </c>
      <c r="F300" s="23">
        <v>0.11423543977166455</v>
      </c>
      <c r="G300" s="144" t="s">
        <v>78</v>
      </c>
      <c r="H300" s="144">
        <v>129</v>
      </c>
      <c r="I300" s="144" t="s">
        <v>78</v>
      </c>
      <c r="J300" s="23">
        <v>0.52331087706850932</v>
      </c>
      <c r="K300" s="144" t="s">
        <v>78</v>
      </c>
      <c r="L300" s="144">
        <v>25</v>
      </c>
      <c r="M300" s="144" t="s">
        <v>78</v>
      </c>
      <c r="N300" s="23">
        <v>-104</v>
      </c>
      <c r="O300" s="144" t="s">
        <v>78</v>
      </c>
      <c r="P300" s="23">
        <v>64</v>
      </c>
      <c r="Q300" s="144" t="s">
        <v>78</v>
      </c>
      <c r="R300" s="23">
        <v>1.3545253459820686E-3</v>
      </c>
      <c r="S300" s="144" t="s">
        <v>78</v>
      </c>
      <c r="T300" s="144">
        <v>153</v>
      </c>
      <c r="U300" s="144" t="s">
        <v>78</v>
      </c>
      <c r="V300" s="23">
        <v>0.72704515489287391</v>
      </c>
      <c r="W300" s="144" t="s">
        <v>78</v>
      </c>
      <c r="X300" s="144">
        <v>8</v>
      </c>
      <c r="Y300" s="144" t="s">
        <v>78</v>
      </c>
      <c r="Z300" s="23">
        <v>8.0727765247018309E-3</v>
      </c>
      <c r="AA300" s="144" t="s">
        <v>78</v>
      </c>
      <c r="AB300" s="144">
        <v>47</v>
      </c>
      <c r="AC300" s="144" t="s">
        <v>78</v>
      </c>
      <c r="AD300" s="23">
        <v>1.8355549013582891E-2</v>
      </c>
      <c r="AE300" s="144" t="s">
        <v>78</v>
      </c>
      <c r="AF300" s="144">
        <v>97</v>
      </c>
      <c r="AG300" s="144" t="s">
        <v>78</v>
      </c>
      <c r="AH300" s="23">
        <v>0.13242487231328234</v>
      </c>
      <c r="AI300" s="144" t="s">
        <v>78</v>
      </c>
      <c r="AJ300" s="144">
        <v>67</v>
      </c>
      <c r="AK300" s="144" t="s">
        <v>78</v>
      </c>
      <c r="AL300" s="23">
        <v>3.4575628676025427E-2</v>
      </c>
      <c r="AM300" s="144" t="s">
        <v>78</v>
      </c>
      <c r="AN300" s="144">
        <v>92</v>
      </c>
      <c r="AO300" s="144" t="s">
        <v>78</v>
      </c>
      <c r="AP300" s="23">
        <v>0.12311678873175434</v>
      </c>
      <c r="AQ300" s="144" t="s">
        <v>78</v>
      </c>
      <c r="AR300" s="144">
        <v>43</v>
      </c>
      <c r="AS300" s="144" t="s">
        <v>78</v>
      </c>
      <c r="AT300" s="23">
        <v>9.8588646609518993E-2</v>
      </c>
      <c r="AU300" s="144" t="s">
        <v>78</v>
      </c>
      <c r="AV300" s="144">
        <v>138</v>
      </c>
      <c r="AW300" s="144" t="s">
        <v>78</v>
      </c>
      <c r="AX300" s="23">
        <v>0.15467721136466905</v>
      </c>
      <c r="AY300" s="144" t="s">
        <v>78</v>
      </c>
      <c r="AZ300" s="144">
        <v>46</v>
      </c>
      <c r="BA300" s="144" t="s">
        <v>78</v>
      </c>
      <c r="BB300" s="23">
        <v>5.1878864375772521E-2</v>
      </c>
      <c r="BC300" s="144" t="s">
        <v>78</v>
      </c>
      <c r="BD300" s="144">
        <v>159</v>
      </c>
      <c r="BE300" s="144" t="s">
        <v>78</v>
      </c>
      <c r="BF300" s="23">
        <v>0.4351974696965813</v>
      </c>
      <c r="BG300" s="144" t="s">
        <v>78</v>
      </c>
      <c r="BH300" s="144">
        <v>33</v>
      </c>
      <c r="BI300" s="144" t="s">
        <v>78</v>
      </c>
      <c r="BJ300" s="23">
        <v>0.13828361598524971</v>
      </c>
      <c r="BK300" s="144" t="s">
        <v>78</v>
      </c>
      <c r="BL300" s="144">
        <v>113</v>
      </c>
      <c r="BM300" s="144" t="s">
        <v>78</v>
      </c>
      <c r="BN300" s="23">
        <v>5.8063904308657488E-2</v>
      </c>
      <c r="BO300" s="144" t="s">
        <v>78</v>
      </c>
      <c r="BP300" s="144">
        <v>173</v>
      </c>
      <c r="BQ300" s="144" t="s">
        <v>78</v>
      </c>
      <c r="BR300" s="23">
        <v>4.8039145873461295E-2</v>
      </c>
      <c r="BS300" s="144" t="s">
        <v>78</v>
      </c>
      <c r="BT300" s="144">
        <v>214</v>
      </c>
      <c r="BU300" s="144" t="s">
        <v>78</v>
      </c>
      <c r="BV300" s="23">
        <v>9.2186628857221439E-2</v>
      </c>
      <c r="BW300" s="144" t="s">
        <v>78</v>
      </c>
      <c r="BX300" s="144">
        <v>212</v>
      </c>
      <c r="BY300" s="144" t="s">
        <v>78</v>
      </c>
      <c r="BZ300" s="23">
        <v>0.29667371554719096</v>
      </c>
      <c r="CA300" s="144" t="s">
        <v>78</v>
      </c>
      <c r="CB300" s="144">
        <v>37</v>
      </c>
      <c r="CC300" s="144" t="s">
        <v>78</v>
      </c>
      <c r="CD300" s="23">
        <v>0.13066569337192502</v>
      </c>
      <c r="CE300" s="144" t="s">
        <v>78</v>
      </c>
      <c r="CF300" s="144">
        <v>90</v>
      </c>
      <c r="CG300" s="2">
        <f t="shared" si="44"/>
        <v>8.0727765247018309E-3</v>
      </c>
      <c r="CH300">
        <f t="shared" si="45"/>
        <v>3.4575628676025427E-2</v>
      </c>
      <c r="CI300">
        <f t="shared" si="46"/>
        <v>0.15467721136466905</v>
      </c>
      <c r="CJ300">
        <f t="shared" si="47"/>
        <v>0.13828361598524971</v>
      </c>
      <c r="CK300">
        <f t="shared" si="48"/>
        <v>9.2186628857221439E-2</v>
      </c>
      <c r="CL300">
        <f t="shared" si="49"/>
        <v>0.29667371554719096</v>
      </c>
      <c r="CM300">
        <f t="shared" si="50"/>
        <v>0.13066569337192502</v>
      </c>
      <c r="CN300">
        <f t="shared" si="51"/>
        <v>0.12173700588045125</v>
      </c>
      <c r="CO300">
        <f t="shared" si="52"/>
        <v>2.0181941311754577E-3</v>
      </c>
      <c r="CP300" s="144" t="s">
        <v>78</v>
      </c>
      <c r="CQ300">
        <f t="shared" si="53"/>
        <v>86</v>
      </c>
      <c r="CR300">
        <f t="shared" si="54"/>
        <v>47</v>
      </c>
      <c r="CS300" s="144" t="s">
        <v>78</v>
      </c>
    </row>
    <row r="301" spans="1:97" x14ac:dyDescent="0.25">
      <c r="A301" s="144" t="s">
        <v>25</v>
      </c>
      <c r="B301" s="23">
        <v>0.30711408861241102</v>
      </c>
      <c r="C301" s="144" t="s">
        <v>25</v>
      </c>
      <c r="D301" s="144">
        <v>83</v>
      </c>
      <c r="E301" s="144" t="s">
        <v>25</v>
      </c>
      <c r="F301" s="23">
        <v>0.13062195912724492</v>
      </c>
      <c r="G301" s="144" t="s">
        <v>25</v>
      </c>
      <c r="H301" s="144">
        <v>97</v>
      </c>
      <c r="I301" s="144" t="s">
        <v>25</v>
      </c>
      <c r="J301" s="23">
        <v>0.45145494015020682</v>
      </c>
      <c r="K301" s="144" t="s">
        <v>25</v>
      </c>
      <c r="L301" s="144">
        <v>40</v>
      </c>
      <c r="M301" s="144" t="s">
        <v>25</v>
      </c>
      <c r="N301" s="23">
        <v>-57</v>
      </c>
      <c r="O301" s="144" t="s">
        <v>25</v>
      </c>
      <c r="P301" s="23">
        <v>94</v>
      </c>
      <c r="Q301" s="144" t="s">
        <v>25</v>
      </c>
      <c r="R301" s="23">
        <v>4.1521910221949355E-3</v>
      </c>
      <c r="S301" s="144" t="s">
        <v>25</v>
      </c>
      <c r="T301" s="144">
        <v>60</v>
      </c>
      <c r="U301" s="144" t="s">
        <v>25</v>
      </c>
      <c r="V301" s="23">
        <v>0.12063811710779149</v>
      </c>
      <c r="W301" s="144" t="s">
        <v>25</v>
      </c>
      <c r="X301" s="144">
        <v>184</v>
      </c>
      <c r="Y301" s="144" t="s">
        <v>25</v>
      </c>
      <c r="Z301" s="23">
        <v>5.2657669448657757E-3</v>
      </c>
      <c r="AA301" s="144" t="s">
        <v>25</v>
      </c>
      <c r="AB301" s="144">
        <v>88</v>
      </c>
      <c r="AC301" s="144" t="s">
        <v>25</v>
      </c>
      <c r="AD301" s="23">
        <v>3.705223147097219E-2</v>
      </c>
      <c r="AE301" s="144" t="s">
        <v>25</v>
      </c>
      <c r="AF301" s="144">
        <v>49</v>
      </c>
      <c r="AG301" s="144" t="s">
        <v>25</v>
      </c>
      <c r="AH301" s="23">
        <v>6.2001774976800088E-2</v>
      </c>
      <c r="AI301" s="144" t="s">
        <v>25</v>
      </c>
      <c r="AJ301" s="144">
        <v>251</v>
      </c>
      <c r="AK301" s="144" t="s">
        <v>25</v>
      </c>
      <c r="AL301" s="23">
        <v>4.3918402138541E-2</v>
      </c>
      <c r="AM301" s="144" t="s">
        <v>25</v>
      </c>
      <c r="AN301" s="144">
        <v>63</v>
      </c>
      <c r="AO301" s="144" t="s">
        <v>25</v>
      </c>
      <c r="AP301" s="23">
        <v>0.10204554234998837</v>
      </c>
      <c r="AQ301" s="144" t="s">
        <v>25</v>
      </c>
      <c r="AR301" s="144">
        <v>60</v>
      </c>
      <c r="AS301" s="144" t="s">
        <v>25</v>
      </c>
      <c r="AT301" s="23">
        <v>9.8445318025263615E-2</v>
      </c>
      <c r="AU301" s="144" t="s">
        <v>25</v>
      </c>
      <c r="AV301" s="144">
        <v>139</v>
      </c>
      <c r="AW301" s="144" t="s">
        <v>25</v>
      </c>
      <c r="AX301" s="23">
        <v>0.13410270388937973</v>
      </c>
      <c r="AY301" s="144" t="s">
        <v>25</v>
      </c>
      <c r="AZ301" s="144">
        <v>62</v>
      </c>
      <c r="BA301" s="144" t="s">
        <v>25</v>
      </c>
      <c r="BB301" s="23">
        <v>2.3654309485600752E-2</v>
      </c>
      <c r="BC301" s="144" t="s">
        <v>25</v>
      </c>
      <c r="BD301" s="144">
        <v>247</v>
      </c>
      <c r="BE301" s="144" t="s">
        <v>25</v>
      </c>
      <c r="BF301" s="23">
        <v>1</v>
      </c>
      <c r="BG301" s="144" t="s">
        <v>25</v>
      </c>
      <c r="BH301" s="144">
        <v>1</v>
      </c>
      <c r="BI301" s="144" t="s">
        <v>25</v>
      </c>
      <c r="BJ301" s="23">
        <v>0.23058286243632112</v>
      </c>
      <c r="BK301" s="144" t="s">
        <v>25</v>
      </c>
      <c r="BL301" s="144">
        <v>38</v>
      </c>
      <c r="BM301" s="144" t="s">
        <v>25</v>
      </c>
      <c r="BN301" s="23">
        <v>0.12212393422382654</v>
      </c>
      <c r="BO301" s="144" t="s">
        <v>25</v>
      </c>
      <c r="BP301" s="144">
        <v>76</v>
      </c>
      <c r="BQ301" s="144" t="s">
        <v>25</v>
      </c>
      <c r="BR301" s="23">
        <v>7.4033150515623286E-2</v>
      </c>
      <c r="BS301" s="144" t="s">
        <v>25</v>
      </c>
      <c r="BT301" s="144">
        <v>121</v>
      </c>
      <c r="BU301" s="144" t="s">
        <v>25</v>
      </c>
      <c r="BV301" s="23">
        <v>0.17037406841119546</v>
      </c>
      <c r="BW301" s="144" t="s">
        <v>25</v>
      </c>
      <c r="BX301" s="144">
        <v>90</v>
      </c>
      <c r="BY301" s="144" t="s">
        <v>25</v>
      </c>
      <c r="BZ301" s="23">
        <v>0.23998228274073891</v>
      </c>
      <c r="CA301" s="144" t="s">
        <v>25</v>
      </c>
      <c r="CB301" s="144">
        <v>64</v>
      </c>
      <c r="CC301" s="144" t="s">
        <v>25</v>
      </c>
      <c r="CD301" s="23">
        <v>1.6951394633688062E-2</v>
      </c>
      <c r="CE301" s="144" t="s">
        <v>25</v>
      </c>
      <c r="CF301" s="144">
        <v>309</v>
      </c>
      <c r="CG301" s="2">
        <f t="shared" si="44"/>
        <v>5.2657669448657757E-3</v>
      </c>
      <c r="CH301">
        <f t="shared" si="45"/>
        <v>4.3918402138541E-2</v>
      </c>
      <c r="CI301">
        <f t="shared" si="46"/>
        <v>0.13410270388937973</v>
      </c>
      <c r="CJ301">
        <f t="shared" si="47"/>
        <v>0.23058286243632112</v>
      </c>
      <c r="CK301">
        <f t="shared" si="48"/>
        <v>0.17037406841119546</v>
      </c>
      <c r="CL301">
        <f t="shared" si="49"/>
        <v>0.23998228274073891</v>
      </c>
      <c r="CM301">
        <f t="shared" si="50"/>
        <v>1.6951394633688062E-2</v>
      </c>
      <c r="CN301">
        <f t="shared" si="51"/>
        <v>0.1253290524475251</v>
      </c>
      <c r="CO301">
        <f t="shared" si="52"/>
        <v>1.3164417362164439E-3</v>
      </c>
      <c r="CP301" s="144" t="s">
        <v>25</v>
      </c>
      <c r="CQ301">
        <f t="shared" si="53"/>
        <v>83</v>
      </c>
      <c r="CR301">
        <f t="shared" si="54"/>
        <v>88</v>
      </c>
      <c r="CS301" s="144" t="s">
        <v>25</v>
      </c>
    </row>
    <row r="302" spans="1:97" x14ac:dyDescent="0.25">
      <c r="A302" s="144" t="s">
        <v>273</v>
      </c>
      <c r="B302" s="23">
        <v>0.2346700213484359</v>
      </c>
      <c r="C302" s="144" t="s">
        <v>273</v>
      </c>
      <c r="D302" s="144">
        <v>136</v>
      </c>
      <c r="E302" s="144" t="s">
        <v>273</v>
      </c>
      <c r="F302" s="23">
        <v>6.0163771951964179E-2</v>
      </c>
      <c r="G302" s="144" t="s">
        <v>273</v>
      </c>
      <c r="H302" s="144">
        <v>253</v>
      </c>
      <c r="I302" s="144" t="s">
        <v>273</v>
      </c>
      <c r="J302" s="23">
        <v>0.29474690461362296</v>
      </c>
      <c r="K302" s="144" t="s">
        <v>273</v>
      </c>
      <c r="L302" s="144">
        <v>121</v>
      </c>
      <c r="M302" s="144" t="s">
        <v>273</v>
      </c>
      <c r="N302" s="23">
        <v>-132</v>
      </c>
      <c r="O302" s="144" t="s">
        <v>273</v>
      </c>
      <c r="P302" s="23">
        <v>48</v>
      </c>
      <c r="Q302" s="144" t="s">
        <v>273</v>
      </c>
      <c r="R302" s="23">
        <v>1.4590783006027935E-3</v>
      </c>
      <c r="S302" s="144" t="s">
        <v>273</v>
      </c>
      <c r="T302" s="144">
        <v>140</v>
      </c>
      <c r="U302" s="144" t="s">
        <v>273</v>
      </c>
      <c r="V302" s="23">
        <v>9.3410681217426753E-2</v>
      </c>
      <c r="W302" s="144" t="s">
        <v>273</v>
      </c>
      <c r="X302" s="144">
        <v>221</v>
      </c>
      <c r="Y302" s="144" t="s">
        <v>273</v>
      </c>
      <c r="Z302" s="23">
        <v>2.321852700585421E-3</v>
      </c>
      <c r="AA302" s="144" t="s">
        <v>273</v>
      </c>
      <c r="AB302" s="144">
        <v>201</v>
      </c>
      <c r="AC302" s="144" t="s">
        <v>273</v>
      </c>
      <c r="AD302" s="23">
        <v>1.9519816393330634E-2</v>
      </c>
      <c r="AE302" s="144" t="s">
        <v>273</v>
      </c>
      <c r="AF302" s="144">
        <v>92</v>
      </c>
      <c r="AG302" s="144" t="s">
        <v>273</v>
      </c>
      <c r="AH302" s="23">
        <v>5.7211590670499232E-2</v>
      </c>
      <c r="AI302" s="144" t="s">
        <v>273</v>
      </c>
      <c r="AJ302" s="144">
        <v>271</v>
      </c>
      <c r="AK302" s="144" t="s">
        <v>273</v>
      </c>
      <c r="AL302" s="23">
        <v>2.6230854686926833E-2</v>
      </c>
      <c r="AM302" s="144" t="s">
        <v>273</v>
      </c>
      <c r="AN302" s="144">
        <v>133</v>
      </c>
      <c r="AO302" s="144" t="s">
        <v>273</v>
      </c>
      <c r="AP302" s="23">
        <v>1.3785276425079049E-2</v>
      </c>
      <c r="AQ302" s="144" t="s">
        <v>273</v>
      </c>
      <c r="AR302" s="144">
        <v>226</v>
      </c>
      <c r="AS302" s="144" t="s">
        <v>273</v>
      </c>
      <c r="AT302" s="23">
        <v>9.7768338962656853E-2</v>
      </c>
      <c r="AU302" s="144" t="s">
        <v>273</v>
      </c>
      <c r="AV302" s="144">
        <v>141</v>
      </c>
      <c r="AW302" s="144" t="s">
        <v>273</v>
      </c>
      <c r="AX302" s="23">
        <v>4.7896093401997193E-2</v>
      </c>
      <c r="AY302" s="144" t="s">
        <v>273</v>
      </c>
      <c r="AZ302" s="144">
        <v>233</v>
      </c>
      <c r="BA302" s="144" t="s">
        <v>273</v>
      </c>
      <c r="BB302" s="23">
        <v>3.6738711886246722E-2</v>
      </c>
      <c r="BC302" s="144" t="s">
        <v>273</v>
      </c>
      <c r="BD302" s="144">
        <v>199</v>
      </c>
      <c r="BE302" s="144" t="s">
        <v>273</v>
      </c>
      <c r="BF302" s="23">
        <v>0.31800879116737019</v>
      </c>
      <c r="BG302" s="144" t="s">
        <v>273</v>
      </c>
      <c r="BH302" s="144">
        <v>70</v>
      </c>
      <c r="BI302" s="144" t="s">
        <v>273</v>
      </c>
      <c r="BJ302" s="23">
        <v>9.9979376691277821E-2</v>
      </c>
      <c r="BK302" s="144" t="s">
        <v>273</v>
      </c>
      <c r="BL302" s="144">
        <v>161</v>
      </c>
      <c r="BM302" s="144" t="s">
        <v>273</v>
      </c>
      <c r="BN302" s="23">
        <v>6.1621955599426521E-2</v>
      </c>
      <c r="BO302" s="144" t="s">
        <v>273</v>
      </c>
      <c r="BP302" s="144">
        <v>163</v>
      </c>
      <c r="BQ302" s="144" t="s">
        <v>273</v>
      </c>
      <c r="BR302" s="23">
        <v>8.7058348116077391E-2</v>
      </c>
      <c r="BS302" s="144" t="s">
        <v>273</v>
      </c>
      <c r="BT302" s="144">
        <v>87</v>
      </c>
      <c r="BU302" s="144" t="s">
        <v>273</v>
      </c>
      <c r="BV302" s="23">
        <v>0.12925314849598787</v>
      </c>
      <c r="BW302" s="144" t="s">
        <v>273</v>
      </c>
      <c r="BX302" s="144">
        <v>137</v>
      </c>
      <c r="BY302" s="144" t="s">
        <v>273</v>
      </c>
      <c r="BZ302" s="23">
        <v>0.20022370810482959</v>
      </c>
      <c r="CA302" s="144" t="s">
        <v>273</v>
      </c>
      <c r="CB302" s="144">
        <v>93</v>
      </c>
      <c r="CC302" s="144" t="s">
        <v>273</v>
      </c>
      <c r="CD302" s="23">
        <v>0.19879865886532991</v>
      </c>
      <c r="CE302" s="144" t="s">
        <v>273</v>
      </c>
      <c r="CF302" s="144">
        <v>52</v>
      </c>
      <c r="CG302" s="2">
        <f t="shared" si="44"/>
        <v>2.321852700585421E-3</v>
      </c>
      <c r="CH302">
        <f t="shared" si="45"/>
        <v>2.6230854686926833E-2</v>
      </c>
      <c r="CI302">
        <f t="shared" si="46"/>
        <v>4.7896093401997193E-2</v>
      </c>
      <c r="CJ302">
        <f t="shared" si="47"/>
        <v>9.9979376691277821E-2</v>
      </c>
      <c r="CK302">
        <f t="shared" si="48"/>
        <v>0.12925314849598787</v>
      </c>
      <c r="CL302">
        <f t="shared" si="49"/>
        <v>0.20022370810482959</v>
      </c>
      <c r="CM302">
        <f t="shared" si="50"/>
        <v>0.19879865886532991</v>
      </c>
      <c r="CN302">
        <f t="shared" si="51"/>
        <v>9.5765620998773712E-2</v>
      </c>
      <c r="CO302">
        <f t="shared" si="52"/>
        <v>5.8046317514635524E-4</v>
      </c>
      <c r="CP302" s="144" t="s">
        <v>273</v>
      </c>
      <c r="CQ302">
        <f t="shared" si="53"/>
        <v>136</v>
      </c>
      <c r="CR302">
        <f t="shared" si="54"/>
        <v>201</v>
      </c>
      <c r="CS302" s="144" t="s">
        <v>273</v>
      </c>
    </row>
    <row r="303" spans="1:97" x14ac:dyDescent="0.25">
      <c r="A303" s="144" t="s">
        <v>129</v>
      </c>
      <c r="B303" s="23">
        <v>0.33095766026206236</v>
      </c>
      <c r="C303" s="144" t="s">
        <v>129</v>
      </c>
      <c r="D303" s="144">
        <v>69</v>
      </c>
      <c r="E303" s="144" t="s">
        <v>129</v>
      </c>
      <c r="F303" s="23">
        <v>0.11531175215685571</v>
      </c>
      <c r="G303" s="144" t="s">
        <v>129</v>
      </c>
      <c r="H303" s="144">
        <v>124</v>
      </c>
      <c r="I303" s="144" t="s">
        <v>129</v>
      </c>
      <c r="J303" s="23">
        <v>0.51783815683320855</v>
      </c>
      <c r="K303" s="144" t="s">
        <v>129</v>
      </c>
      <c r="L303" s="144">
        <v>27</v>
      </c>
      <c r="M303" s="144" t="s">
        <v>129</v>
      </c>
      <c r="N303" s="23">
        <v>-97</v>
      </c>
      <c r="O303" s="144" t="s">
        <v>129</v>
      </c>
      <c r="P303" s="23">
        <v>68</v>
      </c>
      <c r="Q303" s="144" t="s">
        <v>129</v>
      </c>
      <c r="R303" s="23">
        <v>1.0192676931679091E-3</v>
      </c>
      <c r="S303" s="144" t="s">
        <v>129</v>
      </c>
      <c r="T303" s="144">
        <v>193</v>
      </c>
      <c r="U303" s="144" t="s">
        <v>129</v>
      </c>
      <c r="V303" s="23">
        <v>0.52979965617270963</v>
      </c>
      <c r="W303" s="144" t="s">
        <v>129</v>
      </c>
      <c r="X303" s="144">
        <v>17</v>
      </c>
      <c r="Y303" s="144" t="s">
        <v>129</v>
      </c>
      <c r="Z303" s="23">
        <v>5.9148647657771957E-3</v>
      </c>
      <c r="AA303" s="144" t="s">
        <v>129</v>
      </c>
      <c r="AB303" s="144">
        <v>75</v>
      </c>
      <c r="AC303" s="144" t="s">
        <v>129</v>
      </c>
      <c r="AD303" s="23">
        <v>1.2714306530184643E-2</v>
      </c>
      <c r="AE303" s="144" t="s">
        <v>129</v>
      </c>
      <c r="AF303" s="144">
        <v>138</v>
      </c>
      <c r="AG303" s="144" t="s">
        <v>129</v>
      </c>
      <c r="AH303" s="23">
        <v>0.11902756543160804</v>
      </c>
      <c r="AI303" s="144" t="s">
        <v>129</v>
      </c>
      <c r="AJ303" s="144">
        <v>92</v>
      </c>
      <c r="AK303" s="144" t="s">
        <v>129</v>
      </c>
      <c r="AL303" s="23">
        <v>2.7390237940527747E-2</v>
      </c>
      <c r="AM303" s="144" t="s">
        <v>129</v>
      </c>
      <c r="AN303" s="144">
        <v>121</v>
      </c>
      <c r="AO303" s="144" t="s">
        <v>129</v>
      </c>
      <c r="AP303" s="23">
        <v>0</v>
      </c>
      <c r="AQ303" s="144" t="s">
        <v>129</v>
      </c>
      <c r="AR303" s="144">
        <v>253</v>
      </c>
      <c r="AS303" s="144" t="s">
        <v>129</v>
      </c>
      <c r="AT303" s="23">
        <v>0.1666781149970793</v>
      </c>
      <c r="AU303" s="144" t="s">
        <v>129</v>
      </c>
      <c r="AV303" s="144">
        <v>33</v>
      </c>
      <c r="AW303" s="144" t="s">
        <v>129</v>
      </c>
      <c r="AX303" s="23">
        <v>5.8763435720197044E-2</v>
      </c>
      <c r="AY303" s="144" t="s">
        <v>129</v>
      </c>
      <c r="AZ303" s="144">
        <v>195</v>
      </c>
      <c r="BA303" s="144" t="s">
        <v>129</v>
      </c>
      <c r="BB303" s="23">
        <v>9.5857677430593716E-2</v>
      </c>
      <c r="BC303" s="144" t="s">
        <v>129</v>
      </c>
      <c r="BD303" s="144">
        <v>99</v>
      </c>
      <c r="BE303" s="144" t="s">
        <v>129</v>
      </c>
      <c r="BF303" s="23">
        <v>0.47166949925855139</v>
      </c>
      <c r="BG303" s="144" t="s">
        <v>129</v>
      </c>
      <c r="BH303" s="144">
        <v>28</v>
      </c>
      <c r="BI303" s="144" t="s">
        <v>129</v>
      </c>
      <c r="BJ303" s="23">
        <v>0.18602507481676941</v>
      </c>
      <c r="BK303" s="144" t="s">
        <v>129</v>
      </c>
      <c r="BL303" s="144">
        <v>57</v>
      </c>
      <c r="BM303" s="144" t="s">
        <v>129</v>
      </c>
      <c r="BN303" s="23">
        <v>0.14555994477305523</v>
      </c>
      <c r="BO303" s="144" t="s">
        <v>129</v>
      </c>
      <c r="BP303" s="144">
        <v>50</v>
      </c>
      <c r="BQ303" s="144" t="s">
        <v>129</v>
      </c>
      <c r="BR303" s="23">
        <v>7.469355337399701E-2</v>
      </c>
      <c r="BS303" s="144" t="s">
        <v>129</v>
      </c>
      <c r="BT303" s="144">
        <v>119</v>
      </c>
      <c r="BU303" s="144" t="s">
        <v>129</v>
      </c>
      <c r="BV303" s="23">
        <v>0.19127175776672323</v>
      </c>
      <c r="BW303" s="144" t="s">
        <v>129</v>
      </c>
      <c r="BX303" s="144">
        <v>70</v>
      </c>
      <c r="BY303" s="144" t="s">
        <v>129</v>
      </c>
      <c r="BZ303" s="23">
        <v>0.31864091672348338</v>
      </c>
      <c r="CA303" s="144" t="s">
        <v>129</v>
      </c>
      <c r="CB303" s="144">
        <v>31</v>
      </c>
      <c r="CC303" s="144" t="s">
        <v>129</v>
      </c>
      <c r="CD303" s="23">
        <v>0.1685834424779796</v>
      </c>
      <c r="CE303" s="144" t="s">
        <v>129</v>
      </c>
      <c r="CF303" s="144">
        <v>65</v>
      </c>
      <c r="CG303" s="2">
        <f t="shared" si="44"/>
        <v>5.9148647657771957E-3</v>
      </c>
      <c r="CH303">
        <f t="shared" si="45"/>
        <v>2.7390237940527747E-2</v>
      </c>
      <c r="CI303">
        <f t="shared" si="46"/>
        <v>5.8763435720197044E-2</v>
      </c>
      <c r="CJ303">
        <f t="shared" si="47"/>
        <v>0.18602507481676941</v>
      </c>
      <c r="CK303">
        <f t="shared" si="48"/>
        <v>0.19127175776672323</v>
      </c>
      <c r="CL303">
        <f t="shared" si="49"/>
        <v>0.31864091672348338</v>
      </c>
      <c r="CM303">
        <f t="shared" si="50"/>
        <v>0.1685834424779796</v>
      </c>
      <c r="CN303">
        <f t="shared" si="51"/>
        <v>0.13505928740781964</v>
      </c>
      <c r="CO303">
        <f t="shared" si="52"/>
        <v>1.4787161914442989E-3</v>
      </c>
      <c r="CP303" s="144" t="s">
        <v>129</v>
      </c>
      <c r="CQ303">
        <f t="shared" si="53"/>
        <v>69</v>
      </c>
      <c r="CR303">
        <f t="shared" si="54"/>
        <v>75</v>
      </c>
      <c r="CS303" s="144" t="s">
        <v>129</v>
      </c>
    </row>
    <row r="304" spans="1:97" x14ac:dyDescent="0.25">
      <c r="A304" s="144" t="s">
        <v>293</v>
      </c>
      <c r="B304" s="23">
        <v>0.19205415623147343</v>
      </c>
      <c r="C304" s="144" t="s">
        <v>293</v>
      </c>
      <c r="D304" s="144">
        <v>196</v>
      </c>
      <c r="E304" s="144" t="s">
        <v>293</v>
      </c>
      <c r="F304" s="23">
        <v>9.5662839441690545E-2</v>
      </c>
      <c r="G304" s="144" t="s">
        <v>293</v>
      </c>
      <c r="H304" s="144">
        <v>166</v>
      </c>
      <c r="I304" s="144" t="s">
        <v>293</v>
      </c>
      <c r="J304" s="23">
        <v>0.20616107910336015</v>
      </c>
      <c r="K304" s="144" t="s">
        <v>293</v>
      </c>
      <c r="L304" s="144">
        <v>240</v>
      </c>
      <c r="M304" s="144" t="s">
        <v>293</v>
      </c>
      <c r="N304" s="23">
        <v>74</v>
      </c>
      <c r="O304" s="144" t="s">
        <v>293</v>
      </c>
      <c r="P304" s="23">
        <v>238</v>
      </c>
      <c r="Q304" s="144" t="s">
        <v>293</v>
      </c>
      <c r="R304" s="23">
        <v>7.0584349521912206E-4</v>
      </c>
      <c r="S304" s="144" t="s">
        <v>293</v>
      </c>
      <c r="T304" s="144">
        <v>228</v>
      </c>
      <c r="U304" s="144" t="s">
        <v>293</v>
      </c>
      <c r="V304" s="23">
        <v>0.13430345209316491</v>
      </c>
      <c r="W304" s="144" t="s">
        <v>293</v>
      </c>
      <c r="X304" s="144">
        <v>167</v>
      </c>
      <c r="Y304" s="144" t="s">
        <v>293</v>
      </c>
      <c r="Z304" s="23">
        <v>1.9467359965356793E-3</v>
      </c>
      <c r="AA304" s="144" t="s">
        <v>293</v>
      </c>
      <c r="AB304" s="144">
        <v>231</v>
      </c>
      <c r="AC304" s="144" t="s">
        <v>293</v>
      </c>
      <c r="AD304" s="23">
        <v>2.9675834569478864E-3</v>
      </c>
      <c r="AE304" s="144" t="s">
        <v>293</v>
      </c>
      <c r="AF304" s="144">
        <v>292</v>
      </c>
      <c r="AG304" s="144" t="s">
        <v>293</v>
      </c>
      <c r="AH304" s="23">
        <v>5.0126910870449903E-2</v>
      </c>
      <c r="AI304" s="144" t="s">
        <v>293</v>
      </c>
      <c r="AJ304" s="144">
        <v>304</v>
      </c>
      <c r="AK304" s="144" t="s">
        <v>293</v>
      </c>
      <c r="AL304" s="23">
        <v>9.2092315390623382E-3</v>
      </c>
      <c r="AM304" s="144" t="s">
        <v>293</v>
      </c>
      <c r="AN304" s="144">
        <v>320</v>
      </c>
      <c r="AO304" s="144" t="s">
        <v>293</v>
      </c>
      <c r="AP304" s="23">
        <v>2.7842398850597378E-2</v>
      </c>
      <c r="AQ304" s="144" t="s">
        <v>293</v>
      </c>
      <c r="AR304" s="144">
        <v>182</v>
      </c>
      <c r="AS304" s="144" t="s">
        <v>293</v>
      </c>
      <c r="AT304" s="23">
        <v>7.3202387047587469E-2</v>
      </c>
      <c r="AU304" s="144" t="s">
        <v>293</v>
      </c>
      <c r="AV304" s="144">
        <v>225</v>
      </c>
      <c r="AW304" s="144" t="s">
        <v>293</v>
      </c>
      <c r="AX304" s="23">
        <v>5.292723546878253E-2</v>
      </c>
      <c r="AY304" s="144" t="s">
        <v>293</v>
      </c>
      <c r="AZ304" s="144">
        <v>217</v>
      </c>
      <c r="BA304" s="144" t="s">
        <v>293</v>
      </c>
      <c r="BB304" s="23">
        <v>4.6231254744468341E-2</v>
      </c>
      <c r="BC304" s="144" t="s">
        <v>293</v>
      </c>
      <c r="BD304" s="144">
        <v>176</v>
      </c>
      <c r="BE304" s="144" t="s">
        <v>293</v>
      </c>
      <c r="BF304" s="23">
        <v>0.16752945849716858</v>
      </c>
      <c r="BG304" s="144" t="s">
        <v>293</v>
      </c>
      <c r="BH304" s="144">
        <v>229</v>
      </c>
      <c r="BI304" s="144" t="s">
        <v>293</v>
      </c>
      <c r="BJ304" s="23">
        <v>7.7187824370615277E-2</v>
      </c>
      <c r="BK304" s="144" t="s">
        <v>293</v>
      </c>
      <c r="BL304" s="144">
        <v>229</v>
      </c>
      <c r="BM304" s="144" t="s">
        <v>293</v>
      </c>
      <c r="BN304" s="23">
        <v>0.13392681635053735</v>
      </c>
      <c r="BO304" s="144" t="s">
        <v>293</v>
      </c>
      <c r="BP304" s="144">
        <v>65</v>
      </c>
      <c r="BQ304" s="144" t="s">
        <v>293</v>
      </c>
      <c r="BR304" s="23">
        <v>9.6782892459794753E-2</v>
      </c>
      <c r="BS304" s="144" t="s">
        <v>293</v>
      </c>
      <c r="BT304" s="144">
        <v>70</v>
      </c>
      <c r="BU304" s="144" t="s">
        <v>293</v>
      </c>
      <c r="BV304" s="23">
        <v>0.20042130658522633</v>
      </c>
      <c r="BW304" s="144" t="s">
        <v>293</v>
      </c>
      <c r="BX304" s="144">
        <v>65</v>
      </c>
      <c r="BY304" s="144" t="s">
        <v>293</v>
      </c>
      <c r="BZ304" s="23">
        <v>0.11398962171217138</v>
      </c>
      <c r="CA304" s="144" t="s">
        <v>293</v>
      </c>
      <c r="CB304" s="144">
        <v>236</v>
      </c>
      <c r="CC304" s="144" t="s">
        <v>293</v>
      </c>
      <c r="CD304" s="23">
        <v>0.10022376882770906</v>
      </c>
      <c r="CE304" s="144" t="s">
        <v>293</v>
      </c>
      <c r="CF304" s="144">
        <v>121</v>
      </c>
      <c r="CG304" s="2">
        <f t="shared" si="44"/>
        <v>1.9467359965356793E-3</v>
      </c>
      <c r="CH304">
        <f t="shared" si="45"/>
        <v>9.2092315390623382E-3</v>
      </c>
      <c r="CI304">
        <f t="shared" si="46"/>
        <v>5.292723546878253E-2</v>
      </c>
      <c r="CJ304">
        <f t="shared" si="47"/>
        <v>7.7187824370615277E-2</v>
      </c>
      <c r="CK304">
        <f t="shared" si="48"/>
        <v>0.20042130658522633</v>
      </c>
      <c r="CL304">
        <f t="shared" si="49"/>
        <v>0.11398962171217138</v>
      </c>
      <c r="CM304">
        <f t="shared" si="50"/>
        <v>0.10022376882770906</v>
      </c>
      <c r="CN304">
        <f t="shared" si="51"/>
        <v>7.8374670233629942E-2</v>
      </c>
      <c r="CO304">
        <f t="shared" si="52"/>
        <v>4.8668399913391982E-4</v>
      </c>
      <c r="CP304" s="144" t="s">
        <v>293</v>
      </c>
      <c r="CQ304">
        <f t="shared" si="53"/>
        <v>196</v>
      </c>
      <c r="CR304">
        <f t="shared" si="54"/>
        <v>231</v>
      </c>
      <c r="CS304" s="144" t="s">
        <v>293</v>
      </c>
    </row>
    <row r="305" spans="1:97" x14ac:dyDescent="0.25">
      <c r="A305" s="144" t="s">
        <v>262</v>
      </c>
      <c r="B305" s="23">
        <v>0.1939118253202885</v>
      </c>
      <c r="C305" s="144" t="s">
        <v>262</v>
      </c>
      <c r="D305" s="144">
        <v>194</v>
      </c>
      <c r="E305" s="144" t="s">
        <v>262</v>
      </c>
      <c r="F305" s="23">
        <v>0.1243712339271428</v>
      </c>
      <c r="G305" s="144" t="s">
        <v>262</v>
      </c>
      <c r="H305" s="144">
        <v>110</v>
      </c>
      <c r="I305" s="144" t="s">
        <v>262</v>
      </c>
      <c r="J305" s="23">
        <v>0.20992884544048426</v>
      </c>
      <c r="K305" s="144" t="s">
        <v>262</v>
      </c>
      <c r="L305" s="144">
        <v>231</v>
      </c>
      <c r="M305" s="144" t="s">
        <v>262</v>
      </c>
      <c r="N305" s="23">
        <v>121</v>
      </c>
      <c r="O305" s="144" t="s">
        <v>262</v>
      </c>
      <c r="P305" s="23">
        <v>279</v>
      </c>
      <c r="Q305" s="144" t="s">
        <v>262</v>
      </c>
      <c r="R305" s="23">
        <v>2.1493405502637977E-3</v>
      </c>
      <c r="S305" s="144" t="s">
        <v>262</v>
      </c>
      <c r="T305" s="144">
        <v>106</v>
      </c>
      <c r="U305" s="144" t="s">
        <v>262</v>
      </c>
      <c r="V305" s="23">
        <v>0.19464826389519144</v>
      </c>
      <c r="W305" s="144" t="s">
        <v>262</v>
      </c>
      <c r="X305" s="144">
        <v>117</v>
      </c>
      <c r="Y305" s="144" t="s">
        <v>262</v>
      </c>
      <c r="Z305" s="23">
        <v>3.947448904883963E-3</v>
      </c>
      <c r="AA305" s="144" t="s">
        <v>262</v>
      </c>
      <c r="AB305" s="144">
        <v>124</v>
      </c>
      <c r="AC305" s="144" t="s">
        <v>262</v>
      </c>
      <c r="AD305" s="23">
        <v>7.7301857843303503E-3</v>
      </c>
      <c r="AE305" s="144" t="s">
        <v>262</v>
      </c>
      <c r="AF305" s="144">
        <v>208</v>
      </c>
      <c r="AG305" s="144" t="s">
        <v>262</v>
      </c>
      <c r="AH305" s="23">
        <v>6.1087193911801188E-2</v>
      </c>
      <c r="AI305" s="144" t="s">
        <v>262</v>
      </c>
      <c r="AJ305" s="144">
        <v>253</v>
      </c>
      <c r="AK305" s="144" t="s">
        <v>262</v>
      </c>
      <c r="AL305" s="23">
        <v>1.5231320815744378E-2</v>
      </c>
      <c r="AM305" s="144" t="s">
        <v>262</v>
      </c>
      <c r="AN305" s="144">
        <v>264</v>
      </c>
      <c r="AO305" s="144" t="s">
        <v>262</v>
      </c>
      <c r="AP305" s="23">
        <v>4.7739169899122975E-2</v>
      </c>
      <c r="AQ305" s="144" t="s">
        <v>262</v>
      </c>
      <c r="AR305" s="144">
        <v>131</v>
      </c>
      <c r="AS305" s="144" t="s">
        <v>262</v>
      </c>
      <c r="AT305" s="23">
        <v>0.13731681850644048</v>
      </c>
      <c r="AU305" s="144" t="s">
        <v>262</v>
      </c>
      <c r="AV305" s="144">
        <v>60</v>
      </c>
      <c r="AW305" s="144" t="s">
        <v>262</v>
      </c>
      <c r="AX305" s="23">
        <v>9.4911193080980519E-2</v>
      </c>
      <c r="AY305" s="144" t="s">
        <v>262</v>
      </c>
      <c r="AZ305" s="144">
        <v>116</v>
      </c>
      <c r="BA305" s="144" t="s">
        <v>262</v>
      </c>
      <c r="BB305" s="23">
        <v>0.15948967030814354</v>
      </c>
      <c r="BC305" s="144" t="s">
        <v>262</v>
      </c>
      <c r="BD305" s="144">
        <v>51</v>
      </c>
      <c r="BE305" s="144" t="s">
        <v>262</v>
      </c>
      <c r="BF305" s="23">
        <v>0.14151955876424932</v>
      </c>
      <c r="BG305" s="144" t="s">
        <v>262</v>
      </c>
      <c r="BH305" s="144">
        <v>280</v>
      </c>
      <c r="BI305" s="144" t="s">
        <v>262</v>
      </c>
      <c r="BJ305" s="23">
        <v>0.17506893753927016</v>
      </c>
      <c r="BK305" s="144" t="s">
        <v>262</v>
      </c>
      <c r="BL305" s="144">
        <v>71</v>
      </c>
      <c r="BM305" s="144" t="s">
        <v>262</v>
      </c>
      <c r="BN305" s="23">
        <v>5.8088814526437715E-2</v>
      </c>
      <c r="BO305" s="144" t="s">
        <v>262</v>
      </c>
      <c r="BP305" s="144">
        <v>171</v>
      </c>
      <c r="BQ305" s="144" t="s">
        <v>262</v>
      </c>
      <c r="BR305" s="23">
        <v>4.6134624836648874E-2</v>
      </c>
      <c r="BS305" s="144" t="s">
        <v>262</v>
      </c>
      <c r="BT305" s="144">
        <v>224</v>
      </c>
      <c r="BU305" s="144" t="s">
        <v>262</v>
      </c>
      <c r="BV305" s="23">
        <v>9.0549615139029829E-2</v>
      </c>
      <c r="BW305" s="144" t="s">
        <v>262</v>
      </c>
      <c r="BX305" s="144">
        <v>218</v>
      </c>
      <c r="BY305" s="144" t="s">
        <v>262</v>
      </c>
      <c r="BZ305" s="23">
        <v>0.10571775556890406</v>
      </c>
      <c r="CA305" s="144" t="s">
        <v>262</v>
      </c>
      <c r="CB305" s="144">
        <v>255</v>
      </c>
      <c r="CC305" s="144" t="s">
        <v>262</v>
      </c>
      <c r="CD305" s="23">
        <v>6.3188188834907594E-2</v>
      </c>
      <c r="CE305" s="144" t="s">
        <v>262</v>
      </c>
      <c r="CF305" s="144">
        <v>179</v>
      </c>
      <c r="CG305" s="2">
        <f t="shared" si="44"/>
        <v>3.947448904883963E-3</v>
      </c>
      <c r="CH305">
        <f t="shared" si="45"/>
        <v>1.5231320815744378E-2</v>
      </c>
      <c r="CI305">
        <f t="shared" si="46"/>
        <v>9.4911193080980519E-2</v>
      </c>
      <c r="CJ305">
        <f t="shared" si="47"/>
        <v>0.17506893753927016</v>
      </c>
      <c r="CK305">
        <f t="shared" si="48"/>
        <v>9.0549615139029829E-2</v>
      </c>
      <c r="CL305">
        <f t="shared" si="49"/>
        <v>0.10571775556890406</v>
      </c>
      <c r="CM305">
        <f t="shared" si="50"/>
        <v>6.3188188834907594E-2</v>
      </c>
      <c r="CN305">
        <f t="shared" si="51"/>
        <v>7.9132759540812697E-2</v>
      </c>
      <c r="CO305">
        <f t="shared" si="52"/>
        <v>9.8686222622099075E-4</v>
      </c>
      <c r="CP305" s="144" t="s">
        <v>262</v>
      </c>
      <c r="CQ305">
        <f t="shared" si="53"/>
        <v>194</v>
      </c>
      <c r="CR305">
        <f t="shared" si="54"/>
        <v>124</v>
      </c>
      <c r="CS305" s="144" t="s">
        <v>262</v>
      </c>
    </row>
    <row r="306" spans="1:97" x14ac:dyDescent="0.25">
      <c r="A306" s="144" t="s">
        <v>233</v>
      </c>
      <c r="B306" s="23">
        <v>0.16179869035416486</v>
      </c>
      <c r="C306" s="144" t="s">
        <v>233</v>
      </c>
      <c r="D306" s="144">
        <v>263</v>
      </c>
      <c r="E306" s="144" t="s">
        <v>233</v>
      </c>
      <c r="F306" s="23">
        <v>9.9318750760747518E-2</v>
      </c>
      <c r="G306" s="144" t="s">
        <v>233</v>
      </c>
      <c r="H306" s="144">
        <v>154</v>
      </c>
      <c r="I306" s="144" t="s">
        <v>233</v>
      </c>
      <c r="J306" s="23">
        <v>0.16489245867456595</v>
      </c>
      <c r="K306" s="144" t="s">
        <v>233</v>
      </c>
      <c r="L306" s="144">
        <v>289</v>
      </c>
      <c r="M306" s="144" t="s">
        <v>233</v>
      </c>
      <c r="N306" s="23">
        <v>135</v>
      </c>
      <c r="O306" s="144" t="s">
        <v>233</v>
      </c>
      <c r="P306" s="23">
        <v>288</v>
      </c>
      <c r="Q306" s="144" t="s">
        <v>233</v>
      </c>
      <c r="R306" s="23">
        <v>6.2132760132824075E-4</v>
      </c>
      <c r="S306" s="144" t="s">
        <v>233</v>
      </c>
      <c r="T306" s="144">
        <v>236</v>
      </c>
      <c r="U306" s="144" t="s">
        <v>233</v>
      </c>
      <c r="V306" s="23">
        <v>6.3404701684746503E-2</v>
      </c>
      <c r="W306" s="144" t="s">
        <v>233</v>
      </c>
      <c r="X306" s="144">
        <v>273</v>
      </c>
      <c r="Y306" s="144" t="s">
        <v>233</v>
      </c>
      <c r="Z306" s="23">
        <v>1.2070668520646926E-3</v>
      </c>
      <c r="AA306" s="144" t="s">
        <v>233</v>
      </c>
      <c r="AB306" s="144">
        <v>279</v>
      </c>
      <c r="AC306" s="144" t="s">
        <v>233</v>
      </c>
      <c r="AD306" s="23">
        <v>1.6390781055426761E-2</v>
      </c>
      <c r="AE306" s="144" t="s">
        <v>233</v>
      </c>
      <c r="AF306" s="144">
        <v>111</v>
      </c>
      <c r="AG306" s="144" t="s">
        <v>233</v>
      </c>
      <c r="AH306" s="23">
        <v>9.6077786913603178E-2</v>
      </c>
      <c r="AI306" s="144" t="s">
        <v>233</v>
      </c>
      <c r="AJ306" s="144">
        <v>133</v>
      </c>
      <c r="AK306" s="144" t="s">
        <v>233</v>
      </c>
      <c r="AL306" s="23">
        <v>2.8080248591810925E-2</v>
      </c>
      <c r="AM306" s="144" t="s">
        <v>233</v>
      </c>
      <c r="AN306" s="144">
        <v>116</v>
      </c>
      <c r="AO306" s="144" t="s">
        <v>233</v>
      </c>
      <c r="AP306" s="23">
        <v>0</v>
      </c>
      <c r="AQ306" s="144" t="s">
        <v>233</v>
      </c>
      <c r="AR306" s="144">
        <v>253</v>
      </c>
      <c r="AS306" s="144" t="s">
        <v>233</v>
      </c>
      <c r="AT306" s="23">
        <v>5.493896416848626E-2</v>
      </c>
      <c r="AU306" s="144" t="s">
        <v>233</v>
      </c>
      <c r="AV306" s="144">
        <v>288</v>
      </c>
      <c r="AW306" s="144" t="s">
        <v>233</v>
      </c>
      <c r="AX306" s="23">
        <v>1.9369083274703592E-2</v>
      </c>
      <c r="AY306" s="144" t="s">
        <v>233</v>
      </c>
      <c r="AZ306" s="144">
        <v>312</v>
      </c>
      <c r="BA306" s="144" t="s">
        <v>233</v>
      </c>
      <c r="BB306" s="23">
        <v>0.12569540134260412</v>
      </c>
      <c r="BC306" s="144" t="s">
        <v>233</v>
      </c>
      <c r="BD306" s="144">
        <v>69</v>
      </c>
      <c r="BE306" s="144" t="s">
        <v>233</v>
      </c>
      <c r="BF306" s="23">
        <v>0.18131266456126827</v>
      </c>
      <c r="BG306" s="144" t="s">
        <v>233</v>
      </c>
      <c r="BH306" s="144">
        <v>213</v>
      </c>
      <c r="BI306" s="144" t="s">
        <v>233</v>
      </c>
      <c r="BJ306" s="23">
        <v>0.15255786554138384</v>
      </c>
      <c r="BK306" s="144" t="s">
        <v>233</v>
      </c>
      <c r="BL306" s="144">
        <v>94</v>
      </c>
      <c r="BM306" s="144" t="s">
        <v>233</v>
      </c>
      <c r="BN306" s="23">
        <v>7.7055849851150784E-2</v>
      </c>
      <c r="BO306" s="144" t="s">
        <v>233</v>
      </c>
      <c r="BP306" s="144">
        <v>132</v>
      </c>
      <c r="BQ306" s="144" t="s">
        <v>233</v>
      </c>
      <c r="BR306" s="23">
        <v>5.2021115951805974E-2</v>
      </c>
      <c r="BS306" s="144" t="s">
        <v>233</v>
      </c>
      <c r="BT306" s="144">
        <v>196</v>
      </c>
      <c r="BU306" s="144" t="s">
        <v>233</v>
      </c>
      <c r="BV306" s="23">
        <v>0.11212333937777984</v>
      </c>
      <c r="BW306" s="144" t="s">
        <v>233</v>
      </c>
      <c r="BX306" s="144">
        <v>173</v>
      </c>
      <c r="BY306" s="144" t="s">
        <v>233</v>
      </c>
      <c r="BZ306" s="23">
        <v>9.846063735130689E-2</v>
      </c>
      <c r="CA306" s="144" t="s">
        <v>233</v>
      </c>
      <c r="CB306" s="144">
        <v>274</v>
      </c>
      <c r="CC306" s="144" t="s">
        <v>233</v>
      </c>
      <c r="CD306" s="23">
        <v>4.2580929263602997E-2</v>
      </c>
      <c r="CE306" s="144" t="s">
        <v>233</v>
      </c>
      <c r="CF306" s="144">
        <v>242</v>
      </c>
      <c r="CG306" s="2">
        <f t="shared" si="44"/>
        <v>1.2070668520646926E-3</v>
      </c>
      <c r="CH306">
        <f t="shared" si="45"/>
        <v>2.8080248591810925E-2</v>
      </c>
      <c r="CI306">
        <f t="shared" si="46"/>
        <v>1.9369083274703592E-2</v>
      </c>
      <c r="CJ306">
        <f t="shared" si="47"/>
        <v>0.15255786554138384</v>
      </c>
      <c r="CK306">
        <f t="shared" si="48"/>
        <v>0.11212333937777984</v>
      </c>
      <c r="CL306">
        <f t="shared" si="49"/>
        <v>9.846063735130689E-2</v>
      </c>
      <c r="CM306">
        <f t="shared" si="50"/>
        <v>4.2580929263602997E-2</v>
      </c>
      <c r="CN306">
        <f t="shared" si="51"/>
        <v>6.602782907471777E-2</v>
      </c>
      <c r="CO306">
        <f t="shared" si="52"/>
        <v>3.0176671301617315E-4</v>
      </c>
      <c r="CP306" s="144" t="s">
        <v>233</v>
      </c>
      <c r="CQ306">
        <f t="shared" si="53"/>
        <v>263</v>
      </c>
      <c r="CR306">
        <f t="shared" si="54"/>
        <v>279</v>
      </c>
      <c r="CS306" s="144" t="s">
        <v>233</v>
      </c>
    </row>
    <row r="307" spans="1:97" x14ac:dyDescent="0.25">
      <c r="A307" s="144" t="s">
        <v>292</v>
      </c>
      <c r="B307" s="23">
        <v>0.16632374875088846</v>
      </c>
      <c r="C307" s="144" t="s">
        <v>292</v>
      </c>
      <c r="D307" s="144">
        <v>251</v>
      </c>
      <c r="E307" s="144" t="s">
        <v>292</v>
      </c>
      <c r="F307" s="23">
        <v>6.0633522945684491E-2</v>
      </c>
      <c r="G307" s="144" t="s">
        <v>292</v>
      </c>
      <c r="H307" s="144">
        <v>252</v>
      </c>
      <c r="I307" s="144" t="s">
        <v>292</v>
      </c>
      <c r="J307" s="23">
        <v>0.2128253304330521</v>
      </c>
      <c r="K307" s="144" t="s">
        <v>292</v>
      </c>
      <c r="L307" s="144">
        <v>229</v>
      </c>
      <c r="M307" s="144" t="s">
        <v>292</v>
      </c>
      <c r="N307" s="23">
        <v>-23</v>
      </c>
      <c r="O307" s="144" t="s">
        <v>292</v>
      </c>
      <c r="P307" s="23">
        <v>135</v>
      </c>
      <c r="Q307" s="144" t="s">
        <v>292</v>
      </c>
      <c r="R307" s="23">
        <v>7.6032535230093664E-4</v>
      </c>
      <c r="S307" s="144" t="s">
        <v>292</v>
      </c>
      <c r="T307" s="144">
        <v>222</v>
      </c>
      <c r="U307" s="144" t="s">
        <v>292</v>
      </c>
      <c r="V307" s="23">
        <v>9.4962121583746062E-2</v>
      </c>
      <c r="W307" s="144" t="s">
        <v>292</v>
      </c>
      <c r="X307" s="144">
        <v>219</v>
      </c>
      <c r="Y307" s="144" t="s">
        <v>292</v>
      </c>
      <c r="Z307" s="23">
        <v>1.6376464487395889E-3</v>
      </c>
      <c r="AA307" s="144" t="s">
        <v>292</v>
      </c>
      <c r="AB307" s="144">
        <v>255</v>
      </c>
      <c r="AC307" s="144" t="s">
        <v>292</v>
      </c>
      <c r="AD307" s="23">
        <v>9.0247806598897657E-3</v>
      </c>
      <c r="AE307" s="144" t="s">
        <v>292</v>
      </c>
      <c r="AF307" s="144">
        <v>183</v>
      </c>
      <c r="AG307" s="144" t="s">
        <v>292</v>
      </c>
      <c r="AH307" s="23">
        <v>0.12844403758327402</v>
      </c>
      <c r="AI307" s="144" t="s">
        <v>292</v>
      </c>
      <c r="AJ307" s="144">
        <v>76</v>
      </c>
      <c r="AK307" s="144" t="s">
        <v>292</v>
      </c>
      <c r="AL307" s="23">
        <v>2.4981885200505163E-2</v>
      </c>
      <c r="AM307" s="144" t="s">
        <v>292</v>
      </c>
      <c r="AN307" s="144">
        <v>140</v>
      </c>
      <c r="AO307" s="144" t="s">
        <v>292</v>
      </c>
      <c r="AP307" s="23">
        <v>2.6032097869289852E-2</v>
      </c>
      <c r="AQ307" s="144" t="s">
        <v>292</v>
      </c>
      <c r="AR307" s="144">
        <v>185</v>
      </c>
      <c r="AS307" s="144" t="s">
        <v>292</v>
      </c>
      <c r="AT307" s="23">
        <v>7.0866447276821981E-2</v>
      </c>
      <c r="AU307" s="144" t="s">
        <v>292</v>
      </c>
      <c r="AV307" s="144">
        <v>235</v>
      </c>
      <c r="AW307" s="144" t="s">
        <v>292</v>
      </c>
      <c r="AX307" s="23">
        <v>5.0340401793959891E-2</v>
      </c>
      <c r="AY307" s="144" t="s">
        <v>292</v>
      </c>
      <c r="AZ307" s="144">
        <v>225</v>
      </c>
      <c r="BA307" s="144" t="s">
        <v>292</v>
      </c>
      <c r="BB307" s="23">
        <v>2.0419677771546411E-2</v>
      </c>
      <c r="BC307" s="144" t="s">
        <v>292</v>
      </c>
      <c r="BD307" s="144">
        <v>256</v>
      </c>
      <c r="BE307" s="144" t="s">
        <v>292</v>
      </c>
      <c r="BF307" s="23">
        <v>0.16963603678774411</v>
      </c>
      <c r="BG307" s="144" t="s">
        <v>292</v>
      </c>
      <c r="BH307" s="144">
        <v>226</v>
      </c>
      <c r="BI307" s="144" t="s">
        <v>292</v>
      </c>
      <c r="BJ307" s="23">
        <v>5.4082109681647013E-2</v>
      </c>
      <c r="BK307" s="144" t="s">
        <v>292</v>
      </c>
      <c r="BL307" s="144">
        <v>282</v>
      </c>
      <c r="BM307" s="144" t="s">
        <v>292</v>
      </c>
      <c r="BN307" s="23">
        <v>7.7927378570259026E-2</v>
      </c>
      <c r="BO307" s="144" t="s">
        <v>292</v>
      </c>
      <c r="BP307" s="144">
        <v>130</v>
      </c>
      <c r="BQ307" s="144" t="s">
        <v>292</v>
      </c>
      <c r="BR307" s="23">
        <v>0.10084256559335408</v>
      </c>
      <c r="BS307" s="144" t="s">
        <v>292</v>
      </c>
      <c r="BT307" s="144">
        <v>63</v>
      </c>
      <c r="BU307" s="144" t="s">
        <v>292</v>
      </c>
      <c r="BV307" s="23">
        <v>0.15539684752344091</v>
      </c>
      <c r="BW307" s="144" t="s">
        <v>292</v>
      </c>
      <c r="BX307" s="144">
        <v>102</v>
      </c>
      <c r="BY307" s="144" t="s">
        <v>292</v>
      </c>
      <c r="BZ307" s="23">
        <v>0.1077643100716658</v>
      </c>
      <c r="CA307" s="144" t="s">
        <v>292</v>
      </c>
      <c r="CB307" s="144">
        <v>251</v>
      </c>
      <c r="CC307" s="144" t="s">
        <v>292</v>
      </c>
      <c r="CD307" s="23">
        <v>8.7439633102516096E-2</v>
      </c>
      <c r="CE307" s="144" t="s">
        <v>292</v>
      </c>
      <c r="CF307" s="144">
        <v>138</v>
      </c>
      <c r="CG307" s="2">
        <f t="shared" si="44"/>
        <v>1.6376464487395889E-3</v>
      </c>
      <c r="CH307">
        <f t="shared" si="45"/>
        <v>2.4981885200505163E-2</v>
      </c>
      <c r="CI307">
        <f t="shared" si="46"/>
        <v>5.0340401793959891E-2</v>
      </c>
      <c r="CJ307">
        <f t="shared" si="47"/>
        <v>5.4082109681647013E-2</v>
      </c>
      <c r="CK307">
        <f t="shared" si="48"/>
        <v>0.15539684752344091</v>
      </c>
      <c r="CL307">
        <f t="shared" si="49"/>
        <v>0.1077643100716658</v>
      </c>
      <c r="CM307">
        <f t="shared" si="50"/>
        <v>8.7439633102516096E-2</v>
      </c>
      <c r="CN307">
        <f t="shared" si="51"/>
        <v>6.7874443418245362E-2</v>
      </c>
      <c r="CO307">
        <f t="shared" si="52"/>
        <v>4.0941161218489722E-4</v>
      </c>
      <c r="CP307" s="144" t="s">
        <v>292</v>
      </c>
      <c r="CQ307">
        <f t="shared" si="53"/>
        <v>251</v>
      </c>
      <c r="CR307">
        <f t="shared" si="54"/>
        <v>255</v>
      </c>
      <c r="CS307" s="144" t="s">
        <v>292</v>
      </c>
    </row>
    <row r="308" spans="1:97" x14ac:dyDescent="0.25">
      <c r="A308" s="144" t="s">
        <v>89</v>
      </c>
      <c r="B308" s="23">
        <v>0.39192694132359607</v>
      </c>
      <c r="C308" s="144" t="s">
        <v>89</v>
      </c>
      <c r="D308" s="144">
        <v>40</v>
      </c>
      <c r="E308" s="144" t="s">
        <v>89</v>
      </c>
      <c r="F308" s="23">
        <v>0.13752757496921414</v>
      </c>
      <c r="G308" s="144" t="s">
        <v>89</v>
      </c>
      <c r="H308" s="144">
        <v>86</v>
      </c>
      <c r="I308" s="144" t="s">
        <v>89</v>
      </c>
      <c r="J308" s="23">
        <v>0.50770448152603365</v>
      </c>
      <c r="K308" s="144" t="s">
        <v>89</v>
      </c>
      <c r="L308" s="144">
        <v>31</v>
      </c>
      <c r="M308" s="144" t="s">
        <v>89</v>
      </c>
      <c r="N308" s="23">
        <v>-55</v>
      </c>
      <c r="O308" s="144" t="s">
        <v>89</v>
      </c>
      <c r="P308" s="23">
        <v>97</v>
      </c>
      <c r="Q308" s="144" t="s">
        <v>89</v>
      </c>
      <c r="R308" s="23">
        <v>1.6043125753502412E-2</v>
      </c>
      <c r="S308" s="144" t="s">
        <v>89</v>
      </c>
      <c r="T308" s="144">
        <v>12</v>
      </c>
      <c r="U308" s="144" t="s">
        <v>89</v>
      </c>
      <c r="V308" s="23">
        <v>0.41486083058023621</v>
      </c>
      <c r="W308" s="144" t="s">
        <v>89</v>
      </c>
      <c r="X308" s="144">
        <v>32</v>
      </c>
      <c r="Y308" s="144" t="s">
        <v>89</v>
      </c>
      <c r="Z308" s="23">
        <v>1.9872057700814048E-2</v>
      </c>
      <c r="AA308" s="144" t="s">
        <v>89</v>
      </c>
      <c r="AB308" s="144">
        <v>10</v>
      </c>
      <c r="AC308" s="144" t="s">
        <v>89</v>
      </c>
      <c r="AD308" s="23">
        <v>2.8716428737684515E-3</v>
      </c>
      <c r="AE308" s="144" t="s">
        <v>89</v>
      </c>
      <c r="AF308" s="144">
        <v>295</v>
      </c>
      <c r="AG308" s="144" t="s">
        <v>89</v>
      </c>
      <c r="AH308" s="23">
        <v>6.2746809805654127E-2</v>
      </c>
      <c r="AI308" s="144" t="s">
        <v>89</v>
      </c>
      <c r="AJ308" s="144">
        <v>246</v>
      </c>
      <c r="AK308" s="144" t="s">
        <v>89</v>
      </c>
      <c r="AL308" s="23">
        <v>1.0706252126283376E-2</v>
      </c>
      <c r="AM308" s="144" t="s">
        <v>89</v>
      </c>
      <c r="AN308" s="144">
        <v>311</v>
      </c>
      <c r="AO308" s="144" t="s">
        <v>89</v>
      </c>
      <c r="AP308" s="23">
        <v>5.6659770990359341E-2</v>
      </c>
      <c r="AQ308" s="144" t="s">
        <v>89</v>
      </c>
      <c r="AR308" s="144">
        <v>116</v>
      </c>
      <c r="AS308" s="144" t="s">
        <v>89</v>
      </c>
      <c r="AT308" s="23">
        <v>0.24403797096793495</v>
      </c>
      <c r="AU308" s="144" t="s">
        <v>89</v>
      </c>
      <c r="AV308" s="144">
        <v>10</v>
      </c>
      <c r="AW308" s="144" t="s">
        <v>89</v>
      </c>
      <c r="AX308" s="23">
        <v>0.14122532999406368</v>
      </c>
      <c r="AY308" s="144" t="s">
        <v>89</v>
      </c>
      <c r="AZ308" s="144">
        <v>55</v>
      </c>
      <c r="BA308" s="144" t="s">
        <v>89</v>
      </c>
      <c r="BB308" s="23">
        <v>0.1617719686219968</v>
      </c>
      <c r="BC308" s="144" t="s">
        <v>89</v>
      </c>
      <c r="BD308" s="144">
        <v>47</v>
      </c>
      <c r="BE308" s="144" t="s">
        <v>89</v>
      </c>
      <c r="BF308" s="23">
        <v>0.27637601339144413</v>
      </c>
      <c r="BG308" s="144" t="s">
        <v>89</v>
      </c>
      <c r="BH308" s="144">
        <v>104</v>
      </c>
      <c r="BI308" s="144" t="s">
        <v>89</v>
      </c>
      <c r="BJ308" s="23">
        <v>0.2053365536015804</v>
      </c>
      <c r="BK308" s="144" t="s">
        <v>89</v>
      </c>
      <c r="BL308" s="144">
        <v>47</v>
      </c>
      <c r="BM308" s="144" t="s">
        <v>89</v>
      </c>
      <c r="BN308" s="23">
        <v>6.6961809332086231E-2</v>
      </c>
      <c r="BO308" s="144" t="s">
        <v>89</v>
      </c>
      <c r="BP308" s="144">
        <v>153</v>
      </c>
      <c r="BQ308" s="144" t="s">
        <v>89</v>
      </c>
      <c r="BR308" s="23">
        <v>0.20508809866514527</v>
      </c>
      <c r="BS308" s="144" t="s">
        <v>89</v>
      </c>
      <c r="BT308" s="144">
        <v>12</v>
      </c>
      <c r="BU308" s="144" t="s">
        <v>89</v>
      </c>
      <c r="BV308" s="23">
        <v>0.23667368799467295</v>
      </c>
      <c r="BW308" s="144" t="s">
        <v>89</v>
      </c>
      <c r="BX308" s="144">
        <v>43</v>
      </c>
      <c r="BY308" s="144" t="s">
        <v>89</v>
      </c>
      <c r="BZ308" s="23">
        <v>0.13776313079484925</v>
      </c>
      <c r="CA308" s="144" t="s">
        <v>89</v>
      </c>
      <c r="CB308" s="144">
        <v>186</v>
      </c>
      <c r="CC308" s="144" t="s">
        <v>89</v>
      </c>
      <c r="CD308" s="23">
        <v>0.47203463967090648</v>
      </c>
      <c r="CE308" s="144" t="s">
        <v>89</v>
      </c>
      <c r="CF308" s="144">
        <v>21</v>
      </c>
      <c r="CG308" s="2">
        <f t="shared" si="44"/>
        <v>1.9872057700814048E-2</v>
      </c>
      <c r="CH308">
        <f t="shared" si="45"/>
        <v>1.0706252126283376E-2</v>
      </c>
      <c r="CI308">
        <f t="shared" si="46"/>
        <v>0.14122532999406368</v>
      </c>
      <c r="CJ308">
        <f t="shared" si="47"/>
        <v>0.2053365536015804</v>
      </c>
      <c r="CK308">
        <f t="shared" si="48"/>
        <v>0.23667368799467295</v>
      </c>
      <c r="CL308">
        <f t="shared" si="49"/>
        <v>0.13776313079484925</v>
      </c>
      <c r="CM308">
        <f t="shared" si="50"/>
        <v>0.47203463967090648</v>
      </c>
      <c r="CN308">
        <f t="shared" si="51"/>
        <v>0.15994001579893019</v>
      </c>
      <c r="CO308">
        <f t="shared" si="52"/>
        <v>4.9680144252035119E-3</v>
      </c>
      <c r="CP308" s="144" t="s">
        <v>89</v>
      </c>
      <c r="CQ308">
        <f t="shared" si="53"/>
        <v>40</v>
      </c>
      <c r="CR308">
        <f t="shared" si="54"/>
        <v>10</v>
      </c>
      <c r="CS308" s="144" t="s">
        <v>89</v>
      </c>
    </row>
    <row r="309" spans="1:97" x14ac:dyDescent="0.25">
      <c r="A309" s="144" t="s">
        <v>43</v>
      </c>
      <c r="B309" s="23">
        <v>0.48126810521569263</v>
      </c>
      <c r="C309" s="144" t="s">
        <v>43</v>
      </c>
      <c r="D309" s="144">
        <v>27</v>
      </c>
      <c r="E309" s="144" t="s">
        <v>43</v>
      </c>
      <c r="F309" s="23">
        <v>7.3982620668441107E-2</v>
      </c>
      <c r="G309" s="144" t="s">
        <v>43</v>
      </c>
      <c r="H309" s="144">
        <v>213</v>
      </c>
      <c r="I309" s="144" t="s">
        <v>43</v>
      </c>
      <c r="J309" s="23">
        <v>0.72845931029606703</v>
      </c>
      <c r="K309" s="144" t="s">
        <v>43</v>
      </c>
      <c r="L309" s="144">
        <v>8</v>
      </c>
      <c r="M309" s="144" t="s">
        <v>43</v>
      </c>
      <c r="N309" s="23">
        <v>-205</v>
      </c>
      <c r="O309" s="144" t="s">
        <v>43</v>
      </c>
      <c r="P309" s="23">
        <v>8</v>
      </c>
      <c r="Q309" s="144" t="s">
        <v>43</v>
      </c>
      <c r="R309" s="23">
        <v>3.8894349215539445E-3</v>
      </c>
      <c r="S309" s="144" t="s">
        <v>43</v>
      </c>
      <c r="T309" s="144">
        <v>65</v>
      </c>
      <c r="U309" s="144" t="s">
        <v>43</v>
      </c>
      <c r="V309" s="23">
        <v>0.80358075668911888</v>
      </c>
      <c r="W309" s="144" t="s">
        <v>43</v>
      </c>
      <c r="X309" s="144">
        <v>5</v>
      </c>
      <c r="Y309" s="144" t="s">
        <v>43</v>
      </c>
      <c r="Z309" s="23">
        <v>1.1314194150332203E-2</v>
      </c>
      <c r="AA309" s="144" t="s">
        <v>43</v>
      </c>
      <c r="AB309" s="144">
        <v>26</v>
      </c>
      <c r="AC309" s="144" t="s">
        <v>43</v>
      </c>
      <c r="AD309" s="23">
        <v>6.1416369118638039E-3</v>
      </c>
      <c r="AE309" s="144" t="s">
        <v>43</v>
      </c>
      <c r="AF309" s="144">
        <v>233</v>
      </c>
      <c r="AG309" s="144" t="s">
        <v>43</v>
      </c>
      <c r="AH309" s="23">
        <v>0.23958738846318603</v>
      </c>
      <c r="AI309" s="144" t="s">
        <v>43</v>
      </c>
      <c r="AJ309" s="144">
        <v>20</v>
      </c>
      <c r="AK309" s="144" t="s">
        <v>43</v>
      </c>
      <c r="AL309" s="23">
        <v>3.6180087022679427E-2</v>
      </c>
      <c r="AM309" s="144" t="s">
        <v>43</v>
      </c>
      <c r="AN309" s="144">
        <v>85</v>
      </c>
      <c r="AO309" s="144" t="s">
        <v>43</v>
      </c>
      <c r="AP309" s="23">
        <v>0</v>
      </c>
      <c r="AQ309" s="144" t="s">
        <v>43</v>
      </c>
      <c r="AR309" s="144">
        <v>253</v>
      </c>
      <c r="AS309" s="144" t="s">
        <v>43</v>
      </c>
      <c r="AT309" s="23">
        <v>0.10490395345185412</v>
      </c>
      <c r="AU309" s="144" t="s">
        <v>43</v>
      </c>
      <c r="AV309" s="144">
        <v>120</v>
      </c>
      <c r="AW309" s="144" t="s">
        <v>43</v>
      </c>
      <c r="AX309" s="23">
        <v>3.6984559884005126E-2</v>
      </c>
      <c r="AY309" s="144" t="s">
        <v>43</v>
      </c>
      <c r="AZ309" s="144">
        <v>265</v>
      </c>
      <c r="BA309" s="144" t="s">
        <v>43</v>
      </c>
      <c r="BB309" s="23">
        <v>6.1197467125652619E-2</v>
      </c>
      <c r="BC309" s="144" t="s">
        <v>43</v>
      </c>
      <c r="BD309" s="144">
        <v>139</v>
      </c>
      <c r="BE309" s="144" t="s">
        <v>43</v>
      </c>
      <c r="BF309" s="23">
        <v>0.15226636645602604</v>
      </c>
      <c r="BG309" s="144" t="s">
        <v>43</v>
      </c>
      <c r="BH309" s="144">
        <v>260</v>
      </c>
      <c r="BI309" s="144" t="s">
        <v>43</v>
      </c>
      <c r="BJ309" s="23">
        <v>8.7650337888197746E-2</v>
      </c>
      <c r="BK309" s="144" t="s">
        <v>43</v>
      </c>
      <c r="BL309" s="144">
        <v>196</v>
      </c>
      <c r="BM309" s="144" t="s">
        <v>43</v>
      </c>
      <c r="BN309" s="23">
        <v>9.247337195006386E-2</v>
      </c>
      <c r="BO309" s="144" t="s">
        <v>43</v>
      </c>
      <c r="BP309" s="144">
        <v>105</v>
      </c>
      <c r="BQ309" s="144" t="s">
        <v>43</v>
      </c>
      <c r="BR309" s="23">
        <v>0.41166151381088212</v>
      </c>
      <c r="BS309" s="144" t="s">
        <v>43</v>
      </c>
      <c r="BT309" s="144">
        <v>3</v>
      </c>
      <c r="BU309" s="144" t="s">
        <v>43</v>
      </c>
      <c r="BV309" s="23">
        <v>0.43869729699005455</v>
      </c>
      <c r="BW309" s="144" t="s">
        <v>43</v>
      </c>
      <c r="BX309" s="144">
        <v>11</v>
      </c>
      <c r="BY309" s="144" t="s">
        <v>43</v>
      </c>
      <c r="BZ309" s="23">
        <v>0.31714446567271326</v>
      </c>
      <c r="CA309" s="144" t="s">
        <v>43</v>
      </c>
      <c r="CB309" s="144">
        <v>33</v>
      </c>
      <c r="CC309" s="144" t="s">
        <v>43</v>
      </c>
      <c r="CD309" s="23">
        <v>0.57203279669333174</v>
      </c>
      <c r="CE309" s="144" t="s">
        <v>43</v>
      </c>
      <c r="CF309" s="144">
        <v>14</v>
      </c>
      <c r="CG309" s="2">
        <f t="shared" si="44"/>
        <v>1.1314194150332203E-2</v>
      </c>
      <c r="CH309">
        <f t="shared" si="45"/>
        <v>3.6180087022679427E-2</v>
      </c>
      <c r="CI309">
        <f t="shared" si="46"/>
        <v>3.6984559884005126E-2</v>
      </c>
      <c r="CJ309">
        <f t="shared" si="47"/>
        <v>8.7650337888197746E-2</v>
      </c>
      <c r="CK309">
        <f t="shared" si="48"/>
        <v>0.43869729699005455</v>
      </c>
      <c r="CL309">
        <f t="shared" si="49"/>
        <v>0.31714446567271326</v>
      </c>
      <c r="CM309">
        <f t="shared" si="50"/>
        <v>0.57203279669333174</v>
      </c>
      <c r="CN309">
        <f t="shared" si="51"/>
        <v>0.19639892091053052</v>
      </c>
      <c r="CO309">
        <f t="shared" si="52"/>
        <v>2.8285485375830507E-3</v>
      </c>
      <c r="CP309" s="144" t="s">
        <v>43</v>
      </c>
      <c r="CQ309">
        <f t="shared" si="53"/>
        <v>27</v>
      </c>
      <c r="CR309">
        <f t="shared" si="54"/>
        <v>26</v>
      </c>
      <c r="CS309" s="144" t="s">
        <v>43</v>
      </c>
    </row>
    <row r="310" spans="1:97" x14ac:dyDescent="0.25">
      <c r="A310" s="144" t="s">
        <v>93</v>
      </c>
      <c r="B310" s="23">
        <v>0.21866056695222524</v>
      </c>
      <c r="C310" s="144" t="s">
        <v>93</v>
      </c>
      <c r="D310" s="144">
        <v>156</v>
      </c>
      <c r="E310" s="144" t="s">
        <v>93</v>
      </c>
      <c r="F310" s="23">
        <v>0.18778892793708682</v>
      </c>
      <c r="G310" s="144" t="s">
        <v>93</v>
      </c>
      <c r="H310" s="144">
        <v>56</v>
      </c>
      <c r="I310" s="144" t="s">
        <v>93</v>
      </c>
      <c r="J310" s="23">
        <v>0.16145562595812793</v>
      </c>
      <c r="K310" s="144" t="s">
        <v>93</v>
      </c>
      <c r="L310" s="144">
        <v>293</v>
      </c>
      <c r="M310" s="144" t="s">
        <v>93</v>
      </c>
      <c r="N310" s="23">
        <v>237</v>
      </c>
      <c r="O310" s="144" t="s">
        <v>93</v>
      </c>
      <c r="P310" s="23">
        <v>315</v>
      </c>
      <c r="Q310" s="144" t="s">
        <v>93</v>
      </c>
      <c r="R310" s="23">
        <v>3.7230919161457211E-4</v>
      </c>
      <c r="S310" s="144" t="s">
        <v>93</v>
      </c>
      <c r="T310" s="144">
        <v>264</v>
      </c>
      <c r="U310" s="144" t="s">
        <v>93</v>
      </c>
      <c r="V310" s="23">
        <v>9.3000741729213715E-2</v>
      </c>
      <c r="W310" s="144" t="s">
        <v>93</v>
      </c>
      <c r="X310" s="144">
        <v>224</v>
      </c>
      <c r="Y310" s="144" t="s">
        <v>93</v>
      </c>
      <c r="Z310" s="23">
        <v>1.2316215681782538E-3</v>
      </c>
      <c r="AA310" s="144" t="s">
        <v>93</v>
      </c>
      <c r="AB310" s="144">
        <v>277</v>
      </c>
      <c r="AC310" s="144" t="s">
        <v>93</v>
      </c>
      <c r="AD310" s="23">
        <v>2.0430384115875445E-3</v>
      </c>
      <c r="AE310" s="144" t="s">
        <v>93</v>
      </c>
      <c r="AF310" s="144">
        <v>310</v>
      </c>
      <c r="AG310" s="144" t="s">
        <v>93</v>
      </c>
      <c r="AH310" s="23">
        <v>7.9411377606166789E-2</v>
      </c>
      <c r="AI310" s="144" t="s">
        <v>93</v>
      </c>
      <c r="AJ310" s="144">
        <v>172</v>
      </c>
      <c r="AK310" s="144" t="s">
        <v>93</v>
      </c>
      <c r="AL310" s="23">
        <v>1.1999110902581021E-2</v>
      </c>
      <c r="AM310" s="144" t="s">
        <v>93</v>
      </c>
      <c r="AN310" s="144">
        <v>301</v>
      </c>
      <c r="AO310" s="144" t="s">
        <v>93</v>
      </c>
      <c r="AP310" s="23">
        <v>0.10012111457125521</v>
      </c>
      <c r="AQ310" s="144" t="s">
        <v>93</v>
      </c>
      <c r="AR310" s="144">
        <v>62</v>
      </c>
      <c r="AS310" s="144" t="s">
        <v>93</v>
      </c>
      <c r="AT310" s="23">
        <v>7.8026161930138171E-2</v>
      </c>
      <c r="AU310" s="144" t="s">
        <v>93</v>
      </c>
      <c r="AV310" s="144">
        <v>202</v>
      </c>
      <c r="AW310" s="144" t="s">
        <v>93</v>
      </c>
      <c r="AX310" s="23">
        <v>0.12502935396350931</v>
      </c>
      <c r="AY310" s="144" t="s">
        <v>93</v>
      </c>
      <c r="AZ310" s="144">
        <v>73</v>
      </c>
      <c r="BA310" s="144" t="s">
        <v>93</v>
      </c>
      <c r="BB310" s="23">
        <v>2.2831084050936774E-2</v>
      </c>
      <c r="BC310" s="144" t="s">
        <v>93</v>
      </c>
      <c r="BD310" s="144">
        <v>250</v>
      </c>
      <c r="BE310" s="144" t="s">
        <v>93</v>
      </c>
      <c r="BF310" s="23">
        <v>0.1495614495369571</v>
      </c>
      <c r="BG310" s="144" t="s">
        <v>93</v>
      </c>
      <c r="BH310" s="144">
        <v>267</v>
      </c>
      <c r="BI310" s="144" t="s">
        <v>93</v>
      </c>
      <c r="BJ310" s="23">
        <v>5.2086173262557198E-2</v>
      </c>
      <c r="BK310" s="144" t="s">
        <v>93</v>
      </c>
      <c r="BL310" s="144">
        <v>288</v>
      </c>
      <c r="BM310" s="144" t="s">
        <v>93</v>
      </c>
      <c r="BN310" s="23">
        <v>0.29015445168609955</v>
      </c>
      <c r="BO310" s="144" t="s">
        <v>93</v>
      </c>
      <c r="BP310" s="144">
        <v>20</v>
      </c>
      <c r="BQ310" s="144" t="s">
        <v>93</v>
      </c>
      <c r="BR310" s="23">
        <v>4.9098934412780806E-2</v>
      </c>
      <c r="BS310" s="144" t="s">
        <v>93</v>
      </c>
      <c r="BT310" s="144">
        <v>210</v>
      </c>
      <c r="BU310" s="144" t="s">
        <v>93</v>
      </c>
      <c r="BV310" s="23">
        <v>0.29436708986871046</v>
      </c>
      <c r="BW310" s="144" t="s">
        <v>93</v>
      </c>
      <c r="BX310" s="144">
        <v>29</v>
      </c>
      <c r="BY310" s="144" t="s">
        <v>93</v>
      </c>
      <c r="BZ310" s="23">
        <v>7.5655756223214646E-2</v>
      </c>
      <c r="CA310" s="144" t="s">
        <v>93</v>
      </c>
      <c r="CB310" s="144">
        <v>310</v>
      </c>
      <c r="CC310" s="144" t="s">
        <v>93</v>
      </c>
      <c r="CD310" s="23">
        <v>5.1770161027616439E-2</v>
      </c>
      <c r="CE310" s="144" t="s">
        <v>93</v>
      </c>
      <c r="CF310" s="144">
        <v>211</v>
      </c>
      <c r="CG310" s="2">
        <f t="shared" si="44"/>
        <v>1.2316215681782538E-3</v>
      </c>
      <c r="CH310">
        <f t="shared" si="45"/>
        <v>1.1999110902581021E-2</v>
      </c>
      <c r="CI310">
        <f t="shared" si="46"/>
        <v>0.12502935396350931</v>
      </c>
      <c r="CJ310">
        <f t="shared" si="47"/>
        <v>5.2086173262557198E-2</v>
      </c>
      <c r="CK310">
        <f t="shared" si="48"/>
        <v>0.29436708986871046</v>
      </c>
      <c r="CL310">
        <f t="shared" si="49"/>
        <v>7.5655756223214646E-2</v>
      </c>
      <c r="CM310">
        <f t="shared" si="50"/>
        <v>5.1770161027616439E-2</v>
      </c>
      <c r="CN310">
        <f t="shared" si="51"/>
        <v>8.9232381971074276E-2</v>
      </c>
      <c r="CO310">
        <f t="shared" si="52"/>
        <v>3.0790539204456345E-4</v>
      </c>
      <c r="CP310" s="144" t="s">
        <v>93</v>
      </c>
      <c r="CQ310">
        <f t="shared" si="53"/>
        <v>156</v>
      </c>
      <c r="CR310">
        <f t="shared" si="54"/>
        <v>277</v>
      </c>
      <c r="CS310" s="144" t="s">
        <v>93</v>
      </c>
    </row>
    <row r="311" spans="1:97" x14ac:dyDescent="0.25">
      <c r="A311" s="144" t="s">
        <v>271</v>
      </c>
      <c r="B311" s="23">
        <v>0.1553901366609437</v>
      </c>
      <c r="C311" s="144" t="s">
        <v>271</v>
      </c>
      <c r="D311" s="144">
        <v>275</v>
      </c>
      <c r="E311" s="144" t="s">
        <v>271</v>
      </c>
      <c r="F311" s="23">
        <v>2.7606412880057024E-2</v>
      </c>
      <c r="G311" s="144" t="s">
        <v>271</v>
      </c>
      <c r="H311" s="144">
        <v>316</v>
      </c>
      <c r="I311" s="144" t="s">
        <v>271</v>
      </c>
      <c r="J311" s="23">
        <v>0.25627081495237941</v>
      </c>
      <c r="K311" s="144" t="s">
        <v>271</v>
      </c>
      <c r="L311" s="144">
        <v>168</v>
      </c>
      <c r="M311" s="144" t="s">
        <v>271</v>
      </c>
      <c r="N311" s="23">
        <v>-148</v>
      </c>
      <c r="O311" s="144" t="s">
        <v>271</v>
      </c>
      <c r="P311" s="23">
        <v>39</v>
      </c>
      <c r="Q311" s="144" t="s">
        <v>271</v>
      </c>
      <c r="R311" s="23">
        <v>2.1857263982109792E-3</v>
      </c>
      <c r="S311" s="144" t="s">
        <v>271</v>
      </c>
      <c r="T311" s="144">
        <v>103</v>
      </c>
      <c r="U311" s="144" t="s">
        <v>271</v>
      </c>
      <c r="V311" s="23">
        <v>0.30149132025393482</v>
      </c>
      <c r="W311" s="144" t="s">
        <v>271</v>
      </c>
      <c r="X311" s="144">
        <v>58</v>
      </c>
      <c r="Y311" s="144" t="s">
        <v>271</v>
      </c>
      <c r="Z311" s="23">
        <v>4.9711654408771226E-3</v>
      </c>
      <c r="AA311" s="144" t="s">
        <v>271</v>
      </c>
      <c r="AB311" s="144">
        <v>97</v>
      </c>
      <c r="AC311" s="144" t="s">
        <v>271</v>
      </c>
      <c r="AD311" s="23">
        <v>9.7468722745661252E-3</v>
      </c>
      <c r="AE311" s="144" t="s">
        <v>271</v>
      </c>
      <c r="AF311" s="144">
        <v>173</v>
      </c>
      <c r="AG311" s="144" t="s">
        <v>271</v>
      </c>
      <c r="AH311" s="23">
        <v>6.8004818399519357E-2</v>
      </c>
      <c r="AI311" s="144" t="s">
        <v>271</v>
      </c>
      <c r="AJ311" s="144">
        <v>225</v>
      </c>
      <c r="AK311" s="144" t="s">
        <v>271</v>
      </c>
      <c r="AL311" s="23">
        <v>1.8068248092803992E-2</v>
      </c>
      <c r="AM311" s="144" t="s">
        <v>271</v>
      </c>
      <c r="AN311" s="144">
        <v>216</v>
      </c>
      <c r="AO311" s="144" t="s">
        <v>271</v>
      </c>
      <c r="AP311" s="23">
        <v>1.8387072132239588E-2</v>
      </c>
      <c r="AQ311" s="144" t="s">
        <v>271</v>
      </c>
      <c r="AR311" s="144">
        <v>215</v>
      </c>
      <c r="AS311" s="144" t="s">
        <v>271</v>
      </c>
      <c r="AT311" s="23">
        <v>6.7985298748696396E-2</v>
      </c>
      <c r="AU311" s="144" t="s">
        <v>271</v>
      </c>
      <c r="AV311" s="144">
        <v>243</v>
      </c>
      <c r="AW311" s="144" t="s">
        <v>271</v>
      </c>
      <c r="AX311" s="23">
        <v>4.1878168188375593E-2</v>
      </c>
      <c r="AY311" s="144" t="s">
        <v>271</v>
      </c>
      <c r="AZ311" s="144">
        <v>251</v>
      </c>
      <c r="BA311" s="144" t="s">
        <v>271</v>
      </c>
      <c r="BB311" s="23">
        <v>1.1789155752245978E-2</v>
      </c>
      <c r="BC311" s="144" t="s">
        <v>271</v>
      </c>
      <c r="BD311" s="144">
        <v>287</v>
      </c>
      <c r="BE311" s="144" t="s">
        <v>271</v>
      </c>
      <c r="BF311" s="23">
        <v>0.1221889519352858</v>
      </c>
      <c r="BG311" s="144" t="s">
        <v>271</v>
      </c>
      <c r="BH311" s="144">
        <v>307</v>
      </c>
      <c r="BI311" s="144" t="s">
        <v>271</v>
      </c>
      <c r="BJ311" s="23">
        <v>3.6292452943342358E-2</v>
      </c>
      <c r="BK311" s="144" t="s">
        <v>271</v>
      </c>
      <c r="BL311" s="144">
        <v>321</v>
      </c>
      <c r="BM311" s="144" t="s">
        <v>271</v>
      </c>
      <c r="BN311" s="23">
        <v>1.8976094482032753E-2</v>
      </c>
      <c r="BO311" s="144" t="s">
        <v>271</v>
      </c>
      <c r="BP311" s="144">
        <v>287</v>
      </c>
      <c r="BQ311" s="144" t="s">
        <v>271</v>
      </c>
      <c r="BR311" s="23">
        <v>0.11614055039035405</v>
      </c>
      <c r="BS311" s="144" t="s">
        <v>271</v>
      </c>
      <c r="BT311" s="144">
        <v>51</v>
      </c>
      <c r="BU311" s="144" t="s">
        <v>271</v>
      </c>
      <c r="BV311" s="23">
        <v>0.11759994495540431</v>
      </c>
      <c r="BW311" s="144" t="s">
        <v>271</v>
      </c>
      <c r="BX311" s="144">
        <v>164</v>
      </c>
      <c r="BY311" s="144" t="s">
        <v>271</v>
      </c>
      <c r="BZ311" s="23">
        <v>0.13326371428912598</v>
      </c>
      <c r="CA311" s="144" t="s">
        <v>271</v>
      </c>
      <c r="CB311" s="144">
        <v>197</v>
      </c>
      <c r="CC311" s="144" t="s">
        <v>271</v>
      </c>
      <c r="CD311" s="23">
        <v>0.10601532015952568</v>
      </c>
      <c r="CE311" s="144" t="s">
        <v>271</v>
      </c>
      <c r="CF311" s="144">
        <v>117</v>
      </c>
      <c r="CG311" s="2">
        <f t="shared" si="44"/>
        <v>4.9711654408771226E-3</v>
      </c>
      <c r="CH311">
        <f t="shared" si="45"/>
        <v>1.8068248092803992E-2</v>
      </c>
      <c r="CI311">
        <f t="shared" si="46"/>
        <v>4.1878168188375593E-2</v>
      </c>
      <c r="CJ311">
        <f t="shared" si="47"/>
        <v>3.6292452943342358E-2</v>
      </c>
      <c r="CK311">
        <f t="shared" si="48"/>
        <v>0.11759994495540431</v>
      </c>
      <c r="CL311">
        <f t="shared" si="49"/>
        <v>0.13326371428912598</v>
      </c>
      <c r="CM311">
        <f t="shared" si="50"/>
        <v>0.10601532015952568</v>
      </c>
      <c r="CN311">
        <f t="shared" si="51"/>
        <v>6.3412586102441965E-2</v>
      </c>
      <c r="CO311">
        <f t="shared" si="52"/>
        <v>1.2427913602192807E-3</v>
      </c>
      <c r="CP311" s="144" t="s">
        <v>271</v>
      </c>
      <c r="CQ311">
        <f t="shared" si="53"/>
        <v>275</v>
      </c>
      <c r="CR311">
        <f t="shared" si="54"/>
        <v>97</v>
      </c>
      <c r="CS311" s="144" t="s">
        <v>271</v>
      </c>
    </row>
    <row r="312" spans="1:97" x14ac:dyDescent="0.25">
      <c r="A312" s="144" t="s">
        <v>213</v>
      </c>
      <c r="B312" s="23">
        <v>0.17616905065400013</v>
      </c>
      <c r="C312" s="144" t="s">
        <v>213</v>
      </c>
      <c r="D312" s="144">
        <v>231</v>
      </c>
      <c r="E312" s="144" t="s">
        <v>213</v>
      </c>
      <c r="F312" s="23">
        <v>5.1948620918476414E-2</v>
      </c>
      <c r="G312" s="144" t="s">
        <v>213</v>
      </c>
      <c r="H312" s="144">
        <v>273</v>
      </c>
      <c r="I312" s="144" t="s">
        <v>213</v>
      </c>
      <c r="J312" s="23">
        <v>0.23247456628129401</v>
      </c>
      <c r="K312" s="144" t="s">
        <v>213</v>
      </c>
      <c r="L312" s="144">
        <v>205</v>
      </c>
      <c r="M312" s="144" t="s">
        <v>213</v>
      </c>
      <c r="N312" s="23">
        <v>-68</v>
      </c>
      <c r="O312" s="144" t="s">
        <v>213</v>
      </c>
      <c r="P312" s="23">
        <v>84</v>
      </c>
      <c r="Q312" s="144" t="s">
        <v>213</v>
      </c>
      <c r="R312" s="23">
        <v>3.9721929425951732E-3</v>
      </c>
      <c r="S312" s="144" t="s">
        <v>213</v>
      </c>
      <c r="T312" s="144">
        <v>62</v>
      </c>
      <c r="U312" s="144" t="s">
        <v>213</v>
      </c>
      <c r="V312" s="23">
        <v>0.13702723917739226</v>
      </c>
      <c r="W312" s="144" t="s">
        <v>213</v>
      </c>
      <c r="X312" s="144">
        <v>162</v>
      </c>
      <c r="Y312" s="144" t="s">
        <v>213</v>
      </c>
      <c r="Z312" s="23">
        <v>5.2372755332438913E-3</v>
      </c>
      <c r="AA312" s="144" t="s">
        <v>213</v>
      </c>
      <c r="AB312" s="144">
        <v>91</v>
      </c>
      <c r="AC312" s="144" t="s">
        <v>213</v>
      </c>
      <c r="AD312" s="23">
        <v>5.4213714195802988E-3</v>
      </c>
      <c r="AE312" s="144" t="s">
        <v>213</v>
      </c>
      <c r="AF312" s="144">
        <v>246</v>
      </c>
      <c r="AG312" s="144" t="s">
        <v>213</v>
      </c>
      <c r="AH312" s="23">
        <v>6.2967329853671206E-2</v>
      </c>
      <c r="AI312" s="144" t="s">
        <v>213</v>
      </c>
      <c r="AJ312" s="144">
        <v>243</v>
      </c>
      <c r="AK312" s="144" t="s">
        <v>213</v>
      </c>
      <c r="AL312" s="23">
        <v>1.321853611047134E-2</v>
      </c>
      <c r="AM312" s="144" t="s">
        <v>213</v>
      </c>
      <c r="AN312" s="144">
        <v>287</v>
      </c>
      <c r="AO312" s="144" t="s">
        <v>213</v>
      </c>
      <c r="AP312" s="23">
        <v>7.6629964082152021E-3</v>
      </c>
      <c r="AQ312" s="144" t="s">
        <v>213</v>
      </c>
      <c r="AR312" s="144">
        <v>241</v>
      </c>
      <c r="AS312" s="144" t="s">
        <v>213</v>
      </c>
      <c r="AT312" s="23">
        <v>0.17043912996490812</v>
      </c>
      <c r="AU312" s="144" t="s">
        <v>213</v>
      </c>
      <c r="AV312" s="144">
        <v>32</v>
      </c>
      <c r="AW312" s="144" t="s">
        <v>213</v>
      </c>
      <c r="AX312" s="23">
        <v>6.7553375797957199E-2</v>
      </c>
      <c r="AY312" s="144" t="s">
        <v>213</v>
      </c>
      <c r="AZ312" s="144">
        <v>167</v>
      </c>
      <c r="BA312" s="144" t="s">
        <v>213</v>
      </c>
      <c r="BB312" s="23">
        <v>5.1460249290981239E-2</v>
      </c>
      <c r="BC312" s="144" t="s">
        <v>213</v>
      </c>
      <c r="BD312" s="144">
        <v>161</v>
      </c>
      <c r="BE312" s="144" t="s">
        <v>213</v>
      </c>
      <c r="BF312" s="23">
        <v>0.12644261850253219</v>
      </c>
      <c r="BG312" s="144" t="s">
        <v>213</v>
      </c>
      <c r="BH312" s="144">
        <v>303</v>
      </c>
      <c r="BI312" s="144" t="s">
        <v>213</v>
      </c>
      <c r="BJ312" s="23">
        <v>7.3370504859187793E-2</v>
      </c>
      <c r="BK312" s="144" t="s">
        <v>213</v>
      </c>
      <c r="BL312" s="144">
        <v>235</v>
      </c>
      <c r="BM312" s="144" t="s">
        <v>213</v>
      </c>
      <c r="BN312" s="23">
        <v>4.6430300984620212E-2</v>
      </c>
      <c r="BO312" s="144" t="s">
        <v>213</v>
      </c>
      <c r="BP312" s="144">
        <v>203</v>
      </c>
      <c r="BQ312" s="144" t="s">
        <v>213</v>
      </c>
      <c r="BR312" s="23">
        <v>8.9637642837260598E-2</v>
      </c>
      <c r="BS312" s="144" t="s">
        <v>213</v>
      </c>
      <c r="BT312" s="144">
        <v>79</v>
      </c>
      <c r="BU312" s="144" t="s">
        <v>213</v>
      </c>
      <c r="BV312" s="23">
        <v>0.11832595611666392</v>
      </c>
      <c r="BW312" s="144" t="s">
        <v>213</v>
      </c>
      <c r="BX312" s="144">
        <v>161</v>
      </c>
      <c r="BY312" s="144" t="s">
        <v>213</v>
      </c>
      <c r="BZ312" s="23">
        <v>0.11751749777258161</v>
      </c>
      <c r="CA312" s="144" t="s">
        <v>213</v>
      </c>
      <c r="CB312" s="144">
        <v>226</v>
      </c>
      <c r="CC312" s="144" t="s">
        <v>213</v>
      </c>
      <c r="CD312" s="23">
        <v>0.12608704326903356</v>
      </c>
      <c r="CE312" s="144" t="s">
        <v>213</v>
      </c>
      <c r="CF312" s="144">
        <v>98</v>
      </c>
      <c r="CG312" s="2">
        <f t="shared" si="44"/>
        <v>5.2372755332438913E-3</v>
      </c>
      <c r="CH312">
        <f t="shared" si="45"/>
        <v>1.321853611047134E-2</v>
      </c>
      <c r="CI312">
        <f t="shared" si="46"/>
        <v>6.7553375797957199E-2</v>
      </c>
      <c r="CJ312">
        <f t="shared" si="47"/>
        <v>7.3370504859187793E-2</v>
      </c>
      <c r="CK312">
        <f t="shared" si="48"/>
        <v>0.11832595611666392</v>
      </c>
      <c r="CL312">
        <f t="shared" si="49"/>
        <v>0.11751749777258161</v>
      </c>
      <c r="CM312">
        <f t="shared" si="50"/>
        <v>0.12608704326903356</v>
      </c>
      <c r="CN312">
        <f t="shared" si="51"/>
        <v>7.1892176255419216E-2</v>
      </c>
      <c r="CO312">
        <f t="shared" si="52"/>
        <v>1.3093188833109728E-3</v>
      </c>
      <c r="CP312" s="144" t="s">
        <v>213</v>
      </c>
      <c r="CQ312">
        <f t="shared" si="53"/>
        <v>231</v>
      </c>
      <c r="CR312">
        <f t="shared" si="54"/>
        <v>91</v>
      </c>
      <c r="CS312" s="144" t="s">
        <v>213</v>
      </c>
    </row>
    <row r="313" spans="1:97" x14ac:dyDescent="0.25">
      <c r="A313" s="144" t="s">
        <v>53</v>
      </c>
      <c r="B313" s="23">
        <v>0.73085850190451562</v>
      </c>
      <c r="C313" s="144" t="s">
        <v>53</v>
      </c>
      <c r="D313" s="144">
        <v>8</v>
      </c>
      <c r="E313" s="144" t="s">
        <v>53</v>
      </c>
      <c r="F313" s="23">
        <v>0.33590596229449776</v>
      </c>
      <c r="G313" s="144" t="s">
        <v>53</v>
      </c>
      <c r="H313" s="144">
        <v>16</v>
      </c>
      <c r="I313" s="144" t="s">
        <v>53</v>
      </c>
      <c r="J313" s="23">
        <v>0.58143017967568278</v>
      </c>
      <c r="K313" s="144" t="s">
        <v>53</v>
      </c>
      <c r="L313" s="144">
        <v>16</v>
      </c>
      <c r="M313" s="144" t="s">
        <v>53</v>
      </c>
      <c r="N313" s="23">
        <v>0</v>
      </c>
      <c r="O313" s="144" t="s">
        <v>53</v>
      </c>
      <c r="P313" s="23">
        <v>165</v>
      </c>
      <c r="Q313" s="144" t="s">
        <v>53</v>
      </c>
      <c r="R313" s="23">
        <v>2.1820508268766428E-2</v>
      </c>
      <c r="S313" s="144" t="s">
        <v>53</v>
      </c>
      <c r="T313" s="144">
        <v>8</v>
      </c>
      <c r="U313" s="144" t="s">
        <v>53</v>
      </c>
      <c r="V313" s="23">
        <v>0.2076490048326281</v>
      </c>
      <c r="W313" s="144" t="s">
        <v>53</v>
      </c>
      <c r="X313" s="144">
        <v>106</v>
      </c>
      <c r="Y313" s="144" t="s">
        <v>53</v>
      </c>
      <c r="Z313" s="23">
        <v>2.3732851817786397E-2</v>
      </c>
      <c r="AA313" s="144" t="s">
        <v>53</v>
      </c>
      <c r="AB313" s="144">
        <v>9</v>
      </c>
      <c r="AC313" s="144" t="s">
        <v>53</v>
      </c>
      <c r="AD313" s="23">
        <v>9.1473790576313743E-3</v>
      </c>
      <c r="AE313" s="144" t="s">
        <v>53</v>
      </c>
      <c r="AF313" s="144">
        <v>179</v>
      </c>
      <c r="AG313" s="144" t="s">
        <v>53</v>
      </c>
      <c r="AH313" s="23">
        <v>7.6504200277057136E-2</v>
      </c>
      <c r="AI313" s="144" t="s">
        <v>53</v>
      </c>
      <c r="AJ313" s="144">
        <v>189</v>
      </c>
      <c r="AK313" s="144" t="s">
        <v>53</v>
      </c>
      <c r="AL313" s="23">
        <v>1.8555284401100811E-2</v>
      </c>
      <c r="AM313" s="144" t="s">
        <v>53</v>
      </c>
      <c r="AN313" s="144">
        <v>208</v>
      </c>
      <c r="AO313" s="144" t="s">
        <v>53</v>
      </c>
      <c r="AP313" s="23">
        <v>0.2606993605162351</v>
      </c>
      <c r="AQ313" s="144" t="s">
        <v>53</v>
      </c>
      <c r="AR313" s="144">
        <v>13</v>
      </c>
      <c r="AS313" s="144" t="s">
        <v>53</v>
      </c>
      <c r="AT313" s="23">
        <v>0.13657672895496159</v>
      </c>
      <c r="AU313" s="144" t="s">
        <v>53</v>
      </c>
      <c r="AV313" s="144">
        <v>65</v>
      </c>
      <c r="AW313" s="144" t="s">
        <v>53</v>
      </c>
      <c r="AX313" s="23">
        <v>0.30207937843092625</v>
      </c>
      <c r="AY313" s="144" t="s">
        <v>53</v>
      </c>
      <c r="AZ313" s="144">
        <v>13</v>
      </c>
      <c r="BA313" s="144" t="s">
        <v>53</v>
      </c>
      <c r="BB313" s="23">
        <v>0.31306770692908054</v>
      </c>
      <c r="BC313" s="144" t="s">
        <v>53</v>
      </c>
      <c r="BD313" s="144">
        <v>16</v>
      </c>
      <c r="BE313" s="144" t="s">
        <v>53</v>
      </c>
      <c r="BF313" s="23">
        <v>0.15004818246107932</v>
      </c>
      <c r="BG313" s="144" t="s">
        <v>53</v>
      </c>
      <c r="BH313" s="144">
        <v>265</v>
      </c>
      <c r="BI313" s="144" t="s">
        <v>53</v>
      </c>
      <c r="BJ313" s="23">
        <v>0.31694938630387309</v>
      </c>
      <c r="BK313" s="144" t="s">
        <v>53</v>
      </c>
      <c r="BL313" s="144">
        <v>18</v>
      </c>
      <c r="BM313" s="144" t="s">
        <v>53</v>
      </c>
      <c r="BN313" s="23">
        <v>0.13852673853617706</v>
      </c>
      <c r="BO313" s="144" t="s">
        <v>53</v>
      </c>
      <c r="BP313" s="144">
        <v>58</v>
      </c>
      <c r="BQ313" s="144" t="s">
        <v>53</v>
      </c>
      <c r="BR313" s="23">
        <v>0.14325397005868165</v>
      </c>
      <c r="BS313" s="144" t="s">
        <v>53</v>
      </c>
      <c r="BT313" s="144">
        <v>26</v>
      </c>
      <c r="BU313" s="144" t="s">
        <v>53</v>
      </c>
      <c r="BV313" s="23">
        <v>0.24488099558609408</v>
      </c>
      <c r="BW313" s="144" t="s">
        <v>53</v>
      </c>
      <c r="BX313" s="144">
        <v>39</v>
      </c>
      <c r="BY313" s="144" t="s">
        <v>53</v>
      </c>
      <c r="BZ313" s="23">
        <v>0.52220396926933632</v>
      </c>
      <c r="CA313" s="144" t="s">
        <v>53</v>
      </c>
      <c r="CB313" s="144">
        <v>6</v>
      </c>
      <c r="CC313" s="144" t="s">
        <v>53</v>
      </c>
      <c r="CD313" s="23">
        <v>0.83993062822104159</v>
      </c>
      <c r="CE313" s="144" t="s">
        <v>53</v>
      </c>
      <c r="CF313" s="144">
        <v>4</v>
      </c>
      <c r="CG313" s="2">
        <f t="shared" si="44"/>
        <v>2.3732851817786397E-2</v>
      </c>
      <c r="CH313">
        <f t="shared" si="45"/>
        <v>1.8555284401100811E-2</v>
      </c>
      <c r="CI313">
        <f t="shared" si="46"/>
        <v>0.30207937843092625</v>
      </c>
      <c r="CJ313">
        <f t="shared" si="47"/>
        <v>0.31694938630387309</v>
      </c>
      <c r="CK313">
        <f t="shared" si="48"/>
        <v>0.24488099558609408</v>
      </c>
      <c r="CL313">
        <f t="shared" si="49"/>
        <v>0.52220396926933632</v>
      </c>
      <c r="CM313">
        <f t="shared" si="50"/>
        <v>0.83993062822104159</v>
      </c>
      <c r="CN313">
        <f t="shared" si="51"/>
        <v>0.2982533426934717</v>
      </c>
      <c r="CO313">
        <f t="shared" si="52"/>
        <v>5.9332129544465992E-3</v>
      </c>
      <c r="CP313" s="144" t="s">
        <v>53</v>
      </c>
      <c r="CQ313">
        <f t="shared" si="53"/>
        <v>8</v>
      </c>
      <c r="CR313">
        <f t="shared" si="54"/>
        <v>9</v>
      </c>
      <c r="CS313" s="144" t="s">
        <v>53</v>
      </c>
    </row>
    <row r="314" spans="1:97" x14ac:dyDescent="0.25">
      <c r="A314" s="144" t="s">
        <v>62</v>
      </c>
      <c r="B314" s="23">
        <v>0.55095879369928491</v>
      </c>
      <c r="C314" s="144" t="s">
        <v>62</v>
      </c>
      <c r="D314" s="144">
        <v>16</v>
      </c>
      <c r="E314" s="144" t="s">
        <v>62</v>
      </c>
      <c r="F314" s="23">
        <v>0.30041654069952745</v>
      </c>
      <c r="G314" s="144" t="s">
        <v>62</v>
      </c>
      <c r="H314" s="144">
        <v>25</v>
      </c>
      <c r="I314" s="144" t="s">
        <v>62</v>
      </c>
      <c r="J314" s="23">
        <v>0.46684529654703744</v>
      </c>
      <c r="K314" s="144" t="s">
        <v>62</v>
      </c>
      <c r="L314" s="144">
        <v>37</v>
      </c>
      <c r="M314" s="144" t="s">
        <v>62</v>
      </c>
      <c r="N314" s="23">
        <v>12</v>
      </c>
      <c r="O314" s="144" t="s">
        <v>62</v>
      </c>
      <c r="P314" s="23">
        <v>188</v>
      </c>
      <c r="Q314" s="144" t="s">
        <v>62</v>
      </c>
      <c r="R314" s="23">
        <v>2.4208326562733168E-2</v>
      </c>
      <c r="S314" s="144" t="s">
        <v>62</v>
      </c>
      <c r="T314" s="144">
        <v>6</v>
      </c>
      <c r="U314" s="144" t="s">
        <v>62</v>
      </c>
      <c r="V314" s="23">
        <v>9.6834822254746586E-2</v>
      </c>
      <c r="W314" s="144" t="s">
        <v>62</v>
      </c>
      <c r="X314" s="144">
        <v>215</v>
      </c>
      <c r="Y314" s="144" t="s">
        <v>62</v>
      </c>
      <c r="Z314" s="23">
        <v>2.5095914321091903E-2</v>
      </c>
      <c r="AA314" s="144" t="s">
        <v>62</v>
      </c>
      <c r="AB314" s="144">
        <v>8</v>
      </c>
      <c r="AC314" s="144" t="s">
        <v>62</v>
      </c>
      <c r="AD314" s="23">
        <v>0.28780533745520887</v>
      </c>
      <c r="AE314" s="144" t="s">
        <v>62</v>
      </c>
      <c r="AF314" s="144">
        <v>8</v>
      </c>
      <c r="AG314" s="144" t="s">
        <v>62</v>
      </c>
      <c r="AH314" s="23">
        <v>0.30173279922549107</v>
      </c>
      <c r="AI314" s="144" t="s">
        <v>62</v>
      </c>
      <c r="AJ314" s="144">
        <v>12</v>
      </c>
      <c r="AK314" s="144" t="s">
        <v>62</v>
      </c>
      <c r="AL314" s="23">
        <v>0.31846945981648073</v>
      </c>
      <c r="AM314" s="144" t="s">
        <v>62</v>
      </c>
      <c r="AN314" s="144">
        <v>8</v>
      </c>
      <c r="AO314" s="144" t="s">
        <v>62</v>
      </c>
      <c r="AP314" s="23">
        <v>8.8109821132644081E-2</v>
      </c>
      <c r="AQ314" s="144" t="s">
        <v>62</v>
      </c>
      <c r="AR314" s="144">
        <v>74</v>
      </c>
      <c r="AS314" s="144" t="s">
        <v>62</v>
      </c>
      <c r="AT314" s="23">
        <v>0.2309135358704005</v>
      </c>
      <c r="AU314" s="144" t="s">
        <v>62</v>
      </c>
      <c r="AV314" s="144">
        <v>11</v>
      </c>
      <c r="AW314" s="144" t="s">
        <v>62</v>
      </c>
      <c r="AX314" s="23">
        <v>0.16723144408213597</v>
      </c>
      <c r="AY314" s="144" t="s">
        <v>62</v>
      </c>
      <c r="AZ314" s="144">
        <v>38</v>
      </c>
      <c r="BA314" s="144" t="s">
        <v>62</v>
      </c>
      <c r="BB314" s="23">
        <v>0.21607629650487878</v>
      </c>
      <c r="BC314" s="144" t="s">
        <v>62</v>
      </c>
      <c r="BD314" s="144">
        <v>28</v>
      </c>
      <c r="BE314" s="144" t="s">
        <v>62</v>
      </c>
      <c r="BF314" s="23">
        <v>0.21046242654704719</v>
      </c>
      <c r="BG314" s="144" t="s">
        <v>62</v>
      </c>
      <c r="BH314" s="144">
        <v>174</v>
      </c>
      <c r="BI314" s="144" t="s">
        <v>62</v>
      </c>
      <c r="BJ314" s="23">
        <v>0.24109813559678309</v>
      </c>
      <c r="BK314" s="144" t="s">
        <v>62</v>
      </c>
      <c r="BL314" s="144">
        <v>31</v>
      </c>
      <c r="BM314" s="144" t="s">
        <v>62</v>
      </c>
      <c r="BN314" s="23">
        <v>4.8534196904483622E-2</v>
      </c>
      <c r="BO314" s="144" t="s">
        <v>62</v>
      </c>
      <c r="BP314" s="144">
        <v>197</v>
      </c>
      <c r="BQ314" s="144" t="s">
        <v>62</v>
      </c>
      <c r="BR314" s="23">
        <v>2.6236227861768206E-2</v>
      </c>
      <c r="BS314" s="144" t="s">
        <v>62</v>
      </c>
      <c r="BT314" s="144">
        <v>304</v>
      </c>
      <c r="BU314" s="144" t="s">
        <v>62</v>
      </c>
      <c r="BV314" s="23">
        <v>6.4935148704618112E-2</v>
      </c>
      <c r="BW314" s="144" t="s">
        <v>62</v>
      </c>
      <c r="BX314" s="144">
        <v>285</v>
      </c>
      <c r="BY314" s="144" t="s">
        <v>62</v>
      </c>
      <c r="BZ314" s="23">
        <v>0.44462841708228196</v>
      </c>
      <c r="CA314" s="144" t="s">
        <v>62</v>
      </c>
      <c r="CB314" s="144">
        <v>12</v>
      </c>
      <c r="CC314" s="144" t="s">
        <v>62</v>
      </c>
      <c r="CD314" s="23">
        <v>0.35619958256669909</v>
      </c>
      <c r="CE314" s="144" t="s">
        <v>62</v>
      </c>
      <c r="CF314" s="144">
        <v>25</v>
      </c>
      <c r="CG314" s="2">
        <f t="shared" si="44"/>
        <v>2.5095914321091903E-2</v>
      </c>
      <c r="CH314">
        <f t="shared" si="45"/>
        <v>0.31846945981648073</v>
      </c>
      <c r="CI314">
        <f t="shared" si="46"/>
        <v>0.16723144408213597</v>
      </c>
      <c r="CJ314">
        <f t="shared" si="47"/>
        <v>0.24109813559678309</v>
      </c>
      <c r="CK314">
        <f t="shared" si="48"/>
        <v>6.4935148704618112E-2</v>
      </c>
      <c r="CL314">
        <f t="shared" si="49"/>
        <v>0.44462841708228196</v>
      </c>
      <c r="CM314">
        <f t="shared" si="50"/>
        <v>0.35619958256669909</v>
      </c>
      <c r="CN314">
        <f t="shared" si="51"/>
        <v>0.22483873619717867</v>
      </c>
      <c r="CO314">
        <f t="shared" si="52"/>
        <v>6.2739785802729759E-3</v>
      </c>
      <c r="CP314" s="144" t="s">
        <v>62</v>
      </c>
      <c r="CQ314">
        <f t="shared" si="53"/>
        <v>16</v>
      </c>
      <c r="CR314">
        <f t="shared" si="54"/>
        <v>8</v>
      </c>
      <c r="CS314" s="144" t="s">
        <v>62</v>
      </c>
    </row>
    <row r="315" spans="1:97" x14ac:dyDescent="0.25">
      <c r="A315" s="144" t="s">
        <v>38</v>
      </c>
      <c r="B315" s="23">
        <v>0.59600633487454591</v>
      </c>
      <c r="C315" s="144" t="s">
        <v>38</v>
      </c>
      <c r="D315" s="144">
        <v>13</v>
      </c>
      <c r="E315" s="144" t="s">
        <v>38</v>
      </c>
      <c r="F315" s="23">
        <v>0.35414662205831426</v>
      </c>
      <c r="G315" s="144" t="s">
        <v>38</v>
      </c>
      <c r="H315" s="144">
        <v>13</v>
      </c>
      <c r="I315" s="144" t="s">
        <v>38</v>
      </c>
      <c r="J315" s="23">
        <v>0.41741549886969459</v>
      </c>
      <c r="K315" s="144" t="s">
        <v>38</v>
      </c>
      <c r="L315" s="144">
        <v>47</v>
      </c>
      <c r="M315" s="144" t="s">
        <v>38</v>
      </c>
      <c r="N315" s="23">
        <v>34</v>
      </c>
      <c r="O315" s="144" t="s">
        <v>38</v>
      </c>
      <c r="P315" s="23">
        <v>210</v>
      </c>
      <c r="Q315" s="144" t="s">
        <v>38</v>
      </c>
      <c r="R315" s="23">
        <v>2.6377598568322062E-2</v>
      </c>
      <c r="S315" s="144" t="s">
        <v>38</v>
      </c>
      <c r="T315" s="144">
        <v>3</v>
      </c>
      <c r="U315" s="144" t="s">
        <v>38</v>
      </c>
      <c r="V315" s="23">
        <v>0.14536151434243424</v>
      </c>
      <c r="W315" s="144" t="s">
        <v>38</v>
      </c>
      <c r="X315" s="144">
        <v>155</v>
      </c>
      <c r="Y315" s="144" t="s">
        <v>38</v>
      </c>
      <c r="Z315" s="23">
        <v>2.7712972514251501E-2</v>
      </c>
      <c r="AA315" s="144" t="s">
        <v>38</v>
      </c>
      <c r="AB315" s="144">
        <v>4</v>
      </c>
      <c r="AC315" s="144" t="s">
        <v>38</v>
      </c>
      <c r="AD315" s="23">
        <v>3.5137127188636506E-2</v>
      </c>
      <c r="AE315" s="144" t="s">
        <v>38</v>
      </c>
      <c r="AF315" s="144">
        <v>54</v>
      </c>
      <c r="AG315" s="144" t="s">
        <v>38</v>
      </c>
      <c r="AH315" s="23">
        <v>5.9367472098414961E-2</v>
      </c>
      <c r="AI315" s="144" t="s">
        <v>38</v>
      </c>
      <c r="AJ315" s="144">
        <v>259</v>
      </c>
      <c r="AK315" s="144" t="s">
        <v>38</v>
      </c>
      <c r="AL315" s="23">
        <v>4.1720292007067193E-2</v>
      </c>
      <c r="AM315" s="144" t="s">
        <v>38</v>
      </c>
      <c r="AN315" s="144">
        <v>72</v>
      </c>
      <c r="AO315" s="144" t="s">
        <v>38</v>
      </c>
      <c r="AP315" s="23">
        <v>0.21725941483850761</v>
      </c>
      <c r="AQ315" s="144" t="s">
        <v>38</v>
      </c>
      <c r="AR315" s="144">
        <v>22</v>
      </c>
      <c r="AS315" s="144" t="s">
        <v>38</v>
      </c>
      <c r="AT315" s="23">
        <v>7.2445843514160432E-2</v>
      </c>
      <c r="AU315" s="144" t="s">
        <v>38</v>
      </c>
      <c r="AV315" s="144">
        <v>227</v>
      </c>
      <c r="AW315" s="144" t="s">
        <v>38</v>
      </c>
      <c r="AX315" s="23">
        <v>0.23715791739646166</v>
      </c>
      <c r="AY315" s="144" t="s">
        <v>38</v>
      </c>
      <c r="AZ315" s="144">
        <v>24</v>
      </c>
      <c r="BA315" s="144" t="s">
        <v>38</v>
      </c>
      <c r="BB315" s="23">
        <v>0.22984179757398468</v>
      </c>
      <c r="BC315" s="144" t="s">
        <v>38</v>
      </c>
      <c r="BD315" s="144">
        <v>24</v>
      </c>
      <c r="BE315" s="144" t="s">
        <v>38</v>
      </c>
      <c r="BF315" s="23">
        <v>0.15307532633995233</v>
      </c>
      <c r="BG315" s="144" t="s">
        <v>38</v>
      </c>
      <c r="BH315" s="144">
        <v>257</v>
      </c>
      <c r="BI315" s="144" t="s">
        <v>38</v>
      </c>
      <c r="BJ315" s="23">
        <v>0.24166120964833884</v>
      </c>
      <c r="BK315" s="144" t="s">
        <v>38</v>
      </c>
      <c r="BL315" s="144">
        <v>30</v>
      </c>
      <c r="BM315" s="144" t="s">
        <v>38</v>
      </c>
      <c r="BN315" s="23">
        <v>0.27500700258548877</v>
      </c>
      <c r="BO315" s="144" t="s">
        <v>38</v>
      </c>
      <c r="BP315" s="144">
        <v>21</v>
      </c>
      <c r="BQ315" s="144" t="s">
        <v>38</v>
      </c>
      <c r="BR315" s="23">
        <v>0.25302846334932272</v>
      </c>
      <c r="BS315" s="144" t="s">
        <v>38</v>
      </c>
      <c r="BT315" s="144">
        <v>5</v>
      </c>
      <c r="BU315" s="144" t="s">
        <v>38</v>
      </c>
      <c r="BV315" s="23">
        <v>0.4588306882976147</v>
      </c>
      <c r="BW315" s="144" t="s">
        <v>38</v>
      </c>
      <c r="BX315" s="144">
        <v>9</v>
      </c>
      <c r="BY315" s="144" t="s">
        <v>38</v>
      </c>
      <c r="BZ315" s="23">
        <v>0.22873991860726034</v>
      </c>
      <c r="CA315" s="144" t="s">
        <v>38</v>
      </c>
      <c r="CB315" s="144">
        <v>67</v>
      </c>
      <c r="CC315" s="144" t="s">
        <v>38</v>
      </c>
      <c r="CD315" s="23">
        <v>0.57848570879856931</v>
      </c>
      <c r="CE315" s="144" t="s">
        <v>38</v>
      </c>
      <c r="CF315" s="144">
        <v>12</v>
      </c>
      <c r="CG315" s="2">
        <f t="shared" si="44"/>
        <v>2.7712972514251501E-2</v>
      </c>
      <c r="CH315">
        <f t="shared" si="45"/>
        <v>4.1720292007067193E-2</v>
      </c>
      <c r="CI315">
        <f t="shared" si="46"/>
        <v>0.23715791739646166</v>
      </c>
      <c r="CJ315">
        <f t="shared" si="47"/>
        <v>0.24166120964833884</v>
      </c>
      <c r="CK315">
        <f t="shared" si="48"/>
        <v>0.4588306882976147</v>
      </c>
      <c r="CL315">
        <f t="shared" si="49"/>
        <v>0.22873991860726034</v>
      </c>
      <c r="CM315">
        <f t="shared" si="50"/>
        <v>0.57848570879856931</v>
      </c>
      <c r="CN315">
        <f t="shared" si="51"/>
        <v>0.24322202065050605</v>
      </c>
      <c r="CO315">
        <f t="shared" si="52"/>
        <v>6.9282431285628754E-3</v>
      </c>
      <c r="CP315" s="144" t="s">
        <v>38</v>
      </c>
      <c r="CQ315">
        <f t="shared" si="53"/>
        <v>13</v>
      </c>
      <c r="CR315">
        <f t="shared" si="54"/>
        <v>4</v>
      </c>
      <c r="CS315" s="144" t="s">
        <v>38</v>
      </c>
    </row>
    <row r="316" spans="1:97" x14ac:dyDescent="0.25">
      <c r="A316" s="144" t="s">
        <v>306</v>
      </c>
      <c r="B316" s="23">
        <v>0.12451205050377211</v>
      </c>
      <c r="C316" s="144" t="s">
        <v>306</v>
      </c>
      <c r="D316" s="144">
        <v>308</v>
      </c>
      <c r="E316" s="144" t="s">
        <v>306</v>
      </c>
      <c r="F316" s="23">
        <v>6.4788350232621389E-2</v>
      </c>
      <c r="G316" s="144" t="s">
        <v>306</v>
      </c>
      <c r="H316" s="144">
        <v>234</v>
      </c>
      <c r="I316" s="144" t="s">
        <v>306</v>
      </c>
      <c r="J316" s="23">
        <v>0.13851257004517573</v>
      </c>
      <c r="K316" s="144" t="s">
        <v>306</v>
      </c>
      <c r="L316" s="144">
        <v>314</v>
      </c>
      <c r="M316" s="144" t="s">
        <v>306</v>
      </c>
      <c r="N316" s="23">
        <v>80</v>
      </c>
      <c r="O316" s="144" t="s">
        <v>306</v>
      </c>
      <c r="P316" s="23">
        <v>244</v>
      </c>
      <c r="Q316" s="144" t="s">
        <v>306</v>
      </c>
      <c r="R316" s="23">
        <v>1.16097635068076E-4</v>
      </c>
      <c r="S316" s="144" t="s">
        <v>306</v>
      </c>
      <c r="T316" s="144">
        <v>313</v>
      </c>
      <c r="U316" s="144" t="s">
        <v>306</v>
      </c>
      <c r="V316" s="23">
        <v>7.3483589831113957E-2</v>
      </c>
      <c r="W316" s="144" t="s">
        <v>306</v>
      </c>
      <c r="X316" s="144">
        <v>256</v>
      </c>
      <c r="Y316" s="144" t="s">
        <v>306</v>
      </c>
      <c r="Z316" s="23">
        <v>7.9512802516985772E-4</v>
      </c>
      <c r="AA316" s="144" t="s">
        <v>306</v>
      </c>
      <c r="AB316" s="144">
        <v>315</v>
      </c>
      <c r="AC316" s="144" t="s">
        <v>306</v>
      </c>
      <c r="AD316" s="23">
        <v>4.797923243614474E-3</v>
      </c>
      <c r="AE316" s="144" t="s">
        <v>306</v>
      </c>
      <c r="AF316" s="144">
        <v>258</v>
      </c>
      <c r="AG316" s="144" t="s">
        <v>306</v>
      </c>
      <c r="AH316" s="23">
        <v>5.3122848499417237E-2</v>
      </c>
      <c r="AI316" s="144" t="s">
        <v>306</v>
      </c>
      <c r="AJ316" s="144">
        <v>289</v>
      </c>
      <c r="AK316" s="144" t="s">
        <v>306</v>
      </c>
      <c r="AL316" s="23">
        <v>1.1370323366993122E-2</v>
      </c>
      <c r="AM316" s="144" t="s">
        <v>306</v>
      </c>
      <c r="AN316" s="144">
        <v>307</v>
      </c>
      <c r="AO316" s="144" t="s">
        <v>306</v>
      </c>
      <c r="AP316" s="23">
        <v>6.1616607609157985E-2</v>
      </c>
      <c r="AQ316" s="144" t="s">
        <v>306</v>
      </c>
      <c r="AR316" s="144">
        <v>106</v>
      </c>
      <c r="AS316" s="144" t="s">
        <v>306</v>
      </c>
      <c r="AT316" s="23">
        <v>6.1114045223452498E-2</v>
      </c>
      <c r="AU316" s="144" t="s">
        <v>306</v>
      </c>
      <c r="AV316" s="144">
        <v>267</v>
      </c>
      <c r="AW316" s="144" t="s">
        <v>306</v>
      </c>
      <c r="AX316" s="23">
        <v>8.1562425565318911E-2</v>
      </c>
      <c r="AY316" s="144" t="s">
        <v>306</v>
      </c>
      <c r="AZ316" s="144">
        <v>142</v>
      </c>
      <c r="BA316" s="144" t="s">
        <v>306</v>
      </c>
      <c r="BB316" s="23">
        <v>3.4417270155479365E-2</v>
      </c>
      <c r="BC316" s="144" t="s">
        <v>306</v>
      </c>
      <c r="BD316" s="144">
        <v>208</v>
      </c>
      <c r="BE316" s="144" t="s">
        <v>306</v>
      </c>
      <c r="BF316" s="23">
        <v>0.14804168537623985</v>
      </c>
      <c r="BG316" s="144" t="s">
        <v>306</v>
      </c>
      <c r="BH316" s="144">
        <v>272</v>
      </c>
      <c r="BI316" s="144" t="s">
        <v>306</v>
      </c>
      <c r="BJ316" s="23">
        <v>6.2337759087931703E-2</v>
      </c>
      <c r="BK316" s="144" t="s">
        <v>306</v>
      </c>
      <c r="BL316" s="144">
        <v>257</v>
      </c>
      <c r="BM316" s="144" t="s">
        <v>306</v>
      </c>
      <c r="BN316" s="23">
        <v>4.2409779712815732E-2</v>
      </c>
      <c r="BO316" s="144" t="s">
        <v>306</v>
      </c>
      <c r="BP316" s="144">
        <v>215</v>
      </c>
      <c r="BQ316" s="144" t="s">
        <v>306</v>
      </c>
      <c r="BR316" s="23">
        <v>4.461352247977516E-2</v>
      </c>
      <c r="BS316" s="144" t="s">
        <v>306</v>
      </c>
      <c r="BT316" s="144">
        <v>228</v>
      </c>
      <c r="BU316" s="144" t="s">
        <v>306</v>
      </c>
      <c r="BV316" s="23">
        <v>7.562882528535099E-2</v>
      </c>
      <c r="BW316" s="144" t="s">
        <v>306</v>
      </c>
      <c r="BX316" s="144">
        <v>253</v>
      </c>
      <c r="BY316" s="144" t="s">
        <v>306</v>
      </c>
      <c r="BZ316" s="23">
        <v>9.2701873153003184E-2</v>
      </c>
      <c r="CA316" s="144" t="s">
        <v>306</v>
      </c>
      <c r="CB316" s="144">
        <v>285</v>
      </c>
      <c r="CC316" s="144" t="s">
        <v>306</v>
      </c>
      <c r="CD316" s="23">
        <v>2.1522119639452518E-2</v>
      </c>
      <c r="CE316" s="144" t="s">
        <v>306</v>
      </c>
      <c r="CF316" s="144">
        <v>301</v>
      </c>
      <c r="CG316" s="2">
        <f t="shared" si="44"/>
        <v>7.9512802516985772E-4</v>
      </c>
      <c r="CH316">
        <f t="shared" si="45"/>
        <v>1.1370323366993122E-2</v>
      </c>
      <c r="CI316">
        <f t="shared" si="46"/>
        <v>8.1562425565318911E-2</v>
      </c>
      <c r="CJ316">
        <f t="shared" si="47"/>
        <v>6.2337759087931703E-2</v>
      </c>
      <c r="CK316">
        <f t="shared" si="48"/>
        <v>7.562882528535099E-2</v>
      </c>
      <c r="CL316">
        <f t="shared" si="49"/>
        <v>9.2701873153003184E-2</v>
      </c>
      <c r="CM316">
        <f t="shared" si="50"/>
        <v>2.1522119639452518E-2</v>
      </c>
      <c r="CN316">
        <f t="shared" si="51"/>
        <v>5.0811662136510415E-2</v>
      </c>
      <c r="CO316">
        <f t="shared" si="52"/>
        <v>1.9878200629246443E-4</v>
      </c>
      <c r="CP316" s="144" t="s">
        <v>306</v>
      </c>
      <c r="CQ316">
        <f t="shared" si="53"/>
        <v>308</v>
      </c>
      <c r="CR316">
        <f t="shared" si="54"/>
        <v>315</v>
      </c>
      <c r="CS316" s="144" t="s">
        <v>306</v>
      </c>
    </row>
    <row r="317" spans="1:97" x14ac:dyDescent="0.25">
      <c r="A317" s="144" t="s">
        <v>297</v>
      </c>
      <c r="B317" s="23">
        <v>0.1890599289437789</v>
      </c>
      <c r="C317" s="144" t="s">
        <v>297</v>
      </c>
      <c r="D317" s="144">
        <v>203</v>
      </c>
      <c r="E317" s="144" t="s">
        <v>297</v>
      </c>
      <c r="F317" s="23">
        <v>4.6177138340922165E-2</v>
      </c>
      <c r="G317" s="144" t="s">
        <v>297</v>
      </c>
      <c r="H317" s="144">
        <v>290</v>
      </c>
      <c r="I317" s="144" t="s">
        <v>297</v>
      </c>
      <c r="J317" s="23">
        <v>0.30024333362405486</v>
      </c>
      <c r="K317" s="144" t="s">
        <v>297</v>
      </c>
      <c r="L317" s="144">
        <v>115</v>
      </c>
      <c r="M317" s="144" t="s">
        <v>297</v>
      </c>
      <c r="N317" s="23">
        <v>-175</v>
      </c>
      <c r="O317" s="144" t="s">
        <v>297</v>
      </c>
      <c r="P317" s="23">
        <v>25</v>
      </c>
      <c r="Q317" s="144" t="s">
        <v>297</v>
      </c>
      <c r="R317" s="23">
        <v>1.2866181584604764E-4</v>
      </c>
      <c r="S317" s="144" t="s">
        <v>297</v>
      </c>
      <c r="T317" s="144">
        <v>308</v>
      </c>
      <c r="U317" s="144" t="s">
        <v>297</v>
      </c>
      <c r="V317" s="23">
        <v>0.2510167537944949</v>
      </c>
      <c r="W317" s="144" t="s">
        <v>297</v>
      </c>
      <c r="X317" s="144">
        <v>82</v>
      </c>
      <c r="Y317" s="144" t="s">
        <v>297</v>
      </c>
      <c r="Z317" s="23">
        <v>2.4482805895597289E-3</v>
      </c>
      <c r="AA317" s="144" t="s">
        <v>297</v>
      </c>
      <c r="AB317" s="144">
        <v>192</v>
      </c>
      <c r="AC317" s="144" t="s">
        <v>297</v>
      </c>
      <c r="AD317" s="23">
        <v>1.9031213625786013E-3</v>
      </c>
      <c r="AE317" s="144" t="s">
        <v>297</v>
      </c>
      <c r="AF317" s="144">
        <v>314</v>
      </c>
      <c r="AG317" s="144" t="s">
        <v>297</v>
      </c>
      <c r="AH317" s="23">
        <v>0.11920842512842589</v>
      </c>
      <c r="AI317" s="144" t="s">
        <v>297</v>
      </c>
      <c r="AJ317" s="144">
        <v>91</v>
      </c>
      <c r="AK317" s="144" t="s">
        <v>297</v>
      </c>
      <c r="AL317" s="23">
        <v>1.6878460562623029E-2</v>
      </c>
      <c r="AM317" s="144" t="s">
        <v>297</v>
      </c>
      <c r="AN317" s="144">
        <v>242</v>
      </c>
      <c r="AO317" s="144" t="s">
        <v>297</v>
      </c>
      <c r="AP317" s="23">
        <v>5.9585937349592713E-3</v>
      </c>
      <c r="AQ317" s="144" t="s">
        <v>297</v>
      </c>
      <c r="AR317" s="144">
        <v>242</v>
      </c>
      <c r="AS317" s="144" t="s">
        <v>297</v>
      </c>
      <c r="AT317" s="23">
        <v>8.3728441638820164E-2</v>
      </c>
      <c r="AU317" s="144" t="s">
        <v>297</v>
      </c>
      <c r="AV317" s="144">
        <v>185</v>
      </c>
      <c r="AW317" s="144" t="s">
        <v>297</v>
      </c>
      <c r="AX317" s="23">
        <v>3.5322832632882821E-2</v>
      </c>
      <c r="AY317" s="144" t="s">
        <v>297</v>
      </c>
      <c r="AZ317" s="144">
        <v>271</v>
      </c>
      <c r="BA317" s="144" t="s">
        <v>297</v>
      </c>
      <c r="BB317" s="23">
        <v>6.7815534661944997E-3</v>
      </c>
      <c r="BC317" s="144" t="s">
        <v>297</v>
      </c>
      <c r="BD317" s="144">
        <v>305</v>
      </c>
      <c r="BE317" s="144" t="s">
        <v>297</v>
      </c>
      <c r="BF317" s="23">
        <v>0.22390009244607495</v>
      </c>
      <c r="BG317" s="144" t="s">
        <v>297</v>
      </c>
      <c r="BH317" s="144">
        <v>160</v>
      </c>
      <c r="BI317" s="144" t="s">
        <v>297</v>
      </c>
      <c r="BJ317" s="23">
        <v>5.2982500829628527E-2</v>
      </c>
      <c r="BK317" s="144" t="s">
        <v>297</v>
      </c>
      <c r="BL317" s="144">
        <v>285</v>
      </c>
      <c r="BM317" s="144" t="s">
        <v>297</v>
      </c>
      <c r="BN317" s="23">
        <v>8.7404577000471495E-2</v>
      </c>
      <c r="BO317" s="144" t="s">
        <v>297</v>
      </c>
      <c r="BP317" s="144">
        <v>111</v>
      </c>
      <c r="BQ317" s="144" t="s">
        <v>297</v>
      </c>
      <c r="BR317" s="23">
        <v>6.3873416498188507E-2</v>
      </c>
      <c r="BS317" s="144" t="s">
        <v>297</v>
      </c>
      <c r="BT317" s="144">
        <v>157</v>
      </c>
      <c r="BU317" s="144" t="s">
        <v>297</v>
      </c>
      <c r="BV317" s="23">
        <v>0.13141921146827856</v>
      </c>
      <c r="BW317" s="144" t="s">
        <v>297</v>
      </c>
      <c r="BX317" s="144">
        <v>133</v>
      </c>
      <c r="BY317" s="144" t="s">
        <v>297</v>
      </c>
      <c r="BZ317" s="23">
        <v>0.16514229047092191</v>
      </c>
      <c r="CA317" s="144" t="s">
        <v>297</v>
      </c>
      <c r="CB317" s="144">
        <v>148</v>
      </c>
      <c r="CC317" s="144" t="s">
        <v>297</v>
      </c>
      <c r="CD317" s="23">
        <v>0.16523730611960408</v>
      </c>
      <c r="CE317" s="144" t="s">
        <v>297</v>
      </c>
      <c r="CF317" s="144">
        <v>68</v>
      </c>
      <c r="CG317" s="2">
        <f t="shared" si="44"/>
        <v>2.4482805895597289E-3</v>
      </c>
      <c r="CH317">
        <f t="shared" si="45"/>
        <v>1.6878460562623029E-2</v>
      </c>
      <c r="CI317">
        <f t="shared" si="46"/>
        <v>3.5322832632882821E-2</v>
      </c>
      <c r="CJ317">
        <f t="shared" si="47"/>
        <v>5.2982500829628527E-2</v>
      </c>
      <c r="CK317">
        <f t="shared" si="48"/>
        <v>0.13141921146827856</v>
      </c>
      <c r="CL317">
        <f t="shared" si="49"/>
        <v>0.16514229047092191</v>
      </c>
      <c r="CM317">
        <f t="shared" si="50"/>
        <v>0.16523730611960408</v>
      </c>
      <c r="CN317">
        <f t="shared" si="51"/>
        <v>7.7152767095044594E-2</v>
      </c>
      <c r="CO317">
        <f t="shared" si="52"/>
        <v>6.1207014738993222E-4</v>
      </c>
      <c r="CP317" s="144" t="s">
        <v>297</v>
      </c>
      <c r="CQ317">
        <f t="shared" si="53"/>
        <v>203</v>
      </c>
      <c r="CR317">
        <f t="shared" si="54"/>
        <v>192</v>
      </c>
      <c r="CS317" s="144" t="s">
        <v>297</v>
      </c>
    </row>
    <row r="318" spans="1:97" x14ac:dyDescent="0.25">
      <c r="A318" s="144" t="s">
        <v>85</v>
      </c>
      <c r="B318" s="23">
        <v>0.28170128034109165</v>
      </c>
      <c r="C318" s="144" t="s">
        <v>85</v>
      </c>
      <c r="D318" s="144">
        <v>95</v>
      </c>
      <c r="E318" s="144" t="s">
        <v>85</v>
      </c>
      <c r="F318" s="23">
        <v>6.3873263368293381E-2</v>
      </c>
      <c r="G318" s="144" t="s">
        <v>85</v>
      </c>
      <c r="H318" s="144">
        <v>240</v>
      </c>
      <c r="I318" s="144" t="s">
        <v>85</v>
      </c>
      <c r="J318" s="23">
        <v>0.38666743211533938</v>
      </c>
      <c r="K318" s="144" t="s">
        <v>85</v>
      </c>
      <c r="L318" s="144">
        <v>60</v>
      </c>
      <c r="M318" s="144" t="s">
        <v>85</v>
      </c>
      <c r="N318" s="23">
        <v>-180</v>
      </c>
      <c r="O318" s="144" t="s">
        <v>85</v>
      </c>
      <c r="P318" s="23">
        <v>23</v>
      </c>
      <c r="Q318" s="144" t="s">
        <v>85</v>
      </c>
      <c r="R318" s="23">
        <v>3.2385562198678514E-3</v>
      </c>
      <c r="S318" s="144" t="s">
        <v>85</v>
      </c>
      <c r="T318" s="144">
        <v>76</v>
      </c>
      <c r="U318" s="144" t="s">
        <v>85</v>
      </c>
      <c r="V318" s="23">
        <v>0.24250543087913179</v>
      </c>
      <c r="W318" s="144" t="s">
        <v>85</v>
      </c>
      <c r="X318" s="144">
        <v>86</v>
      </c>
      <c r="Y318" s="144" t="s">
        <v>85</v>
      </c>
      <c r="Z318" s="23">
        <v>5.4785878808320957E-3</v>
      </c>
      <c r="AA318" s="144" t="s">
        <v>85</v>
      </c>
      <c r="AB318" s="144">
        <v>83</v>
      </c>
      <c r="AC318" s="144" t="s">
        <v>85</v>
      </c>
      <c r="AD318" s="23">
        <v>1.7800469759416408E-2</v>
      </c>
      <c r="AE318" s="144" t="s">
        <v>85</v>
      </c>
      <c r="AF318" s="144">
        <v>102</v>
      </c>
      <c r="AG318" s="144" t="s">
        <v>85</v>
      </c>
      <c r="AH318" s="23">
        <v>0.10203776040663094</v>
      </c>
      <c r="AI318" s="144" t="s">
        <v>85</v>
      </c>
      <c r="AJ318" s="144">
        <v>120</v>
      </c>
      <c r="AK318" s="144" t="s">
        <v>85</v>
      </c>
      <c r="AL318" s="23">
        <v>3.0205014341784967E-2</v>
      </c>
      <c r="AM318" s="144" t="s">
        <v>85</v>
      </c>
      <c r="AN318" s="144">
        <v>109</v>
      </c>
      <c r="AO318" s="144" t="s">
        <v>85</v>
      </c>
      <c r="AP318" s="23">
        <v>1.5126055449724337E-2</v>
      </c>
      <c r="AQ318" s="144" t="s">
        <v>85</v>
      </c>
      <c r="AR318" s="144">
        <v>224</v>
      </c>
      <c r="AS318" s="144" t="s">
        <v>85</v>
      </c>
      <c r="AT318" s="23">
        <v>0.26291913016787499</v>
      </c>
      <c r="AU318" s="144" t="s">
        <v>85</v>
      </c>
      <c r="AV318" s="144">
        <v>9</v>
      </c>
      <c r="AW318" s="144" t="s">
        <v>85</v>
      </c>
      <c r="AX318" s="23">
        <v>0.10742701715756749</v>
      </c>
      <c r="AY318" s="144" t="s">
        <v>85</v>
      </c>
      <c r="AZ318" s="144">
        <v>99</v>
      </c>
      <c r="BA318" s="144" t="s">
        <v>85</v>
      </c>
      <c r="BB318" s="23">
        <v>7.4436734636507115E-2</v>
      </c>
      <c r="BC318" s="144" t="s">
        <v>85</v>
      </c>
      <c r="BD318" s="144">
        <v>119</v>
      </c>
      <c r="BE318" s="144" t="s">
        <v>85</v>
      </c>
      <c r="BF318" s="23">
        <v>0.23083383902645505</v>
      </c>
      <c r="BG318" s="144" t="s">
        <v>85</v>
      </c>
      <c r="BH318" s="144">
        <v>148</v>
      </c>
      <c r="BI318" s="144" t="s">
        <v>85</v>
      </c>
      <c r="BJ318" s="23">
        <v>0.11614852327697181</v>
      </c>
      <c r="BK318" s="144" t="s">
        <v>85</v>
      </c>
      <c r="BL318" s="144">
        <v>138</v>
      </c>
      <c r="BM318" s="144" t="s">
        <v>85</v>
      </c>
      <c r="BN318" s="23">
        <v>3.0731042583168763E-2</v>
      </c>
      <c r="BO318" s="144" t="s">
        <v>85</v>
      </c>
      <c r="BP318" s="144">
        <v>259</v>
      </c>
      <c r="BQ318" s="144" t="s">
        <v>85</v>
      </c>
      <c r="BR318" s="23">
        <v>0.18755447619749283</v>
      </c>
      <c r="BS318" s="144" t="s">
        <v>85</v>
      </c>
      <c r="BT318" s="144">
        <v>15</v>
      </c>
      <c r="BU318" s="144" t="s">
        <v>85</v>
      </c>
      <c r="BV318" s="23">
        <v>0.18998641833513541</v>
      </c>
      <c r="BW318" s="144" t="s">
        <v>85</v>
      </c>
      <c r="BX318" s="144">
        <v>71</v>
      </c>
      <c r="BY318" s="144" t="s">
        <v>85</v>
      </c>
      <c r="BZ318" s="23">
        <v>0.24171471580353207</v>
      </c>
      <c r="CA318" s="144" t="s">
        <v>85</v>
      </c>
      <c r="CB318" s="144">
        <v>62</v>
      </c>
      <c r="CC318" s="144" t="s">
        <v>85</v>
      </c>
      <c r="CD318" s="23">
        <v>0.11314391999318794</v>
      </c>
      <c r="CE318" s="144" t="s">
        <v>85</v>
      </c>
      <c r="CF318" s="144">
        <v>108</v>
      </c>
      <c r="CG318" s="2">
        <f t="shared" si="44"/>
        <v>5.4785878808320957E-3</v>
      </c>
      <c r="CH318">
        <f t="shared" si="45"/>
        <v>3.0205014341784967E-2</v>
      </c>
      <c r="CI318">
        <f t="shared" si="46"/>
        <v>0.10742701715756749</v>
      </c>
      <c r="CJ318">
        <f t="shared" si="47"/>
        <v>0.11614852327697181</v>
      </c>
      <c r="CK318">
        <f t="shared" si="48"/>
        <v>0.18998641833513541</v>
      </c>
      <c r="CL318">
        <f t="shared" si="49"/>
        <v>0.24171471580353207</v>
      </c>
      <c r="CM318">
        <f t="shared" si="50"/>
        <v>0.11314391999318794</v>
      </c>
      <c r="CN318">
        <f t="shared" si="51"/>
        <v>0.11495843351869237</v>
      </c>
      <c r="CO318">
        <f t="shared" si="52"/>
        <v>1.3696469702080239E-3</v>
      </c>
      <c r="CP318" s="144" t="s">
        <v>85</v>
      </c>
      <c r="CQ318">
        <f t="shared" si="53"/>
        <v>95</v>
      </c>
      <c r="CR318">
        <f t="shared" si="54"/>
        <v>83</v>
      </c>
      <c r="CS318" s="144" t="s">
        <v>85</v>
      </c>
    </row>
    <row r="319" spans="1:97" x14ac:dyDescent="0.25">
      <c r="A319" s="144" t="s">
        <v>239</v>
      </c>
      <c r="B319" s="23">
        <v>0.26156793071809992</v>
      </c>
      <c r="C319" s="144" t="s">
        <v>239</v>
      </c>
      <c r="D319" s="144">
        <v>112</v>
      </c>
      <c r="E319" s="144" t="s">
        <v>239</v>
      </c>
      <c r="F319" s="23">
        <v>0.11615880086507231</v>
      </c>
      <c r="G319" s="144" t="s">
        <v>239</v>
      </c>
      <c r="H319" s="144">
        <v>120</v>
      </c>
      <c r="I319" s="144" t="s">
        <v>239</v>
      </c>
      <c r="J319" s="23">
        <v>0.30317128965985524</v>
      </c>
      <c r="K319" s="144" t="s">
        <v>239</v>
      </c>
      <c r="L319" s="144">
        <v>111</v>
      </c>
      <c r="M319" s="144" t="s">
        <v>239</v>
      </c>
      <c r="N319" s="23">
        <v>-9</v>
      </c>
      <c r="O319" s="144" t="s">
        <v>239</v>
      </c>
      <c r="P319" s="23">
        <v>153</v>
      </c>
      <c r="Q319" s="144" t="s">
        <v>239</v>
      </c>
      <c r="R319" s="23">
        <v>1.089350498987982E-3</v>
      </c>
      <c r="S319" s="144" t="s">
        <v>239</v>
      </c>
      <c r="T319" s="144">
        <v>182</v>
      </c>
      <c r="U319" s="144" t="s">
        <v>239</v>
      </c>
      <c r="V319" s="23">
        <v>0.21614504935549614</v>
      </c>
      <c r="W319" s="144" t="s">
        <v>239</v>
      </c>
      <c r="X319" s="144">
        <v>102</v>
      </c>
      <c r="Y319" s="144" t="s">
        <v>239</v>
      </c>
      <c r="Z319" s="23">
        <v>3.0864298466665393E-3</v>
      </c>
      <c r="AA319" s="144" t="s">
        <v>239</v>
      </c>
      <c r="AB319" s="144">
        <v>159</v>
      </c>
      <c r="AC319" s="144" t="s">
        <v>239</v>
      </c>
      <c r="AD319" s="23">
        <v>1.0941620671073396E-2</v>
      </c>
      <c r="AE319" s="144" t="s">
        <v>239</v>
      </c>
      <c r="AF319" s="144">
        <v>158</v>
      </c>
      <c r="AG319" s="144" t="s">
        <v>239</v>
      </c>
      <c r="AH319" s="23">
        <v>5.7118509379834051E-2</v>
      </c>
      <c r="AI319" s="144" t="s">
        <v>239</v>
      </c>
      <c r="AJ319" s="144">
        <v>272</v>
      </c>
      <c r="AK319" s="144" t="s">
        <v>239</v>
      </c>
      <c r="AL319" s="23">
        <v>1.7860408512383002E-2</v>
      </c>
      <c r="AM319" s="144" t="s">
        <v>239</v>
      </c>
      <c r="AN319" s="144">
        <v>219</v>
      </c>
      <c r="AO319" s="144" t="s">
        <v>239</v>
      </c>
      <c r="AP319" s="23">
        <v>0</v>
      </c>
      <c r="AQ319" s="144" t="s">
        <v>239</v>
      </c>
      <c r="AR319" s="144">
        <v>253</v>
      </c>
      <c r="AS319" s="144" t="s">
        <v>239</v>
      </c>
      <c r="AT319" s="23">
        <v>0.14924580890130487</v>
      </c>
      <c r="AU319" s="144" t="s">
        <v>239</v>
      </c>
      <c r="AV319" s="144">
        <v>47</v>
      </c>
      <c r="AW319" s="144" t="s">
        <v>239</v>
      </c>
      <c r="AX319" s="23">
        <v>5.2617564687687524E-2</v>
      </c>
      <c r="AY319" s="144" t="s">
        <v>239</v>
      </c>
      <c r="AZ319" s="144">
        <v>220</v>
      </c>
      <c r="BA319" s="144" t="s">
        <v>239</v>
      </c>
      <c r="BB319" s="23">
        <v>0.1841178942342182</v>
      </c>
      <c r="BC319" s="144" t="s">
        <v>239</v>
      </c>
      <c r="BD319" s="144">
        <v>39</v>
      </c>
      <c r="BE319" s="144" t="s">
        <v>239</v>
      </c>
      <c r="BF319" s="23">
        <v>0.20987783199070448</v>
      </c>
      <c r="BG319" s="144" t="s">
        <v>239</v>
      </c>
      <c r="BH319" s="144">
        <v>175</v>
      </c>
      <c r="BI319" s="144" t="s">
        <v>239</v>
      </c>
      <c r="BJ319" s="23">
        <v>0.2118226571617802</v>
      </c>
      <c r="BK319" s="144" t="s">
        <v>239</v>
      </c>
      <c r="BL319" s="144">
        <v>45</v>
      </c>
      <c r="BM319" s="144" t="s">
        <v>239</v>
      </c>
      <c r="BN319" s="23">
        <v>6.0876602181479632E-2</v>
      </c>
      <c r="BO319" s="144" t="s">
        <v>239</v>
      </c>
      <c r="BP319" s="144">
        <v>166</v>
      </c>
      <c r="BQ319" s="144" t="s">
        <v>239</v>
      </c>
      <c r="BR319" s="23">
        <v>5.6945564270345701E-2</v>
      </c>
      <c r="BS319" s="144" t="s">
        <v>239</v>
      </c>
      <c r="BT319" s="144">
        <v>181</v>
      </c>
      <c r="BU319" s="144" t="s">
        <v>239</v>
      </c>
      <c r="BV319" s="23">
        <v>0.1023821088241926</v>
      </c>
      <c r="BW319" s="144" t="s">
        <v>239</v>
      </c>
      <c r="BX319" s="144">
        <v>190</v>
      </c>
      <c r="BY319" s="144" t="s">
        <v>239</v>
      </c>
      <c r="BZ319" s="23">
        <v>0.1850801068274579</v>
      </c>
      <c r="CA319" s="144" t="s">
        <v>239</v>
      </c>
      <c r="CB319" s="144">
        <v>115</v>
      </c>
      <c r="CC319" s="144" t="s">
        <v>239</v>
      </c>
      <c r="CD319" s="23">
        <v>0.20814897962612608</v>
      </c>
      <c r="CE319" s="144" t="s">
        <v>239</v>
      </c>
      <c r="CF319" s="144">
        <v>49</v>
      </c>
      <c r="CG319" s="2">
        <f t="shared" si="44"/>
        <v>3.0864298466665393E-3</v>
      </c>
      <c r="CH319">
        <f t="shared" si="45"/>
        <v>1.7860408512383002E-2</v>
      </c>
      <c r="CI319">
        <f t="shared" si="46"/>
        <v>5.2617564687687524E-2</v>
      </c>
      <c r="CJ319">
        <f t="shared" si="47"/>
        <v>0.2118226571617802</v>
      </c>
      <c r="CK319">
        <f t="shared" si="48"/>
        <v>0.1023821088241926</v>
      </c>
      <c r="CL319">
        <f t="shared" si="49"/>
        <v>0.1850801068274579</v>
      </c>
      <c r="CM319">
        <f t="shared" si="50"/>
        <v>0.20814897962612608</v>
      </c>
      <c r="CN319">
        <f t="shared" si="51"/>
        <v>0.10674228934163778</v>
      </c>
      <c r="CO319">
        <f t="shared" si="52"/>
        <v>7.7160746166663483E-4</v>
      </c>
      <c r="CP319" s="144" t="s">
        <v>239</v>
      </c>
      <c r="CQ319">
        <f t="shared" si="53"/>
        <v>112</v>
      </c>
      <c r="CR319">
        <f t="shared" si="54"/>
        <v>159</v>
      </c>
      <c r="CS319" s="144" t="s">
        <v>239</v>
      </c>
    </row>
    <row r="320" spans="1:97" x14ac:dyDescent="0.25">
      <c r="A320" s="144" t="s">
        <v>68</v>
      </c>
      <c r="B320" s="23">
        <v>0.32719388248271625</v>
      </c>
      <c r="C320" s="144" t="s">
        <v>68</v>
      </c>
      <c r="D320" s="144">
        <v>73</v>
      </c>
      <c r="E320" s="144" t="s">
        <v>68</v>
      </c>
      <c r="F320" s="23">
        <v>0.29315436255012334</v>
      </c>
      <c r="G320" s="144" t="s">
        <v>68</v>
      </c>
      <c r="H320" s="144">
        <v>28</v>
      </c>
      <c r="I320" s="144" t="s">
        <v>68</v>
      </c>
      <c r="J320" s="23">
        <v>0.24116395395273232</v>
      </c>
      <c r="K320" s="144" t="s">
        <v>68</v>
      </c>
      <c r="L320" s="144">
        <v>190</v>
      </c>
      <c r="M320" s="144" t="s">
        <v>68</v>
      </c>
      <c r="N320" s="23">
        <v>162</v>
      </c>
      <c r="O320" s="144" t="s">
        <v>68</v>
      </c>
      <c r="P320" s="23">
        <v>298</v>
      </c>
      <c r="Q320" s="144" t="s">
        <v>68</v>
      </c>
      <c r="R320" s="23">
        <v>1.4247779093246352E-4</v>
      </c>
      <c r="S320" s="144" t="s">
        <v>68</v>
      </c>
      <c r="T320" s="144">
        <v>305</v>
      </c>
      <c r="U320" s="144" t="s">
        <v>68</v>
      </c>
      <c r="V320" s="23">
        <v>0.16391265157878748</v>
      </c>
      <c r="W320" s="144" t="s">
        <v>68</v>
      </c>
      <c r="X320" s="144">
        <v>137</v>
      </c>
      <c r="Y320" s="144" t="s">
        <v>68</v>
      </c>
      <c r="Z320" s="23">
        <v>1.6571593916189077E-3</v>
      </c>
      <c r="AA320" s="144" t="s">
        <v>68</v>
      </c>
      <c r="AB320" s="144">
        <v>253</v>
      </c>
      <c r="AC320" s="144" t="s">
        <v>68</v>
      </c>
      <c r="AD320" s="23">
        <v>8.3461201469762058E-3</v>
      </c>
      <c r="AE320" s="144" t="s">
        <v>68</v>
      </c>
      <c r="AF320" s="144">
        <v>194</v>
      </c>
      <c r="AG320" s="144" t="s">
        <v>68</v>
      </c>
      <c r="AH320" s="23">
        <v>8.0252327353758562E-2</v>
      </c>
      <c r="AI320" s="144" t="s">
        <v>68</v>
      </c>
      <c r="AJ320" s="144">
        <v>170</v>
      </c>
      <c r="AK320" s="144" t="s">
        <v>68</v>
      </c>
      <c r="AL320" s="23">
        <v>1.824690897788581E-2</v>
      </c>
      <c r="AM320" s="144" t="s">
        <v>68</v>
      </c>
      <c r="AN320" s="144">
        <v>213</v>
      </c>
      <c r="AO320" s="144" t="s">
        <v>68</v>
      </c>
      <c r="AP320" s="23">
        <v>7.0519032243446578E-2</v>
      </c>
      <c r="AQ320" s="144" t="s">
        <v>68</v>
      </c>
      <c r="AR320" s="144">
        <v>94</v>
      </c>
      <c r="AS320" s="144" t="s">
        <v>68</v>
      </c>
      <c r="AT320" s="23">
        <v>6.5671260998675499E-2</v>
      </c>
      <c r="AU320" s="144" t="s">
        <v>68</v>
      </c>
      <c r="AV320" s="144">
        <v>258</v>
      </c>
      <c r="AW320" s="144" t="s">
        <v>68</v>
      </c>
      <c r="AX320" s="23">
        <v>9.1840308662427109E-2</v>
      </c>
      <c r="AY320" s="144" t="s">
        <v>68</v>
      </c>
      <c r="AZ320" s="144">
        <v>121</v>
      </c>
      <c r="BA320" s="144" t="s">
        <v>68</v>
      </c>
      <c r="BB320" s="23">
        <v>4.7884899712705549E-2</v>
      </c>
      <c r="BC320" s="144" t="s">
        <v>68</v>
      </c>
      <c r="BD320" s="144">
        <v>171</v>
      </c>
      <c r="BE320" s="144" t="s">
        <v>68</v>
      </c>
      <c r="BF320" s="23">
        <v>0.31757400192027158</v>
      </c>
      <c r="BG320" s="144" t="s">
        <v>68</v>
      </c>
      <c r="BH320" s="144">
        <v>71</v>
      </c>
      <c r="BI320" s="144" t="s">
        <v>68</v>
      </c>
      <c r="BJ320" s="23">
        <v>0.11005634945301727</v>
      </c>
      <c r="BK320" s="144" t="s">
        <v>68</v>
      </c>
      <c r="BL320" s="144">
        <v>148</v>
      </c>
      <c r="BM320" s="144" t="s">
        <v>68</v>
      </c>
      <c r="BN320" s="23">
        <v>0.5217723715004835</v>
      </c>
      <c r="BO320" s="144" t="s">
        <v>68</v>
      </c>
      <c r="BP320" s="144">
        <v>6</v>
      </c>
      <c r="BQ320" s="144" t="s">
        <v>68</v>
      </c>
      <c r="BR320" s="23">
        <v>5.8554903803095019E-2</v>
      </c>
      <c r="BS320" s="144" t="s">
        <v>68</v>
      </c>
      <c r="BT320" s="144">
        <v>178</v>
      </c>
      <c r="BU320" s="144" t="s">
        <v>68</v>
      </c>
      <c r="BV320" s="23">
        <v>0.50344980108028348</v>
      </c>
      <c r="BW320" s="144" t="s">
        <v>68</v>
      </c>
      <c r="BX320" s="144">
        <v>8</v>
      </c>
      <c r="BY320" s="144" t="s">
        <v>68</v>
      </c>
      <c r="BZ320" s="23">
        <v>0.14435252555752567</v>
      </c>
      <c r="CA320" s="144" t="s">
        <v>68</v>
      </c>
      <c r="CB320" s="144">
        <v>170</v>
      </c>
      <c r="CC320" s="144" t="s">
        <v>68</v>
      </c>
      <c r="CD320" s="23">
        <v>3.0828832871477588E-2</v>
      </c>
      <c r="CE320" s="144" t="s">
        <v>68</v>
      </c>
      <c r="CF320" s="144">
        <v>272</v>
      </c>
      <c r="CG320" s="2">
        <f t="shared" si="44"/>
        <v>1.6571593916189077E-3</v>
      </c>
      <c r="CH320">
        <f t="shared" si="45"/>
        <v>1.824690897788581E-2</v>
      </c>
      <c r="CI320">
        <f t="shared" si="46"/>
        <v>9.1840308662427109E-2</v>
      </c>
      <c r="CJ320">
        <f t="shared" si="47"/>
        <v>0.11005634945301727</v>
      </c>
      <c r="CK320">
        <f t="shared" si="48"/>
        <v>0.50344980108028348</v>
      </c>
      <c r="CL320">
        <f t="shared" si="49"/>
        <v>0.14435252555752567</v>
      </c>
      <c r="CM320">
        <f t="shared" si="50"/>
        <v>3.0828832871477588E-2</v>
      </c>
      <c r="CN320">
        <f t="shared" si="51"/>
        <v>0.13352334125556151</v>
      </c>
      <c r="CO320">
        <f t="shared" si="52"/>
        <v>4.1428984790472693E-4</v>
      </c>
      <c r="CP320" s="144" t="s">
        <v>68</v>
      </c>
      <c r="CQ320">
        <f t="shared" si="53"/>
        <v>73</v>
      </c>
      <c r="CR320">
        <f t="shared" si="54"/>
        <v>253</v>
      </c>
      <c r="CS320" s="144" t="s">
        <v>68</v>
      </c>
    </row>
    <row r="321" spans="1:97" x14ac:dyDescent="0.25">
      <c r="A321" s="144" t="s">
        <v>168</v>
      </c>
      <c r="B321" s="23">
        <v>0.19465289208686246</v>
      </c>
      <c r="C321" s="144" t="s">
        <v>168</v>
      </c>
      <c r="D321" s="144">
        <v>193</v>
      </c>
      <c r="E321" s="144" t="s">
        <v>168</v>
      </c>
      <c r="F321" s="23">
        <v>0.13571302143680394</v>
      </c>
      <c r="G321" s="144" t="s">
        <v>168</v>
      </c>
      <c r="H321" s="144">
        <v>87</v>
      </c>
      <c r="I321" s="144" t="s">
        <v>168</v>
      </c>
      <c r="J321" s="23">
        <v>0.19387091265345319</v>
      </c>
      <c r="K321" s="144" t="s">
        <v>168</v>
      </c>
      <c r="L321" s="144">
        <v>261</v>
      </c>
      <c r="M321" s="144" t="s">
        <v>168</v>
      </c>
      <c r="N321" s="23">
        <v>174</v>
      </c>
      <c r="O321" s="144" t="s">
        <v>168</v>
      </c>
      <c r="P321" s="23">
        <v>302</v>
      </c>
      <c r="Q321" s="144" t="s">
        <v>168</v>
      </c>
      <c r="R321" s="23">
        <v>2.0496503055446595E-3</v>
      </c>
      <c r="S321" s="144" t="s">
        <v>168</v>
      </c>
      <c r="T321" s="144">
        <v>108</v>
      </c>
      <c r="U321" s="144" t="s">
        <v>168</v>
      </c>
      <c r="V321" s="23">
        <v>0.17205906113151981</v>
      </c>
      <c r="W321" s="144" t="s">
        <v>168</v>
      </c>
      <c r="X321" s="144">
        <v>135</v>
      </c>
      <c r="Y321" s="144" t="s">
        <v>168</v>
      </c>
      <c r="Z321" s="23">
        <v>3.6390407225425484E-3</v>
      </c>
      <c r="AA321" s="144" t="s">
        <v>168</v>
      </c>
      <c r="AB321" s="144">
        <v>136</v>
      </c>
      <c r="AC321" s="144" t="s">
        <v>168</v>
      </c>
      <c r="AD321" s="23">
        <v>2.5143010143871807E-2</v>
      </c>
      <c r="AE321" s="144" t="s">
        <v>168</v>
      </c>
      <c r="AF321" s="144">
        <v>73</v>
      </c>
      <c r="AG321" s="144" t="s">
        <v>168</v>
      </c>
      <c r="AH321" s="23">
        <v>6.6498819208222079E-2</v>
      </c>
      <c r="AI321" s="144" t="s">
        <v>168</v>
      </c>
      <c r="AJ321" s="144">
        <v>229</v>
      </c>
      <c r="AK321" s="144" t="s">
        <v>168</v>
      </c>
      <c r="AL321" s="23">
        <v>3.2880658605236132E-2</v>
      </c>
      <c r="AM321" s="144" t="s">
        <v>168</v>
      </c>
      <c r="AN321" s="144">
        <v>98</v>
      </c>
      <c r="AO321" s="144" t="s">
        <v>168</v>
      </c>
      <c r="AP321" s="23">
        <v>0</v>
      </c>
      <c r="AQ321" s="144" t="s">
        <v>168</v>
      </c>
      <c r="AR321" s="144">
        <v>253</v>
      </c>
      <c r="AS321" s="144" t="s">
        <v>168</v>
      </c>
      <c r="AT321" s="23">
        <v>0.10843418864570378</v>
      </c>
      <c r="AU321" s="144" t="s">
        <v>168</v>
      </c>
      <c r="AV321" s="144">
        <v>114</v>
      </c>
      <c r="AW321" s="144" t="s">
        <v>168</v>
      </c>
      <c r="AX321" s="23">
        <v>3.8229166885317793E-2</v>
      </c>
      <c r="AY321" s="144" t="s">
        <v>168</v>
      </c>
      <c r="AZ321" s="144">
        <v>263</v>
      </c>
      <c r="BA321" s="144" t="s">
        <v>168</v>
      </c>
      <c r="BB321" s="23">
        <v>0.129539416119511</v>
      </c>
      <c r="BC321" s="144" t="s">
        <v>168</v>
      </c>
      <c r="BD321" s="144">
        <v>66</v>
      </c>
      <c r="BE321" s="144" t="s">
        <v>168</v>
      </c>
      <c r="BF321" s="23">
        <v>0.14591057586654405</v>
      </c>
      <c r="BG321" s="144" t="s">
        <v>168</v>
      </c>
      <c r="BH321" s="144">
        <v>274</v>
      </c>
      <c r="BI321" s="144" t="s">
        <v>168</v>
      </c>
      <c r="BJ321" s="23">
        <v>0.14866527123419093</v>
      </c>
      <c r="BK321" s="144" t="s">
        <v>168</v>
      </c>
      <c r="BL321" s="144">
        <v>99</v>
      </c>
      <c r="BM321" s="144" t="s">
        <v>168</v>
      </c>
      <c r="BN321" s="23">
        <v>0.14356116451565096</v>
      </c>
      <c r="BO321" s="144" t="s">
        <v>168</v>
      </c>
      <c r="BP321" s="144">
        <v>55</v>
      </c>
      <c r="BQ321" s="144" t="s">
        <v>168</v>
      </c>
      <c r="BR321" s="23">
        <v>3.4455051988323153E-2</v>
      </c>
      <c r="BS321" s="144" t="s">
        <v>168</v>
      </c>
      <c r="BT321" s="144">
        <v>267</v>
      </c>
      <c r="BU321" s="144" t="s">
        <v>168</v>
      </c>
      <c r="BV321" s="23">
        <v>0.15449549462419768</v>
      </c>
      <c r="BW321" s="144" t="s">
        <v>168</v>
      </c>
      <c r="BX321" s="144">
        <v>105</v>
      </c>
      <c r="BY321" s="144" t="s">
        <v>168</v>
      </c>
      <c r="BZ321" s="23">
        <v>0.12514436427668363</v>
      </c>
      <c r="CA321" s="144" t="s">
        <v>168</v>
      </c>
      <c r="CB321" s="144">
        <v>211</v>
      </c>
      <c r="CC321" s="144" t="s">
        <v>168</v>
      </c>
      <c r="CD321" s="23">
        <v>3.9770792842507979E-2</v>
      </c>
      <c r="CE321" s="144" t="s">
        <v>168</v>
      </c>
      <c r="CF321" s="144">
        <v>252</v>
      </c>
      <c r="CG321" s="2">
        <f t="shared" si="44"/>
        <v>3.6390407225425484E-3</v>
      </c>
      <c r="CH321">
        <f t="shared" si="45"/>
        <v>3.2880658605236132E-2</v>
      </c>
      <c r="CI321">
        <f t="shared" si="46"/>
        <v>3.8229166885317793E-2</v>
      </c>
      <c r="CJ321">
        <f t="shared" si="47"/>
        <v>0.14866527123419093</v>
      </c>
      <c r="CK321">
        <f t="shared" si="48"/>
        <v>0.15449549462419768</v>
      </c>
      <c r="CL321">
        <f t="shared" si="49"/>
        <v>0.12514436427668363</v>
      </c>
      <c r="CM321">
        <f t="shared" si="50"/>
        <v>3.9770792842507979E-2</v>
      </c>
      <c r="CN321">
        <f t="shared" si="51"/>
        <v>7.9435178736476098E-2</v>
      </c>
      <c r="CO321">
        <f t="shared" si="52"/>
        <v>9.0976018063563711E-4</v>
      </c>
      <c r="CP321" s="144" t="s">
        <v>168</v>
      </c>
      <c r="CQ321">
        <f t="shared" si="53"/>
        <v>193</v>
      </c>
      <c r="CR321">
        <f t="shared" si="54"/>
        <v>136</v>
      </c>
      <c r="CS321" s="144" t="s">
        <v>168</v>
      </c>
    </row>
    <row r="322" spans="1:97" x14ac:dyDescent="0.25">
      <c r="A322" s="144" t="s">
        <v>287</v>
      </c>
      <c r="B322" s="23">
        <v>0.1522078964000719</v>
      </c>
      <c r="C322" s="144" t="s">
        <v>287</v>
      </c>
      <c r="D322" s="144">
        <v>278</v>
      </c>
      <c r="E322" s="144" t="s">
        <v>287</v>
      </c>
      <c r="F322" s="23">
        <v>6.4460240064012866E-2</v>
      </c>
      <c r="G322" s="144" t="s">
        <v>287</v>
      </c>
      <c r="H322" s="144">
        <v>236</v>
      </c>
      <c r="I322" s="144" t="s">
        <v>287</v>
      </c>
      <c r="J322" s="23">
        <v>0.16248362054942572</v>
      </c>
      <c r="K322" s="144" t="s">
        <v>287</v>
      </c>
      <c r="L322" s="144">
        <v>292</v>
      </c>
      <c r="M322" s="144" t="s">
        <v>287</v>
      </c>
      <c r="N322" s="23">
        <v>56</v>
      </c>
      <c r="O322" s="144" t="s">
        <v>287</v>
      </c>
      <c r="P322" s="23">
        <v>227</v>
      </c>
      <c r="Q322" s="144" t="s">
        <v>287</v>
      </c>
      <c r="R322" s="23">
        <v>5.0152593856337584E-4</v>
      </c>
      <c r="S322" s="144" t="s">
        <v>287</v>
      </c>
      <c r="T322" s="144">
        <v>256</v>
      </c>
      <c r="U322" s="144" t="s">
        <v>287</v>
      </c>
      <c r="V322" s="23">
        <v>6.4607363648452737E-2</v>
      </c>
      <c r="W322" s="144" t="s">
        <v>287</v>
      </c>
      <c r="X322" s="144">
        <v>270</v>
      </c>
      <c r="Y322" s="144" t="s">
        <v>287</v>
      </c>
      <c r="Z322" s="23">
        <v>1.0984150082305963E-3</v>
      </c>
      <c r="AA322" s="144" t="s">
        <v>287</v>
      </c>
      <c r="AB322" s="144">
        <v>288</v>
      </c>
      <c r="AC322" s="144" t="s">
        <v>287</v>
      </c>
      <c r="AD322" s="23">
        <v>3.2781796040605639E-2</v>
      </c>
      <c r="AE322" s="144" t="s">
        <v>287</v>
      </c>
      <c r="AF322" s="144">
        <v>61</v>
      </c>
      <c r="AG322" s="144" t="s">
        <v>287</v>
      </c>
      <c r="AH322" s="23">
        <v>5.6288531519348844E-2</v>
      </c>
      <c r="AI322" s="144" t="s">
        <v>287</v>
      </c>
      <c r="AJ322" s="144">
        <v>276</v>
      </c>
      <c r="AK322" s="144" t="s">
        <v>287</v>
      </c>
      <c r="AL322" s="23">
        <v>3.9037180189519197E-2</v>
      </c>
      <c r="AM322" s="144" t="s">
        <v>287</v>
      </c>
      <c r="AN322" s="144">
        <v>79</v>
      </c>
      <c r="AO322" s="144" t="s">
        <v>287</v>
      </c>
      <c r="AP322" s="23">
        <v>0</v>
      </c>
      <c r="AQ322" s="144" t="s">
        <v>287</v>
      </c>
      <c r="AR322" s="144">
        <v>253</v>
      </c>
      <c r="AS322" s="144" t="s">
        <v>287</v>
      </c>
      <c r="AT322" s="23">
        <v>6.6811193193998197E-2</v>
      </c>
      <c r="AU322" s="144" t="s">
        <v>287</v>
      </c>
      <c r="AV322" s="144">
        <v>248</v>
      </c>
      <c r="AW322" s="144" t="s">
        <v>287</v>
      </c>
      <c r="AX322" s="23">
        <v>2.3554713567008938E-2</v>
      </c>
      <c r="AY322" s="144" t="s">
        <v>287</v>
      </c>
      <c r="AZ322" s="144">
        <v>305</v>
      </c>
      <c r="BA322" s="144" t="s">
        <v>287</v>
      </c>
      <c r="BB322" s="23">
        <v>7.4399310484413991E-2</v>
      </c>
      <c r="BC322" s="144" t="s">
        <v>287</v>
      </c>
      <c r="BD322" s="144">
        <v>120</v>
      </c>
      <c r="BE322" s="144" t="s">
        <v>287</v>
      </c>
      <c r="BF322" s="23">
        <v>0.15366967373501236</v>
      </c>
      <c r="BG322" s="144" t="s">
        <v>287</v>
      </c>
      <c r="BH322" s="144">
        <v>256</v>
      </c>
      <c r="BI322" s="144" t="s">
        <v>287</v>
      </c>
      <c r="BJ322" s="23">
        <v>9.9986704669108861E-2</v>
      </c>
      <c r="BK322" s="144" t="s">
        <v>287</v>
      </c>
      <c r="BL322" s="144">
        <v>160</v>
      </c>
      <c r="BM322" s="144" t="s">
        <v>287</v>
      </c>
      <c r="BN322" s="23">
        <v>3.4949034011591426E-2</v>
      </c>
      <c r="BO322" s="144" t="s">
        <v>287</v>
      </c>
      <c r="BP322" s="144">
        <v>244</v>
      </c>
      <c r="BQ322" s="144" t="s">
        <v>287</v>
      </c>
      <c r="BR322" s="23">
        <v>7.6332838944352374E-2</v>
      </c>
      <c r="BS322" s="144" t="s">
        <v>287</v>
      </c>
      <c r="BT322" s="144">
        <v>114</v>
      </c>
      <c r="BU322" s="144" t="s">
        <v>287</v>
      </c>
      <c r="BV322" s="23">
        <v>9.6783040987534971E-2</v>
      </c>
      <c r="BW322" s="144" t="s">
        <v>287</v>
      </c>
      <c r="BX322" s="144">
        <v>203</v>
      </c>
      <c r="BY322" s="144" t="s">
        <v>287</v>
      </c>
      <c r="BZ322" s="23">
        <v>0.13592751147100893</v>
      </c>
      <c r="CA322" s="144" t="s">
        <v>287</v>
      </c>
      <c r="CB322" s="144">
        <v>193</v>
      </c>
      <c r="CC322" s="144" t="s">
        <v>287</v>
      </c>
      <c r="CD322" s="23">
        <v>2.6558225612060699E-2</v>
      </c>
      <c r="CE322" s="144" t="s">
        <v>287</v>
      </c>
      <c r="CF322" s="144">
        <v>286</v>
      </c>
      <c r="CG322" s="2">
        <f t="shared" si="44"/>
        <v>1.0984150082305963E-3</v>
      </c>
      <c r="CH322">
        <f t="shared" si="45"/>
        <v>3.9037180189519197E-2</v>
      </c>
      <c r="CI322">
        <f t="shared" si="46"/>
        <v>2.3554713567008938E-2</v>
      </c>
      <c r="CJ322">
        <f t="shared" si="47"/>
        <v>9.9986704669108861E-2</v>
      </c>
      <c r="CK322">
        <f t="shared" si="48"/>
        <v>9.6783040987534971E-2</v>
      </c>
      <c r="CL322">
        <f t="shared" si="49"/>
        <v>0.13592751147100893</v>
      </c>
      <c r="CM322">
        <f t="shared" si="50"/>
        <v>2.6558225612060699E-2</v>
      </c>
      <c r="CN322">
        <f t="shared" si="51"/>
        <v>6.2113957445067793E-2</v>
      </c>
      <c r="CO322">
        <f t="shared" si="52"/>
        <v>2.7460375205764907E-4</v>
      </c>
      <c r="CP322" s="144" t="s">
        <v>287</v>
      </c>
      <c r="CQ322">
        <f t="shared" si="53"/>
        <v>278</v>
      </c>
      <c r="CR322">
        <f t="shared" si="54"/>
        <v>288</v>
      </c>
      <c r="CS322" s="144" t="s">
        <v>287</v>
      </c>
    </row>
    <row r="323" spans="1:97" x14ac:dyDescent="0.25">
      <c r="A323" s="144" t="s">
        <v>275</v>
      </c>
      <c r="B323" s="23">
        <v>0.19637246855675392</v>
      </c>
      <c r="C323" s="144" t="s">
        <v>275</v>
      </c>
      <c r="D323" s="144">
        <v>189</v>
      </c>
      <c r="E323" s="144" t="s">
        <v>275</v>
      </c>
      <c r="F323" s="23">
        <v>6.8449947215801416E-2</v>
      </c>
      <c r="G323" s="144" t="s">
        <v>275</v>
      </c>
      <c r="H323" s="144">
        <v>226</v>
      </c>
      <c r="I323" s="144" t="s">
        <v>275</v>
      </c>
      <c r="J323" s="23">
        <v>0.26057020618611421</v>
      </c>
      <c r="K323" s="144" t="s">
        <v>275</v>
      </c>
      <c r="L323" s="144">
        <v>160</v>
      </c>
      <c r="M323" s="144" t="s">
        <v>275</v>
      </c>
      <c r="N323" s="23">
        <v>-66</v>
      </c>
      <c r="O323" s="144" t="s">
        <v>275</v>
      </c>
      <c r="P323" s="23">
        <v>86</v>
      </c>
      <c r="Q323" s="144" t="s">
        <v>275</v>
      </c>
      <c r="R323" s="23">
        <v>9.099490994080461E-4</v>
      </c>
      <c r="S323" s="144" t="s">
        <v>275</v>
      </c>
      <c r="T323" s="144">
        <v>208</v>
      </c>
      <c r="U323" s="144" t="s">
        <v>275</v>
      </c>
      <c r="V323" s="23">
        <v>0.18039269994538623</v>
      </c>
      <c r="W323" s="144" t="s">
        <v>275</v>
      </c>
      <c r="X323" s="144">
        <v>127</v>
      </c>
      <c r="Y323" s="144" t="s">
        <v>275</v>
      </c>
      <c r="Z323" s="23">
        <v>2.5766931934263675E-3</v>
      </c>
      <c r="AA323" s="144" t="s">
        <v>275</v>
      </c>
      <c r="AB323" s="144">
        <v>184</v>
      </c>
      <c r="AC323" s="144" t="s">
        <v>275</v>
      </c>
      <c r="AD323" s="23">
        <v>2.2584239666145561E-2</v>
      </c>
      <c r="AE323" s="144" t="s">
        <v>275</v>
      </c>
      <c r="AF323" s="144">
        <v>81</v>
      </c>
      <c r="AG323" s="144" t="s">
        <v>275</v>
      </c>
      <c r="AH323" s="23">
        <v>0.12572425300593087</v>
      </c>
      <c r="AI323" s="144" t="s">
        <v>275</v>
      </c>
      <c r="AJ323" s="144">
        <v>80</v>
      </c>
      <c r="AK323" s="144" t="s">
        <v>275</v>
      </c>
      <c r="AL323" s="23">
        <v>3.785163455333744E-2</v>
      </c>
      <c r="AM323" s="144" t="s">
        <v>275</v>
      </c>
      <c r="AN323" s="144">
        <v>83</v>
      </c>
      <c r="AO323" s="144" t="s">
        <v>275</v>
      </c>
      <c r="AP323" s="23">
        <v>0.10610963526161134</v>
      </c>
      <c r="AQ323" s="144" t="s">
        <v>275</v>
      </c>
      <c r="AR323" s="144">
        <v>53</v>
      </c>
      <c r="AS323" s="144" t="s">
        <v>275</v>
      </c>
      <c r="AT323" s="23">
        <v>9.4185131759400825E-2</v>
      </c>
      <c r="AU323" s="144" t="s">
        <v>275</v>
      </c>
      <c r="AV323" s="144">
        <v>154</v>
      </c>
      <c r="AW323" s="144" t="s">
        <v>275</v>
      </c>
      <c r="AX323" s="23">
        <v>0.13655928673387066</v>
      </c>
      <c r="AY323" s="144" t="s">
        <v>275</v>
      </c>
      <c r="AZ323" s="144">
        <v>61</v>
      </c>
      <c r="BA323" s="144" t="s">
        <v>275</v>
      </c>
      <c r="BB323" s="23">
        <v>1.2290413680634646E-2</v>
      </c>
      <c r="BC323" s="144" t="s">
        <v>275</v>
      </c>
      <c r="BD323" s="144">
        <v>284</v>
      </c>
      <c r="BE323" s="144" t="s">
        <v>275</v>
      </c>
      <c r="BF323" s="23">
        <v>0.22781394127493748</v>
      </c>
      <c r="BG323" s="144" t="s">
        <v>275</v>
      </c>
      <c r="BH323" s="144">
        <v>155</v>
      </c>
      <c r="BI323" s="144" t="s">
        <v>275</v>
      </c>
      <c r="BJ323" s="23">
        <v>5.8825841165141814E-2</v>
      </c>
      <c r="BK323" s="144" t="s">
        <v>275</v>
      </c>
      <c r="BL323" s="144">
        <v>269</v>
      </c>
      <c r="BM323" s="144" t="s">
        <v>275</v>
      </c>
      <c r="BN323" s="23">
        <v>9.5654843135908416E-3</v>
      </c>
      <c r="BO323" s="144" t="s">
        <v>275</v>
      </c>
      <c r="BP323" s="144">
        <v>311</v>
      </c>
      <c r="BQ323" s="144" t="s">
        <v>275</v>
      </c>
      <c r="BR323" s="23">
        <v>3.5433967744527381E-2</v>
      </c>
      <c r="BS323" s="144" t="s">
        <v>275</v>
      </c>
      <c r="BT323" s="144">
        <v>263</v>
      </c>
      <c r="BU323" s="144" t="s">
        <v>275</v>
      </c>
      <c r="BV323" s="23">
        <v>3.9153551036697772E-2</v>
      </c>
      <c r="BW323" s="144" t="s">
        <v>275</v>
      </c>
      <c r="BX323" s="144">
        <v>317</v>
      </c>
      <c r="BY323" s="144" t="s">
        <v>275</v>
      </c>
      <c r="BZ323" s="23">
        <v>0.24405283551322327</v>
      </c>
      <c r="CA323" s="144" t="s">
        <v>275</v>
      </c>
      <c r="CB323" s="144">
        <v>56</v>
      </c>
      <c r="CC323" s="144" t="s">
        <v>275</v>
      </c>
      <c r="CD323" s="23">
        <v>2.2839380082340408E-2</v>
      </c>
      <c r="CE323" s="144" t="s">
        <v>275</v>
      </c>
      <c r="CF323" s="144">
        <v>299</v>
      </c>
      <c r="CG323" s="2">
        <f t="shared" si="44"/>
        <v>2.5766931934263675E-3</v>
      </c>
      <c r="CH323">
        <f t="shared" si="45"/>
        <v>3.785163455333744E-2</v>
      </c>
      <c r="CI323">
        <f t="shared" si="46"/>
        <v>0.13655928673387066</v>
      </c>
      <c r="CJ323">
        <f t="shared" si="47"/>
        <v>5.8825841165141814E-2</v>
      </c>
      <c r="CK323">
        <f t="shared" si="48"/>
        <v>3.9153551036697772E-2</v>
      </c>
      <c r="CL323">
        <f t="shared" si="49"/>
        <v>0.24405283551322327</v>
      </c>
      <c r="CM323">
        <f t="shared" si="50"/>
        <v>2.2839380082340408E-2</v>
      </c>
      <c r="CN323">
        <f t="shared" si="51"/>
        <v>8.0136914337588627E-2</v>
      </c>
      <c r="CO323">
        <f t="shared" si="52"/>
        <v>6.4417329835659187E-4</v>
      </c>
      <c r="CP323" s="144" t="s">
        <v>275</v>
      </c>
      <c r="CQ323">
        <f t="shared" si="53"/>
        <v>189</v>
      </c>
      <c r="CR323">
        <f t="shared" si="54"/>
        <v>184</v>
      </c>
      <c r="CS323" s="144" t="s">
        <v>275</v>
      </c>
    </row>
    <row r="324" spans="1:97" x14ac:dyDescent="0.25">
      <c r="A324" s="144" t="s">
        <v>23</v>
      </c>
      <c r="B324" s="23">
        <v>0.66989870964471099</v>
      </c>
      <c r="C324" s="144" t="s">
        <v>23</v>
      </c>
      <c r="D324" s="144">
        <v>10</v>
      </c>
      <c r="E324" s="144" t="s">
        <v>23</v>
      </c>
      <c r="F324" s="23">
        <v>0.66347584791389691</v>
      </c>
      <c r="G324" s="144" t="s">
        <v>23</v>
      </c>
      <c r="H324" s="144">
        <v>5</v>
      </c>
      <c r="I324" s="144" t="s">
        <v>23</v>
      </c>
      <c r="J324" s="23">
        <v>0.25432975360082472</v>
      </c>
      <c r="K324" s="144" t="s">
        <v>23</v>
      </c>
      <c r="L324" s="144">
        <v>170</v>
      </c>
      <c r="M324" s="144" t="s">
        <v>23</v>
      </c>
      <c r="N324" s="23">
        <v>165</v>
      </c>
      <c r="O324" s="144" t="s">
        <v>23</v>
      </c>
      <c r="P324" s="23">
        <v>300</v>
      </c>
      <c r="Q324" s="144" t="s">
        <v>23</v>
      </c>
      <c r="R324" s="23">
        <v>1.1778158099443943E-2</v>
      </c>
      <c r="S324" s="144" t="s">
        <v>23</v>
      </c>
      <c r="T324" s="144">
        <v>18</v>
      </c>
      <c r="U324" s="144" t="s">
        <v>23</v>
      </c>
      <c r="V324" s="23">
        <v>0.13610216583968474</v>
      </c>
      <c r="W324" s="144" t="s">
        <v>23</v>
      </c>
      <c r="X324" s="144">
        <v>164</v>
      </c>
      <c r="Y324" s="144" t="s">
        <v>23</v>
      </c>
      <c r="Z324" s="23">
        <v>1.3032348706834904E-2</v>
      </c>
      <c r="AA324" s="144" t="s">
        <v>23</v>
      </c>
      <c r="AB324" s="144">
        <v>22</v>
      </c>
      <c r="AC324" s="144" t="s">
        <v>23</v>
      </c>
      <c r="AD324" s="23">
        <v>0.22229847946971917</v>
      </c>
      <c r="AE324" s="144" t="s">
        <v>23</v>
      </c>
      <c r="AF324" s="144">
        <v>9</v>
      </c>
      <c r="AG324" s="144" t="s">
        <v>23</v>
      </c>
      <c r="AH324" s="23">
        <v>0.14182423101716576</v>
      </c>
      <c r="AI324" s="144" t="s">
        <v>23</v>
      </c>
      <c r="AJ324" s="144">
        <v>59</v>
      </c>
      <c r="AK324" s="144" t="s">
        <v>23</v>
      </c>
      <c r="AL324" s="23">
        <v>0.23448511514779019</v>
      </c>
      <c r="AM324" s="144" t="s">
        <v>23</v>
      </c>
      <c r="AN324" s="144">
        <v>9</v>
      </c>
      <c r="AO324" s="144" t="s">
        <v>23</v>
      </c>
      <c r="AP324" s="23">
        <v>1</v>
      </c>
      <c r="AQ324" s="144" t="s">
        <v>23</v>
      </c>
      <c r="AR324" s="144">
        <v>1</v>
      </c>
      <c r="AS324" s="144" t="s">
        <v>23</v>
      </c>
      <c r="AT324" s="23">
        <v>7.3668710445638955E-2</v>
      </c>
      <c r="AU324" s="144" t="s">
        <v>23</v>
      </c>
      <c r="AV324" s="144">
        <v>222</v>
      </c>
      <c r="AW324" s="144" t="s">
        <v>23</v>
      </c>
      <c r="AX324" s="23">
        <v>1</v>
      </c>
      <c r="AY324" s="144" t="s">
        <v>23</v>
      </c>
      <c r="AZ324" s="144">
        <v>1</v>
      </c>
      <c r="BA324" s="144" t="s">
        <v>23</v>
      </c>
      <c r="BB324" s="23">
        <v>0.10147666692222446</v>
      </c>
      <c r="BC324" s="144" t="s">
        <v>23</v>
      </c>
      <c r="BD324" s="144">
        <v>93</v>
      </c>
      <c r="BE324" s="144" t="s">
        <v>23</v>
      </c>
      <c r="BF324" s="23">
        <v>0.17487609981074329</v>
      </c>
      <c r="BG324" s="144" t="s">
        <v>23</v>
      </c>
      <c r="BH324" s="144">
        <v>219</v>
      </c>
      <c r="BI324" s="144" t="s">
        <v>23</v>
      </c>
      <c r="BJ324" s="23">
        <v>0.12911962601356192</v>
      </c>
      <c r="BK324" s="144" t="s">
        <v>23</v>
      </c>
      <c r="BL324" s="144">
        <v>122</v>
      </c>
      <c r="BM324" s="144" t="s">
        <v>23</v>
      </c>
      <c r="BN324" s="23">
        <v>0.13252478147311714</v>
      </c>
      <c r="BO324" s="144" t="s">
        <v>23</v>
      </c>
      <c r="BP324" s="144">
        <v>66</v>
      </c>
      <c r="BQ324" s="144" t="s">
        <v>23</v>
      </c>
      <c r="BR324" s="23">
        <v>3.6066006219255244E-2</v>
      </c>
      <c r="BS324" s="144" t="s">
        <v>23</v>
      </c>
      <c r="BT324" s="144">
        <v>260</v>
      </c>
      <c r="BU324" s="144" t="s">
        <v>23</v>
      </c>
      <c r="BV324" s="23">
        <v>0.14632823832439304</v>
      </c>
      <c r="BW324" s="144" t="s">
        <v>23</v>
      </c>
      <c r="BX324" s="144">
        <v>113</v>
      </c>
      <c r="BY324" s="144" t="s">
        <v>23</v>
      </c>
      <c r="BZ324" s="23">
        <v>0.20739048047697095</v>
      </c>
      <c r="CA324" s="144" t="s">
        <v>23</v>
      </c>
      <c r="CB324" s="144">
        <v>86</v>
      </c>
      <c r="CC324" s="144" t="s">
        <v>23</v>
      </c>
      <c r="CD324" s="23">
        <v>0.13823115251928361</v>
      </c>
      <c r="CE324" s="144" t="s">
        <v>23</v>
      </c>
      <c r="CF324" s="144">
        <v>82</v>
      </c>
      <c r="CG324" s="2">
        <f t="shared" si="44"/>
        <v>1.3032348706834904E-2</v>
      </c>
      <c r="CH324">
        <f t="shared" si="45"/>
        <v>0.23448511514779019</v>
      </c>
      <c r="CI324">
        <f t="shared" si="46"/>
        <v>1</v>
      </c>
      <c r="CJ324">
        <f t="shared" si="47"/>
        <v>0.12911962601356192</v>
      </c>
      <c r="CK324">
        <f t="shared" si="48"/>
        <v>0.14632823832439304</v>
      </c>
      <c r="CL324">
        <f t="shared" si="49"/>
        <v>0.20739048047697095</v>
      </c>
      <c r="CM324">
        <f t="shared" si="50"/>
        <v>0.13823115251928361</v>
      </c>
      <c r="CN324">
        <f t="shared" si="51"/>
        <v>0.27337648655236096</v>
      </c>
      <c r="CO324">
        <f t="shared" si="52"/>
        <v>3.258087176708726E-3</v>
      </c>
      <c r="CP324" s="144" t="s">
        <v>23</v>
      </c>
      <c r="CQ324">
        <f t="shared" si="53"/>
        <v>10</v>
      </c>
      <c r="CR324">
        <f t="shared" si="54"/>
        <v>22</v>
      </c>
      <c r="CS324" s="144" t="s">
        <v>23</v>
      </c>
    </row>
    <row r="325" spans="1:97" x14ac:dyDescent="0.25">
      <c r="A325" s="144" t="s">
        <v>187</v>
      </c>
      <c r="B325" s="23">
        <v>0.19531282250742327</v>
      </c>
      <c r="C325" s="144" t="s">
        <v>187</v>
      </c>
      <c r="D325" s="144">
        <v>191</v>
      </c>
      <c r="E325" s="144" t="s">
        <v>187</v>
      </c>
      <c r="F325" s="23">
        <v>6.0899359638335454E-2</v>
      </c>
      <c r="G325" s="144" t="s">
        <v>187</v>
      </c>
      <c r="H325" s="144">
        <v>251</v>
      </c>
      <c r="I325" s="144" t="s">
        <v>187</v>
      </c>
      <c r="J325" s="23">
        <v>0.21383743522842405</v>
      </c>
      <c r="K325" s="144" t="s">
        <v>187</v>
      </c>
      <c r="L325" s="144">
        <v>225</v>
      </c>
      <c r="M325" s="144" t="s">
        <v>187</v>
      </c>
      <c r="N325" s="23">
        <v>-26</v>
      </c>
      <c r="O325" s="144" t="s">
        <v>187</v>
      </c>
      <c r="P325" s="23">
        <v>134</v>
      </c>
      <c r="Q325" s="144" t="s">
        <v>187</v>
      </c>
      <c r="R325" s="23">
        <v>8.6370514467555559E-3</v>
      </c>
      <c r="S325" s="144" t="s">
        <v>187</v>
      </c>
      <c r="T325" s="144">
        <v>27</v>
      </c>
      <c r="U325" s="144" t="s">
        <v>187</v>
      </c>
      <c r="V325" s="23">
        <v>5.1214489566985377E-2</v>
      </c>
      <c r="W325" s="144" t="s">
        <v>187</v>
      </c>
      <c r="X325" s="144">
        <v>287</v>
      </c>
      <c r="Y325" s="144" t="s">
        <v>187</v>
      </c>
      <c r="Z325" s="23">
        <v>9.1077340780484316E-3</v>
      </c>
      <c r="AA325" s="144" t="s">
        <v>187</v>
      </c>
      <c r="AB325" s="144">
        <v>37</v>
      </c>
      <c r="AC325" s="144" t="s">
        <v>187</v>
      </c>
      <c r="AD325" s="23">
        <v>4.7234676786043435E-2</v>
      </c>
      <c r="AE325" s="144" t="s">
        <v>187</v>
      </c>
      <c r="AF325" s="144">
        <v>36</v>
      </c>
      <c r="AG325" s="144" t="s">
        <v>187</v>
      </c>
      <c r="AH325" s="23">
        <v>5.3647871711759741E-2</v>
      </c>
      <c r="AI325" s="144" t="s">
        <v>187</v>
      </c>
      <c r="AJ325" s="144">
        <v>286</v>
      </c>
      <c r="AK325" s="144" t="s">
        <v>187</v>
      </c>
      <c r="AL325" s="23">
        <v>5.2787464518885947E-2</v>
      </c>
      <c r="AM325" s="144" t="s">
        <v>187</v>
      </c>
      <c r="AN325" s="144">
        <v>52</v>
      </c>
      <c r="AO325" s="144" t="s">
        <v>187</v>
      </c>
      <c r="AP325" s="23">
        <v>0</v>
      </c>
      <c r="AQ325" s="144" t="s">
        <v>187</v>
      </c>
      <c r="AR325" s="144">
        <v>253</v>
      </c>
      <c r="AS325" s="144" t="s">
        <v>187</v>
      </c>
      <c r="AT325" s="23">
        <v>9.7798624858955976E-2</v>
      </c>
      <c r="AU325" s="144" t="s">
        <v>187</v>
      </c>
      <c r="AV325" s="144">
        <v>140</v>
      </c>
      <c r="AW325" s="144" t="s">
        <v>187</v>
      </c>
      <c r="AX325" s="23">
        <v>3.4479530834168777E-2</v>
      </c>
      <c r="AY325" s="144" t="s">
        <v>187</v>
      </c>
      <c r="AZ325" s="144">
        <v>276</v>
      </c>
      <c r="BA325" s="144" t="s">
        <v>187</v>
      </c>
      <c r="BB325" s="23">
        <v>7.2495406959609029E-2</v>
      </c>
      <c r="BC325" s="144" t="s">
        <v>187</v>
      </c>
      <c r="BD325" s="144">
        <v>124</v>
      </c>
      <c r="BE325" s="144" t="s">
        <v>187</v>
      </c>
      <c r="BF325" s="23">
        <v>0.23359722933733329</v>
      </c>
      <c r="BG325" s="144" t="s">
        <v>187</v>
      </c>
      <c r="BH325" s="144">
        <v>143</v>
      </c>
      <c r="BI325" s="144" t="s">
        <v>187</v>
      </c>
      <c r="BJ325" s="23">
        <v>0.11495515487479908</v>
      </c>
      <c r="BK325" s="144" t="s">
        <v>187</v>
      </c>
      <c r="BL325" s="144">
        <v>139</v>
      </c>
      <c r="BM325" s="144" t="s">
        <v>187</v>
      </c>
      <c r="BN325" s="23">
        <v>6.3853439150366436E-3</v>
      </c>
      <c r="BO325" s="144" t="s">
        <v>187</v>
      </c>
      <c r="BP325" s="144">
        <v>318</v>
      </c>
      <c r="BQ325" s="144" t="s">
        <v>187</v>
      </c>
      <c r="BR325" s="23">
        <v>3.7380408159670905E-2</v>
      </c>
      <c r="BS325" s="144" t="s">
        <v>187</v>
      </c>
      <c r="BT325" s="144">
        <v>255</v>
      </c>
      <c r="BU325" s="144" t="s">
        <v>187</v>
      </c>
      <c r="BV325" s="23">
        <v>3.8091011169913973E-2</v>
      </c>
      <c r="BW325" s="144" t="s">
        <v>187</v>
      </c>
      <c r="BX325" s="144">
        <v>319</v>
      </c>
      <c r="BY325" s="144" t="s">
        <v>187</v>
      </c>
      <c r="BZ325" s="23">
        <v>0.26596596988051646</v>
      </c>
      <c r="CA325" s="144" t="s">
        <v>187</v>
      </c>
      <c r="CB325" s="144">
        <v>51</v>
      </c>
      <c r="CC325" s="144" t="s">
        <v>187</v>
      </c>
      <c r="CD325" s="23">
        <v>2.3964574973576947E-2</v>
      </c>
      <c r="CE325" s="144" t="s">
        <v>187</v>
      </c>
      <c r="CF325" s="144">
        <v>297</v>
      </c>
      <c r="CG325" s="2">
        <f t="shared" ref="CG325:CG330" si="55">Z325</f>
        <v>9.1077340780484316E-3</v>
      </c>
      <c r="CH325">
        <f t="shared" ref="CH325:CH330" si="56">AL325</f>
        <v>5.2787464518885947E-2</v>
      </c>
      <c r="CI325">
        <f t="shared" ref="CI325:CI330" si="57">AX325</f>
        <v>3.4479530834168777E-2</v>
      </c>
      <c r="CJ325">
        <f t="shared" ref="CJ325:CJ330" si="58">BJ325</f>
        <v>0.11495515487479908</v>
      </c>
      <c r="CK325">
        <f t="shared" ref="CK325:CK330" si="59">BV325</f>
        <v>3.8091011169913973E-2</v>
      </c>
      <c r="CL325">
        <f t="shared" ref="CL325:CL330" si="60">BZ325</f>
        <v>0.26596596988051646</v>
      </c>
      <c r="CM325">
        <f t="shared" si="50"/>
        <v>2.3964574973576947E-2</v>
      </c>
      <c r="CN325">
        <f t="shared" si="51"/>
        <v>7.9704487300807592E-2</v>
      </c>
      <c r="CO325">
        <f t="shared" si="52"/>
        <v>2.2769335195121079E-3</v>
      </c>
      <c r="CP325" s="144" t="s">
        <v>187</v>
      </c>
      <c r="CQ325">
        <f t="shared" si="53"/>
        <v>191</v>
      </c>
      <c r="CR325">
        <f t="shared" si="54"/>
        <v>37</v>
      </c>
      <c r="CS325" s="144" t="s">
        <v>187</v>
      </c>
    </row>
    <row r="326" spans="1:97" x14ac:dyDescent="0.25">
      <c r="A326" s="144" t="s">
        <v>122</v>
      </c>
      <c r="B326" s="23">
        <v>0.31998562790119028</v>
      </c>
      <c r="C326" s="144" t="s">
        <v>122</v>
      </c>
      <c r="D326" s="144">
        <v>79</v>
      </c>
      <c r="E326" s="144" t="s">
        <v>122</v>
      </c>
      <c r="F326" s="23">
        <v>0.18422077819204888</v>
      </c>
      <c r="G326" s="144" t="s">
        <v>122</v>
      </c>
      <c r="H326" s="144">
        <v>58</v>
      </c>
      <c r="I326" s="144" t="s">
        <v>122</v>
      </c>
      <c r="J326" s="23">
        <v>0.34245227134671918</v>
      </c>
      <c r="K326" s="144" t="s">
        <v>122</v>
      </c>
      <c r="L326" s="144">
        <v>81</v>
      </c>
      <c r="M326" s="144" t="s">
        <v>122</v>
      </c>
      <c r="N326" s="23">
        <v>23</v>
      </c>
      <c r="O326" s="144" t="s">
        <v>122</v>
      </c>
      <c r="P326" s="23">
        <v>201</v>
      </c>
      <c r="Q326" s="144" t="s">
        <v>122</v>
      </c>
      <c r="R326" s="23">
        <v>1.4105527369443023E-3</v>
      </c>
      <c r="S326" s="144" t="s">
        <v>122</v>
      </c>
      <c r="T326" s="144">
        <v>144</v>
      </c>
      <c r="U326" s="144" t="s">
        <v>122</v>
      </c>
      <c r="V326" s="23">
        <v>0.30794389993636723</v>
      </c>
      <c r="W326" s="144" t="s">
        <v>122</v>
      </c>
      <c r="X326" s="144">
        <v>57</v>
      </c>
      <c r="Y326" s="144" t="s">
        <v>122</v>
      </c>
      <c r="Z326" s="23">
        <v>4.2558530718812453E-3</v>
      </c>
      <c r="AA326" s="144" t="s">
        <v>122</v>
      </c>
      <c r="AB326" s="144">
        <v>110</v>
      </c>
      <c r="AC326" s="144" t="s">
        <v>122</v>
      </c>
      <c r="AD326" s="23">
        <v>5.2284990169819091E-3</v>
      </c>
      <c r="AE326" s="144" t="s">
        <v>122</v>
      </c>
      <c r="AF326" s="144">
        <v>251</v>
      </c>
      <c r="AG326" s="144" t="s">
        <v>122</v>
      </c>
      <c r="AH326" s="23">
        <v>8.6689744846342939E-2</v>
      </c>
      <c r="AI326" s="144" t="s">
        <v>122</v>
      </c>
      <c r="AJ326" s="144">
        <v>152</v>
      </c>
      <c r="AK326" s="144" t="s">
        <v>122</v>
      </c>
      <c r="AL326" s="23">
        <v>1.6020373171427914E-2</v>
      </c>
      <c r="AM326" s="144" t="s">
        <v>122</v>
      </c>
      <c r="AN326" s="144">
        <v>255</v>
      </c>
      <c r="AO326" s="144" t="s">
        <v>122</v>
      </c>
      <c r="AP326" s="23">
        <v>2.537710184303249E-2</v>
      </c>
      <c r="AQ326" s="144" t="s">
        <v>122</v>
      </c>
      <c r="AR326" s="144">
        <v>189</v>
      </c>
      <c r="AS326" s="144" t="s">
        <v>122</v>
      </c>
      <c r="AT326" s="23">
        <v>9.3256209099774279E-2</v>
      </c>
      <c r="AU326" s="144" t="s">
        <v>122</v>
      </c>
      <c r="AV326" s="144">
        <v>156</v>
      </c>
      <c r="AW326" s="144" t="s">
        <v>122</v>
      </c>
      <c r="AX326" s="23">
        <v>5.7596071333316595E-2</v>
      </c>
      <c r="AY326" s="144" t="s">
        <v>122</v>
      </c>
      <c r="AZ326" s="144">
        <v>200</v>
      </c>
      <c r="BA326" s="144" t="s">
        <v>122</v>
      </c>
      <c r="BB326" s="23">
        <v>0.33240916917448887</v>
      </c>
      <c r="BC326" s="144" t="s">
        <v>122</v>
      </c>
      <c r="BD326" s="144">
        <v>15</v>
      </c>
      <c r="BE326" s="144" t="s">
        <v>122</v>
      </c>
      <c r="BF326" s="23">
        <v>0.25998047710459743</v>
      </c>
      <c r="BG326" s="144" t="s">
        <v>122</v>
      </c>
      <c r="BH326" s="144">
        <v>122</v>
      </c>
      <c r="BI326" s="144" t="s">
        <v>122</v>
      </c>
      <c r="BJ326" s="23">
        <v>0.35756955198369472</v>
      </c>
      <c r="BK326" s="144" t="s">
        <v>122</v>
      </c>
      <c r="BL326" s="144">
        <v>15</v>
      </c>
      <c r="BM326" s="144" t="s">
        <v>122</v>
      </c>
      <c r="BN326" s="23">
        <v>4.3201402893738423E-2</v>
      </c>
      <c r="BO326" s="144" t="s">
        <v>122</v>
      </c>
      <c r="BP326" s="144">
        <v>213</v>
      </c>
      <c r="BQ326" s="144" t="s">
        <v>122</v>
      </c>
      <c r="BR326" s="23">
        <v>9.046336586005041E-2</v>
      </c>
      <c r="BS326" s="144" t="s">
        <v>122</v>
      </c>
      <c r="BT326" s="144">
        <v>76</v>
      </c>
      <c r="BU326" s="144" t="s">
        <v>122</v>
      </c>
      <c r="BV326" s="23">
        <v>0.1162451224638638</v>
      </c>
      <c r="BW326" s="144" t="s">
        <v>122</v>
      </c>
      <c r="BX326" s="144">
        <v>166</v>
      </c>
      <c r="BY326" s="144" t="s">
        <v>122</v>
      </c>
      <c r="BZ326" s="23">
        <v>0.18758931192137432</v>
      </c>
      <c r="CA326" s="144" t="s">
        <v>122</v>
      </c>
      <c r="CB326" s="144">
        <v>112</v>
      </c>
      <c r="CC326" s="144" t="s">
        <v>122</v>
      </c>
      <c r="CD326" s="23">
        <v>0.19690308713931196</v>
      </c>
      <c r="CE326" s="144" t="s">
        <v>122</v>
      </c>
      <c r="CF326" s="144">
        <v>53</v>
      </c>
      <c r="CG326" s="2">
        <f t="shared" si="55"/>
        <v>4.2558530718812453E-3</v>
      </c>
      <c r="CH326">
        <f t="shared" si="56"/>
        <v>1.6020373171427914E-2</v>
      </c>
      <c r="CI326">
        <f t="shared" si="57"/>
        <v>5.7596071333316595E-2</v>
      </c>
      <c r="CJ326">
        <f t="shared" si="58"/>
        <v>0.35756955198369472</v>
      </c>
      <c r="CK326">
        <f t="shared" si="59"/>
        <v>0.1162451224638638</v>
      </c>
      <c r="CL326">
        <f t="shared" si="60"/>
        <v>0.18758931192137432</v>
      </c>
      <c r="CM326">
        <f t="shared" ref="CM326:CM330" si="61">CD326</f>
        <v>0.19690308713931196</v>
      </c>
      <c r="CN326">
        <f t="shared" ref="CN326:CN330" si="62">SUMPRODUCT(CG326:CM326,CG$4:CM$4)</f>
        <v>0.13058175130576499</v>
      </c>
      <c r="CO326">
        <f t="shared" ref="CO326:CO330" si="63">SUMPRODUCT(CG326:CM326,CG$3:CM$3)</f>
        <v>1.0639632679703113E-3</v>
      </c>
      <c r="CP326" s="144" t="s">
        <v>122</v>
      </c>
      <c r="CQ326">
        <f t="shared" ref="CQ326:CQ330" si="64">RANK(CN326,CN$5:CN$330)</f>
        <v>79</v>
      </c>
      <c r="CR326">
        <f t="shared" ref="CR326:CR330" si="65">RANK(CO326,CO$5:CO$330)</f>
        <v>110</v>
      </c>
      <c r="CS326" s="144" t="s">
        <v>122</v>
      </c>
    </row>
    <row r="327" spans="1:97" x14ac:dyDescent="0.25">
      <c r="A327" s="144" t="s">
        <v>289</v>
      </c>
      <c r="B327" s="23">
        <v>0.19132244076310934</v>
      </c>
      <c r="C327" s="144" t="s">
        <v>289</v>
      </c>
      <c r="D327" s="144">
        <v>199</v>
      </c>
      <c r="E327" s="144" t="s">
        <v>289</v>
      </c>
      <c r="F327" s="23">
        <v>8.6829317599629849E-2</v>
      </c>
      <c r="G327" s="144" t="s">
        <v>289</v>
      </c>
      <c r="H327" s="144">
        <v>183</v>
      </c>
      <c r="I327" s="144" t="s">
        <v>289</v>
      </c>
      <c r="J327" s="23">
        <v>0.1960950906256978</v>
      </c>
      <c r="K327" s="144" t="s">
        <v>289</v>
      </c>
      <c r="L327" s="144">
        <v>256</v>
      </c>
      <c r="M327" s="144" t="s">
        <v>289</v>
      </c>
      <c r="N327" s="23">
        <v>73</v>
      </c>
      <c r="O327" s="144" t="s">
        <v>289</v>
      </c>
      <c r="P327" s="23">
        <v>237</v>
      </c>
      <c r="Q327" s="144" t="s">
        <v>289</v>
      </c>
      <c r="R327" s="23">
        <v>1.1089856648143622E-3</v>
      </c>
      <c r="S327" s="144" t="s">
        <v>289</v>
      </c>
      <c r="T327" s="144">
        <v>177</v>
      </c>
      <c r="U327" s="144" t="s">
        <v>289</v>
      </c>
      <c r="V327" s="23">
        <v>0.10706312163967928</v>
      </c>
      <c r="W327" s="144" t="s">
        <v>289</v>
      </c>
      <c r="X327" s="144">
        <v>200</v>
      </c>
      <c r="Y327" s="144" t="s">
        <v>289</v>
      </c>
      <c r="Z327" s="23">
        <v>2.0980279935716986E-3</v>
      </c>
      <c r="AA327" s="144" t="s">
        <v>289</v>
      </c>
      <c r="AB327" s="144">
        <v>219</v>
      </c>
      <c r="AC327" s="144" t="s">
        <v>289</v>
      </c>
      <c r="AD327" s="23">
        <v>6.3240854418501243E-3</v>
      </c>
      <c r="AE327" s="144" t="s">
        <v>289</v>
      </c>
      <c r="AF327" s="144">
        <v>230</v>
      </c>
      <c r="AG327" s="144" t="s">
        <v>289</v>
      </c>
      <c r="AH327" s="23">
        <v>4.8828146787235481E-2</v>
      </c>
      <c r="AI327" s="144" t="s">
        <v>289</v>
      </c>
      <c r="AJ327" s="144">
        <v>306</v>
      </c>
      <c r="AK327" s="144" t="s">
        <v>289</v>
      </c>
      <c r="AL327" s="23">
        <v>1.2316169092423663E-2</v>
      </c>
      <c r="AM327" s="144" t="s">
        <v>289</v>
      </c>
      <c r="AN327" s="144">
        <v>295</v>
      </c>
      <c r="AO327" s="144" t="s">
        <v>289</v>
      </c>
      <c r="AP327" s="23">
        <v>2.0956424244396608E-2</v>
      </c>
      <c r="AQ327" s="144" t="s">
        <v>289</v>
      </c>
      <c r="AR327" s="144">
        <v>208</v>
      </c>
      <c r="AS327" s="144" t="s">
        <v>289</v>
      </c>
      <c r="AT327" s="23">
        <v>0.11736876133602865</v>
      </c>
      <c r="AU327" s="144" t="s">
        <v>289</v>
      </c>
      <c r="AV327" s="144">
        <v>92</v>
      </c>
      <c r="AW327" s="144" t="s">
        <v>289</v>
      </c>
      <c r="AX327" s="23">
        <v>6.1791243776055813E-2</v>
      </c>
      <c r="AY327" s="144" t="s">
        <v>289</v>
      </c>
      <c r="AZ327" s="144">
        <v>189</v>
      </c>
      <c r="BA327" s="144" t="s">
        <v>289</v>
      </c>
      <c r="BB327" s="23">
        <v>7.2519155642558675E-2</v>
      </c>
      <c r="BC327" s="144" t="s">
        <v>289</v>
      </c>
      <c r="BD327" s="144">
        <v>122</v>
      </c>
      <c r="BE327" s="144" t="s">
        <v>289</v>
      </c>
      <c r="BF327" s="23">
        <v>0.12060898683170189</v>
      </c>
      <c r="BG327" s="144" t="s">
        <v>289</v>
      </c>
      <c r="BH327" s="144">
        <v>310</v>
      </c>
      <c r="BI327" s="144" t="s">
        <v>289</v>
      </c>
      <c r="BJ327" s="23">
        <v>9.1361736396312759E-2</v>
      </c>
      <c r="BK327" s="144" t="s">
        <v>289</v>
      </c>
      <c r="BL327" s="144">
        <v>184</v>
      </c>
      <c r="BM327" s="144" t="s">
        <v>289</v>
      </c>
      <c r="BN327" s="23">
        <v>9.1219244525210755E-2</v>
      </c>
      <c r="BO327" s="144" t="s">
        <v>289</v>
      </c>
      <c r="BP327" s="144">
        <v>107</v>
      </c>
      <c r="BQ327" s="144" t="s">
        <v>289</v>
      </c>
      <c r="BR327" s="23">
        <v>0.10150884782959813</v>
      </c>
      <c r="BS327" s="144" t="s">
        <v>289</v>
      </c>
      <c r="BT327" s="144">
        <v>61</v>
      </c>
      <c r="BU327" s="144" t="s">
        <v>289</v>
      </c>
      <c r="BV327" s="23">
        <v>0.16750315378490022</v>
      </c>
      <c r="BW327" s="144" t="s">
        <v>289</v>
      </c>
      <c r="BX327" s="144">
        <v>94</v>
      </c>
      <c r="BY327" s="144" t="s">
        <v>289</v>
      </c>
      <c r="BZ327" s="23">
        <v>0.14663621403093827</v>
      </c>
      <c r="CA327" s="144" t="s">
        <v>289</v>
      </c>
      <c r="CB327" s="144">
        <v>167</v>
      </c>
      <c r="CC327" s="144" t="s">
        <v>289</v>
      </c>
      <c r="CD327" s="23">
        <v>5.8200854135333997E-2</v>
      </c>
      <c r="CE327" s="144" t="s">
        <v>289</v>
      </c>
      <c r="CF327" s="144">
        <v>188</v>
      </c>
      <c r="CG327" s="2">
        <f t="shared" si="55"/>
        <v>2.0980279935716986E-3</v>
      </c>
      <c r="CH327">
        <f t="shared" si="56"/>
        <v>1.2316169092423663E-2</v>
      </c>
      <c r="CI327">
        <f t="shared" si="57"/>
        <v>6.1791243776055813E-2</v>
      </c>
      <c r="CJ327">
        <f t="shared" si="58"/>
        <v>9.1361736396312759E-2</v>
      </c>
      <c r="CK327">
        <f t="shared" si="59"/>
        <v>0.16750315378490022</v>
      </c>
      <c r="CL327">
        <f t="shared" si="60"/>
        <v>0.14663621403093827</v>
      </c>
      <c r="CM327">
        <f t="shared" si="61"/>
        <v>5.8200854135333997E-2</v>
      </c>
      <c r="CN327">
        <f t="shared" si="62"/>
        <v>7.8076067174663769E-2</v>
      </c>
      <c r="CO327">
        <f t="shared" si="63"/>
        <v>5.2450699839292464E-4</v>
      </c>
      <c r="CP327" s="144" t="s">
        <v>289</v>
      </c>
      <c r="CQ327">
        <f t="shared" si="64"/>
        <v>199</v>
      </c>
      <c r="CR327">
        <f t="shared" si="65"/>
        <v>219</v>
      </c>
      <c r="CS327" s="144" t="s">
        <v>289</v>
      </c>
    </row>
    <row r="328" spans="1:97" x14ac:dyDescent="0.25">
      <c r="A328" s="144" t="s">
        <v>49</v>
      </c>
      <c r="B328" s="23">
        <v>0.28432273513193163</v>
      </c>
      <c r="C328" s="144" t="s">
        <v>49</v>
      </c>
      <c r="D328" s="144">
        <v>94</v>
      </c>
      <c r="E328" s="144" t="s">
        <v>49</v>
      </c>
      <c r="F328" s="23">
        <v>0.15111358819794879</v>
      </c>
      <c r="G328" s="144" t="s">
        <v>49</v>
      </c>
      <c r="H328" s="144">
        <v>74</v>
      </c>
      <c r="I328" s="144" t="s">
        <v>49</v>
      </c>
      <c r="J328" s="23">
        <v>0.35180946176675998</v>
      </c>
      <c r="K328" s="144" t="s">
        <v>49</v>
      </c>
      <c r="L328" s="144">
        <v>75</v>
      </c>
      <c r="M328" s="144" t="s">
        <v>49</v>
      </c>
      <c r="N328" s="23">
        <v>1</v>
      </c>
      <c r="O328" s="144" t="s">
        <v>49</v>
      </c>
      <c r="P328" s="23">
        <v>168</v>
      </c>
      <c r="Q328" s="144" t="s">
        <v>49</v>
      </c>
      <c r="R328" s="23">
        <v>1.1123597394610888E-3</v>
      </c>
      <c r="S328" s="144" t="s">
        <v>49</v>
      </c>
      <c r="T328" s="144">
        <v>176</v>
      </c>
      <c r="U328" s="144" t="s">
        <v>49</v>
      </c>
      <c r="V328" s="23">
        <v>6.9901659392546125E-2</v>
      </c>
      <c r="W328" s="144" t="s">
        <v>49</v>
      </c>
      <c r="X328" s="144">
        <v>265</v>
      </c>
      <c r="Y328" s="144" t="s">
        <v>49</v>
      </c>
      <c r="Z328" s="23">
        <v>1.7579902689518697E-3</v>
      </c>
      <c r="AA328" s="144" t="s">
        <v>49</v>
      </c>
      <c r="AB328" s="144">
        <v>245</v>
      </c>
      <c r="AC328" s="144" t="s">
        <v>49</v>
      </c>
      <c r="AD328" s="23">
        <v>2.9988148311148508E-3</v>
      </c>
      <c r="AE328" s="144" t="s">
        <v>49</v>
      </c>
      <c r="AF328" s="144">
        <v>289</v>
      </c>
      <c r="AG328" s="144" t="s">
        <v>49</v>
      </c>
      <c r="AH328" s="23">
        <v>7.0567053893170265E-2</v>
      </c>
      <c r="AI328" s="144" t="s">
        <v>49</v>
      </c>
      <c r="AJ328" s="144">
        <v>209</v>
      </c>
      <c r="AK328" s="144" t="s">
        <v>49</v>
      </c>
      <c r="AL328" s="23">
        <v>1.1815768393490042E-2</v>
      </c>
      <c r="AM328" s="144" t="s">
        <v>49</v>
      </c>
      <c r="AN328" s="144">
        <v>302</v>
      </c>
      <c r="AO328" s="144" t="s">
        <v>49</v>
      </c>
      <c r="AP328" s="23">
        <v>0.10683849308188605</v>
      </c>
      <c r="AQ328" s="144" t="s">
        <v>49</v>
      </c>
      <c r="AR328" s="144">
        <v>52</v>
      </c>
      <c r="AS328" s="144" t="s">
        <v>49</v>
      </c>
      <c r="AT328" s="23">
        <v>7.4545376636012822E-2</v>
      </c>
      <c r="AU328" s="144" t="s">
        <v>49</v>
      </c>
      <c r="AV328" s="144">
        <v>220</v>
      </c>
      <c r="AW328" s="144" t="s">
        <v>49</v>
      </c>
      <c r="AX328" s="23">
        <v>0.13034509307666076</v>
      </c>
      <c r="AY328" s="144" t="s">
        <v>49</v>
      </c>
      <c r="AZ328" s="144">
        <v>66</v>
      </c>
      <c r="BA328" s="144" t="s">
        <v>49</v>
      </c>
      <c r="BB328" s="23">
        <v>2.476602132377697E-2</v>
      </c>
      <c r="BC328" s="144" t="s">
        <v>49</v>
      </c>
      <c r="BD328" s="144">
        <v>242</v>
      </c>
      <c r="BE328" s="144" t="s">
        <v>49</v>
      </c>
      <c r="BF328" s="23">
        <v>0.72473574865935564</v>
      </c>
      <c r="BG328" s="144" t="s">
        <v>49</v>
      </c>
      <c r="BH328" s="144">
        <v>4</v>
      </c>
      <c r="BI328" s="144" t="s">
        <v>49</v>
      </c>
      <c r="BJ328" s="23">
        <v>0.17406545121256412</v>
      </c>
      <c r="BK328" s="144" t="s">
        <v>49</v>
      </c>
      <c r="BL328" s="144">
        <v>74</v>
      </c>
      <c r="BM328" s="144" t="s">
        <v>49</v>
      </c>
      <c r="BN328" s="23">
        <v>0.19865450403440907</v>
      </c>
      <c r="BO328" s="144" t="s">
        <v>49</v>
      </c>
      <c r="BP328" s="144">
        <v>31</v>
      </c>
      <c r="BQ328" s="144" t="s">
        <v>49</v>
      </c>
      <c r="BR328" s="23">
        <v>7.8250320934031559E-2</v>
      </c>
      <c r="BS328" s="144" t="s">
        <v>49</v>
      </c>
      <c r="BT328" s="144">
        <v>110</v>
      </c>
      <c r="BU328" s="144" t="s">
        <v>49</v>
      </c>
      <c r="BV328" s="23">
        <v>0.2404102763080673</v>
      </c>
      <c r="BW328" s="144" t="s">
        <v>49</v>
      </c>
      <c r="BX328" s="144">
        <v>42</v>
      </c>
      <c r="BY328" s="144" t="s">
        <v>49</v>
      </c>
      <c r="BZ328" s="23">
        <v>0.16890347972230493</v>
      </c>
      <c r="CA328" s="144" t="s">
        <v>49</v>
      </c>
      <c r="CB328" s="144">
        <v>140</v>
      </c>
      <c r="CC328" s="144" t="s">
        <v>49</v>
      </c>
      <c r="CD328" s="23">
        <v>6.933504460566528E-2</v>
      </c>
      <c r="CE328" s="144" t="s">
        <v>49</v>
      </c>
      <c r="CF328" s="144">
        <v>165</v>
      </c>
      <c r="CG328" s="2">
        <f t="shared" si="55"/>
        <v>1.7579902689518697E-3</v>
      </c>
      <c r="CH328">
        <f t="shared" si="56"/>
        <v>1.1815768393490042E-2</v>
      </c>
      <c r="CI328">
        <f t="shared" si="57"/>
        <v>0.13034509307666076</v>
      </c>
      <c r="CJ328">
        <f t="shared" si="58"/>
        <v>0.17406545121256412</v>
      </c>
      <c r="CK328">
        <f t="shared" si="59"/>
        <v>0.2404102763080673</v>
      </c>
      <c r="CL328">
        <f t="shared" si="60"/>
        <v>0.16890347972230493</v>
      </c>
      <c r="CM328">
        <f t="shared" si="61"/>
        <v>6.933504460566528E-2</v>
      </c>
      <c r="CN328">
        <f t="shared" si="62"/>
        <v>0.11602821330787237</v>
      </c>
      <c r="CO328">
        <f t="shared" si="63"/>
        <v>4.3949756723796744E-4</v>
      </c>
      <c r="CP328" s="144" t="s">
        <v>49</v>
      </c>
      <c r="CQ328">
        <f t="shared" si="64"/>
        <v>94</v>
      </c>
      <c r="CR328">
        <f t="shared" si="65"/>
        <v>245</v>
      </c>
      <c r="CS328" s="144" t="s">
        <v>49</v>
      </c>
    </row>
    <row r="329" spans="1:97" x14ac:dyDescent="0.25">
      <c r="A329" s="144" t="s">
        <v>57</v>
      </c>
      <c r="B329" s="23">
        <v>0.41240902716460404</v>
      </c>
      <c r="C329" s="144" t="s">
        <v>57</v>
      </c>
      <c r="D329" s="144">
        <v>37</v>
      </c>
      <c r="E329" s="144" t="s">
        <v>57</v>
      </c>
      <c r="F329" s="23">
        <v>0.34016804575735732</v>
      </c>
      <c r="G329" s="144" t="s">
        <v>57</v>
      </c>
      <c r="H329" s="144">
        <v>15</v>
      </c>
      <c r="I329" s="144" t="s">
        <v>57</v>
      </c>
      <c r="J329" s="23">
        <v>0.2791646257046756</v>
      </c>
      <c r="K329" s="144" t="s">
        <v>57</v>
      </c>
      <c r="L329" s="144">
        <v>140</v>
      </c>
      <c r="M329" s="144" t="s">
        <v>57</v>
      </c>
      <c r="N329" s="23">
        <v>125</v>
      </c>
      <c r="O329" s="144" t="s">
        <v>57</v>
      </c>
      <c r="P329" s="23">
        <v>284</v>
      </c>
      <c r="Q329" s="144" t="s">
        <v>57</v>
      </c>
      <c r="R329" s="23">
        <v>2.1709890349824296E-3</v>
      </c>
      <c r="S329" s="144" t="s">
        <v>57</v>
      </c>
      <c r="T329" s="144">
        <v>104</v>
      </c>
      <c r="U329" s="144" t="s">
        <v>57</v>
      </c>
      <c r="V329" s="23">
        <v>0.23043743334827782</v>
      </c>
      <c r="W329" s="144" t="s">
        <v>57</v>
      </c>
      <c r="X329" s="144">
        <v>94</v>
      </c>
      <c r="Y329" s="144" t="s">
        <v>57</v>
      </c>
      <c r="Z329" s="23">
        <v>4.2998202561431911E-3</v>
      </c>
      <c r="AA329" s="144" t="s">
        <v>57</v>
      </c>
      <c r="AB329" s="144">
        <v>107</v>
      </c>
      <c r="AC329" s="144" t="s">
        <v>57</v>
      </c>
      <c r="AD329" s="23">
        <v>1.2158890980691631E-2</v>
      </c>
      <c r="AE329" s="144" t="s">
        <v>57</v>
      </c>
      <c r="AF329" s="144">
        <v>146</v>
      </c>
      <c r="AG329" s="144" t="s">
        <v>57</v>
      </c>
      <c r="AH329" s="23">
        <v>7.1820309249833403E-2</v>
      </c>
      <c r="AI329" s="144" t="s">
        <v>57</v>
      </c>
      <c r="AJ329" s="144">
        <v>204</v>
      </c>
      <c r="AK329" s="144" t="s">
        <v>57</v>
      </c>
      <c r="AL329" s="23">
        <v>2.089942569905354E-2</v>
      </c>
      <c r="AM329" s="144" t="s">
        <v>57</v>
      </c>
      <c r="AN329" s="144">
        <v>178</v>
      </c>
      <c r="AO329" s="144" t="s">
        <v>57</v>
      </c>
      <c r="AP329" s="23">
        <v>0.36664873519060431</v>
      </c>
      <c r="AQ329" s="144" t="s">
        <v>57</v>
      </c>
      <c r="AR329" s="144">
        <v>5</v>
      </c>
      <c r="AS329" s="144" t="s">
        <v>57</v>
      </c>
      <c r="AT329" s="23">
        <v>0.10839835110162209</v>
      </c>
      <c r="AU329" s="144" t="s">
        <v>57</v>
      </c>
      <c r="AV329" s="144">
        <v>115</v>
      </c>
      <c r="AW329" s="144" t="s">
        <v>57</v>
      </c>
      <c r="AX329" s="23">
        <v>0.39534252882435256</v>
      </c>
      <c r="AY329" s="144" t="s">
        <v>57</v>
      </c>
      <c r="AZ329" s="144">
        <v>7</v>
      </c>
      <c r="BA329" s="144" t="s">
        <v>57</v>
      </c>
      <c r="BB329" s="23">
        <v>0.26476285434772767</v>
      </c>
      <c r="BC329" s="144" t="s">
        <v>57</v>
      </c>
      <c r="BD329" s="144">
        <v>21</v>
      </c>
      <c r="BE329" s="144" t="s">
        <v>57</v>
      </c>
      <c r="BF329" s="23">
        <v>0.20285111804658404</v>
      </c>
      <c r="BG329" s="144" t="s">
        <v>57</v>
      </c>
      <c r="BH329" s="144">
        <v>187</v>
      </c>
      <c r="BI329" s="144" t="s">
        <v>57</v>
      </c>
      <c r="BJ329" s="23">
        <v>0.28392049475670444</v>
      </c>
      <c r="BK329" s="144" t="s">
        <v>57</v>
      </c>
      <c r="BL329" s="144">
        <v>23</v>
      </c>
      <c r="BM329" s="144" t="s">
        <v>57</v>
      </c>
      <c r="BN329" s="23">
        <v>0.10695096844798188</v>
      </c>
      <c r="BO329" s="144" t="s">
        <v>57</v>
      </c>
      <c r="BP329" s="144">
        <v>86</v>
      </c>
      <c r="BQ329" s="144" t="s">
        <v>57</v>
      </c>
      <c r="BR329" s="23">
        <v>9.9000404181129931E-2</v>
      </c>
      <c r="BS329" s="144" t="s">
        <v>57</v>
      </c>
      <c r="BT329" s="144">
        <v>67</v>
      </c>
      <c r="BU329" s="144" t="s">
        <v>57</v>
      </c>
      <c r="BV329" s="23">
        <v>0.17896037069098122</v>
      </c>
      <c r="BW329" s="144" t="s">
        <v>57</v>
      </c>
      <c r="BX329" s="144">
        <v>82</v>
      </c>
      <c r="BY329" s="144" t="s">
        <v>57</v>
      </c>
      <c r="BZ329" s="23">
        <v>0.14703874380599163</v>
      </c>
      <c r="CA329" s="144" t="s">
        <v>57</v>
      </c>
      <c r="CB329" s="144">
        <v>166</v>
      </c>
      <c r="CC329" s="144" t="s">
        <v>57</v>
      </c>
      <c r="CD329" s="23">
        <v>0.13729266844281959</v>
      </c>
      <c r="CE329" s="144" t="s">
        <v>57</v>
      </c>
      <c r="CF329" s="144">
        <v>83</v>
      </c>
      <c r="CG329" s="2">
        <f t="shared" si="55"/>
        <v>4.2998202561431911E-3</v>
      </c>
      <c r="CH329">
        <f t="shared" si="56"/>
        <v>2.089942569905354E-2</v>
      </c>
      <c r="CI329">
        <f t="shared" si="57"/>
        <v>0.39534252882435256</v>
      </c>
      <c r="CJ329">
        <f t="shared" si="58"/>
        <v>0.28392049475670444</v>
      </c>
      <c r="CK329">
        <f t="shared" si="59"/>
        <v>0.17896037069098122</v>
      </c>
      <c r="CL329">
        <f t="shared" si="60"/>
        <v>0.14703874380599163</v>
      </c>
      <c r="CM329">
        <f t="shared" si="61"/>
        <v>0.13729266844281959</v>
      </c>
      <c r="CN329">
        <f t="shared" si="62"/>
        <v>0.16829847444926599</v>
      </c>
      <c r="CO329">
        <f t="shared" si="63"/>
        <v>1.0749550640357978E-3</v>
      </c>
      <c r="CP329" s="144" t="s">
        <v>57</v>
      </c>
      <c r="CQ329">
        <f t="shared" si="64"/>
        <v>37</v>
      </c>
      <c r="CR329">
        <f t="shared" si="65"/>
        <v>107</v>
      </c>
      <c r="CS329" s="144" t="s">
        <v>57</v>
      </c>
    </row>
    <row r="330" spans="1:97" x14ac:dyDescent="0.25">
      <c r="A330" s="144" t="s">
        <v>164</v>
      </c>
      <c r="B330" s="23">
        <v>0.27844231354223387</v>
      </c>
      <c r="C330" s="144" t="s">
        <v>164</v>
      </c>
      <c r="D330" s="144">
        <v>97</v>
      </c>
      <c r="E330" s="144" t="s">
        <v>164</v>
      </c>
      <c r="F330" s="23">
        <v>5.6783104179793084E-2</v>
      </c>
      <c r="G330" s="144" t="s">
        <v>164</v>
      </c>
      <c r="H330" s="144">
        <v>261</v>
      </c>
      <c r="I330" s="144" t="s">
        <v>164</v>
      </c>
      <c r="J330" s="23">
        <v>0.35873167159074476</v>
      </c>
      <c r="K330" s="144" t="s">
        <v>164</v>
      </c>
      <c r="L330" s="144">
        <v>67</v>
      </c>
      <c r="M330" s="144" t="s">
        <v>164</v>
      </c>
      <c r="N330" s="23">
        <v>-194</v>
      </c>
      <c r="O330" s="144" t="s">
        <v>164</v>
      </c>
      <c r="P330" s="23">
        <v>14</v>
      </c>
      <c r="Q330" s="144" t="s">
        <v>164</v>
      </c>
      <c r="R330" s="23">
        <v>1.1893944192657431E-3</v>
      </c>
      <c r="S330" s="144" t="s">
        <v>164</v>
      </c>
      <c r="T330" s="144">
        <v>171</v>
      </c>
      <c r="U330" s="144" t="s">
        <v>164</v>
      </c>
      <c r="V330" s="23">
        <v>0.13072071156829645</v>
      </c>
      <c r="W330" s="144" t="s">
        <v>164</v>
      </c>
      <c r="X330" s="144">
        <v>173</v>
      </c>
      <c r="Y330" s="144" t="s">
        <v>164</v>
      </c>
      <c r="Z330" s="23">
        <v>2.3970334889783017E-3</v>
      </c>
      <c r="AA330" s="144" t="s">
        <v>164</v>
      </c>
      <c r="AB330" s="144">
        <v>196</v>
      </c>
      <c r="AC330" s="144" t="s">
        <v>164</v>
      </c>
      <c r="AD330" s="23">
        <v>3.9632605752312214E-2</v>
      </c>
      <c r="AE330" s="144" t="s">
        <v>164</v>
      </c>
      <c r="AF330" s="144">
        <v>47</v>
      </c>
      <c r="AG330" s="144" t="s">
        <v>164</v>
      </c>
      <c r="AH330" s="23">
        <v>0.23419834241114315</v>
      </c>
      <c r="AI330" s="144" t="s">
        <v>164</v>
      </c>
      <c r="AJ330" s="144">
        <v>23</v>
      </c>
      <c r="AK330" s="144" t="s">
        <v>164</v>
      </c>
      <c r="AL330" s="23">
        <v>6.8134969501650294E-2</v>
      </c>
      <c r="AM330" s="144" t="s">
        <v>164</v>
      </c>
      <c r="AN330" s="144">
        <v>40</v>
      </c>
      <c r="AO330" s="144" t="s">
        <v>164</v>
      </c>
      <c r="AP330" s="23">
        <v>3.3234855360418529E-2</v>
      </c>
      <c r="AQ330" s="144" t="s">
        <v>164</v>
      </c>
      <c r="AR330" s="144">
        <v>164</v>
      </c>
      <c r="AS330" s="144" t="s">
        <v>164</v>
      </c>
      <c r="AT330" s="23">
        <v>9.2866456299622091E-2</v>
      </c>
      <c r="AU330" s="144" t="s">
        <v>164</v>
      </c>
      <c r="AV330" s="144">
        <v>159</v>
      </c>
      <c r="AW330" s="144" t="s">
        <v>164</v>
      </c>
      <c r="AX330" s="23">
        <v>6.5112330485535108E-2</v>
      </c>
      <c r="AY330" s="144" t="s">
        <v>164</v>
      </c>
      <c r="AZ330" s="144">
        <v>178</v>
      </c>
      <c r="BA330" s="144" t="s">
        <v>164</v>
      </c>
      <c r="BB330" s="23">
        <v>9.9440422216577999E-3</v>
      </c>
      <c r="BC330" s="144" t="s">
        <v>164</v>
      </c>
      <c r="BD330" s="144">
        <v>294</v>
      </c>
      <c r="BE330" s="144" t="s">
        <v>164</v>
      </c>
      <c r="BF330" s="23">
        <v>0.18688118982314378</v>
      </c>
      <c r="BG330" s="144" t="s">
        <v>164</v>
      </c>
      <c r="BH330" s="144">
        <v>204</v>
      </c>
      <c r="BI330" s="144" t="s">
        <v>164</v>
      </c>
      <c r="BJ330" s="23">
        <v>4.8130278716968254E-2</v>
      </c>
      <c r="BK330" s="144" t="s">
        <v>164</v>
      </c>
      <c r="BL330" s="144">
        <v>297</v>
      </c>
      <c r="BM330" s="144" t="s">
        <v>164</v>
      </c>
      <c r="BN330" s="23">
        <v>4.1643511400802337E-2</v>
      </c>
      <c r="BO330" s="144" t="s">
        <v>164</v>
      </c>
      <c r="BP330" s="144">
        <v>219</v>
      </c>
      <c r="BQ330" s="144" t="s">
        <v>164</v>
      </c>
      <c r="BR330" s="23">
        <v>9.7540371518086644E-2</v>
      </c>
      <c r="BS330" s="144" t="s">
        <v>164</v>
      </c>
      <c r="BT330" s="144">
        <v>69</v>
      </c>
      <c r="BU330" s="144" t="s">
        <v>164</v>
      </c>
      <c r="BV330" s="23">
        <v>0.1210574381527635</v>
      </c>
      <c r="BW330" s="144" t="s">
        <v>164</v>
      </c>
      <c r="BX330" s="144">
        <v>153</v>
      </c>
      <c r="BY330" s="144" t="s">
        <v>164</v>
      </c>
      <c r="BZ330" s="23">
        <v>0.28057494712448872</v>
      </c>
      <c r="CA330" s="144" t="s">
        <v>164</v>
      </c>
      <c r="CB330" s="144">
        <v>49</v>
      </c>
      <c r="CC330" s="144" t="s">
        <v>164</v>
      </c>
      <c r="CD330" s="23">
        <v>0.25817444191675165</v>
      </c>
      <c r="CE330" s="144" t="s">
        <v>164</v>
      </c>
      <c r="CF330" s="144">
        <v>35</v>
      </c>
      <c r="CG330" s="2">
        <f t="shared" si="55"/>
        <v>2.3970334889783017E-3</v>
      </c>
      <c r="CH330">
        <f t="shared" si="56"/>
        <v>6.8134969501650294E-2</v>
      </c>
      <c r="CI330">
        <f t="shared" si="57"/>
        <v>6.5112330485535108E-2</v>
      </c>
      <c r="CJ330">
        <f t="shared" si="58"/>
        <v>4.8130278716968254E-2</v>
      </c>
      <c r="CK330">
        <f t="shared" si="59"/>
        <v>0.1210574381527635</v>
      </c>
      <c r="CL330">
        <f t="shared" si="60"/>
        <v>0.28057494712448872</v>
      </c>
      <c r="CM330">
        <f t="shared" si="61"/>
        <v>0.25817444191675165</v>
      </c>
      <c r="CN330">
        <f t="shared" si="62"/>
        <v>0.11362849381223279</v>
      </c>
      <c r="CO330">
        <f t="shared" si="63"/>
        <v>5.9925837224457542E-4</v>
      </c>
      <c r="CP330" s="144" t="s">
        <v>164</v>
      </c>
      <c r="CQ330">
        <f t="shared" si="64"/>
        <v>97</v>
      </c>
      <c r="CR330">
        <f t="shared" si="65"/>
        <v>196</v>
      </c>
      <c r="CS330" s="144" t="s">
        <v>164</v>
      </c>
    </row>
  </sheetData>
  <sheetProtection algorithmName="SHA-512" hashValue="LIN9B2NLGlTrZIQf99bcQZviJH6Tuuom0P8+7k4LYuMCYSfZfgcwkEGpymdoLpNzctUa1Z0iy2woby+dCHP83Q==" saltValue="xNqOhFM0YnutxzPOy4RUvQ==" spinCount="100000" sheet="1" objects="1" scenarios="1"/>
  <mergeCells count="2">
    <mergeCell ref="B4:C4"/>
    <mergeCell ref="P4:Q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32"/>
  <sheetViews>
    <sheetView tabSelected="1" zoomScale="70" zoomScaleNormal="70" workbookViewId="0">
      <pane ySplit="4" topLeftCell="A278" activePane="bottomLeft" state="frozen"/>
      <selection activeCell="BH1" sqref="BH1"/>
      <selection pane="bottomLeft" activeCell="T345" sqref="T344:T345"/>
    </sheetView>
  </sheetViews>
  <sheetFormatPr defaultRowHeight="15" x14ac:dyDescent="0.25"/>
  <cols>
    <col min="95" max="95" width="16.85546875" bestFit="1" customWidth="1"/>
    <col min="96" max="96" width="14.85546875" bestFit="1" customWidth="1"/>
  </cols>
  <sheetData>
    <row r="1" spans="1:101" ht="16.5" x14ac:dyDescent="0.25">
      <c r="B1" s="64" t="s">
        <v>358</v>
      </c>
      <c r="C1" s="64" t="s">
        <v>358</v>
      </c>
      <c r="D1" s="64" t="s">
        <v>358</v>
      </c>
      <c r="E1" s="64" t="s">
        <v>358</v>
      </c>
      <c r="F1" s="64" t="s">
        <v>358</v>
      </c>
      <c r="G1" s="64" t="s">
        <v>358</v>
      </c>
      <c r="H1" s="64" t="s">
        <v>358</v>
      </c>
      <c r="I1" s="64" t="s">
        <v>358</v>
      </c>
      <c r="J1" s="64" t="s">
        <v>358</v>
      </c>
      <c r="K1" s="64" t="s">
        <v>358</v>
      </c>
      <c r="L1" s="64" t="s">
        <v>358</v>
      </c>
      <c r="M1" s="64" t="s">
        <v>358</v>
      </c>
      <c r="N1" s="64" t="s">
        <v>358</v>
      </c>
      <c r="O1" s="64" t="s">
        <v>358</v>
      </c>
      <c r="P1" s="64" t="s">
        <v>358</v>
      </c>
      <c r="Q1" s="64" t="s">
        <v>358</v>
      </c>
      <c r="R1" s="64" t="s">
        <v>358</v>
      </c>
      <c r="S1" s="67" t="s">
        <v>403</v>
      </c>
      <c r="T1" s="67" t="s">
        <v>403</v>
      </c>
      <c r="U1" s="67" t="s">
        <v>403</v>
      </c>
      <c r="V1" s="67" t="s">
        <v>403</v>
      </c>
      <c r="W1" s="67" t="s">
        <v>403</v>
      </c>
      <c r="X1" s="67" t="s">
        <v>403</v>
      </c>
      <c r="Y1" s="67" t="s">
        <v>403</v>
      </c>
      <c r="Z1" s="67" t="s">
        <v>403</v>
      </c>
      <c r="AA1" s="67" t="s">
        <v>403</v>
      </c>
      <c r="AB1" s="67" t="s">
        <v>403</v>
      </c>
      <c r="AC1" s="67" t="s">
        <v>403</v>
      </c>
      <c r="AD1" s="67" t="s">
        <v>403</v>
      </c>
      <c r="AE1" s="67" t="s">
        <v>403</v>
      </c>
      <c r="AF1" s="67" t="s">
        <v>403</v>
      </c>
      <c r="AG1" s="67" t="s">
        <v>403</v>
      </c>
      <c r="AH1" s="16" t="s">
        <v>436</v>
      </c>
      <c r="AI1" s="16" t="s">
        <v>436</v>
      </c>
      <c r="AJ1" s="16" t="s">
        <v>436</v>
      </c>
      <c r="AK1" s="16" t="s">
        <v>436</v>
      </c>
      <c r="AL1" s="16" t="s">
        <v>436</v>
      </c>
      <c r="AM1" s="16" t="s">
        <v>436</v>
      </c>
      <c r="AN1" s="16" t="s">
        <v>436</v>
      </c>
      <c r="AO1" s="16" t="s">
        <v>436</v>
      </c>
      <c r="AP1" s="16" t="s">
        <v>436</v>
      </c>
      <c r="AQ1" s="19" t="s">
        <v>449</v>
      </c>
      <c r="AR1" s="19" t="s">
        <v>449</v>
      </c>
      <c r="AS1" s="19" t="s">
        <v>449</v>
      </c>
      <c r="AT1" s="19" t="s">
        <v>449</v>
      </c>
      <c r="AU1" s="19" t="s">
        <v>449</v>
      </c>
      <c r="AV1" s="19" t="s">
        <v>449</v>
      </c>
      <c r="AW1" s="19" t="s">
        <v>449</v>
      </c>
      <c r="AX1" s="19" t="s">
        <v>449</v>
      </c>
      <c r="AY1" s="19" t="s">
        <v>449</v>
      </c>
      <c r="AZ1" s="19" t="s">
        <v>449</v>
      </c>
      <c r="BA1" s="19" t="s">
        <v>449</v>
      </c>
      <c r="BB1" s="19" t="s">
        <v>449</v>
      </c>
      <c r="BC1" s="19" t="s">
        <v>449</v>
      </c>
      <c r="BD1" s="19" t="s">
        <v>449</v>
      </c>
      <c r="BE1" s="19" t="s">
        <v>449</v>
      </c>
      <c r="BF1" s="19" t="s">
        <v>449</v>
      </c>
      <c r="BG1" s="22" t="s">
        <v>474</v>
      </c>
      <c r="BH1" s="22" t="s">
        <v>474</v>
      </c>
      <c r="BI1" s="22" t="s">
        <v>474</v>
      </c>
      <c r="BJ1" s="22" t="s">
        <v>474</v>
      </c>
      <c r="BK1" s="22" t="s">
        <v>474</v>
      </c>
      <c r="BL1" s="22" t="s">
        <v>474</v>
      </c>
      <c r="BM1" s="22" t="s">
        <v>474</v>
      </c>
      <c r="BN1" s="22" t="s">
        <v>474</v>
      </c>
      <c r="BO1" s="22" t="s">
        <v>474</v>
      </c>
      <c r="BP1" s="22" t="s">
        <v>474</v>
      </c>
      <c r="BQ1" s="22" t="s">
        <v>474</v>
      </c>
      <c r="BR1" s="22" t="s">
        <v>474</v>
      </c>
      <c r="BS1" s="22" t="s">
        <v>474</v>
      </c>
      <c r="BT1" s="22" t="s">
        <v>474</v>
      </c>
      <c r="BU1" s="22" t="s">
        <v>474</v>
      </c>
      <c r="BV1" s="22" t="s">
        <v>474</v>
      </c>
      <c r="BW1" s="22" t="s">
        <v>474</v>
      </c>
      <c r="BX1" s="22" t="s">
        <v>474</v>
      </c>
      <c r="BY1" s="22" t="s">
        <v>474</v>
      </c>
      <c r="BZ1" s="22" t="s">
        <v>474</v>
      </c>
      <c r="CA1" s="22" t="s">
        <v>474</v>
      </c>
      <c r="CB1" s="22" t="s">
        <v>474</v>
      </c>
      <c r="CC1" s="22" t="s">
        <v>474</v>
      </c>
      <c r="CD1" s="58" t="s">
        <v>507</v>
      </c>
      <c r="CE1" s="58" t="s">
        <v>507</v>
      </c>
      <c r="CF1" s="58" t="s">
        <v>507</v>
      </c>
      <c r="CG1" s="58" t="s">
        <v>507</v>
      </c>
      <c r="CH1" s="58" t="s">
        <v>507</v>
      </c>
      <c r="CI1" s="58" t="s">
        <v>507</v>
      </c>
      <c r="CJ1" s="58" t="s">
        <v>507</v>
      </c>
      <c r="CK1" s="58" t="s">
        <v>507</v>
      </c>
      <c r="CL1" s="84" t="s">
        <v>527</v>
      </c>
      <c r="CM1" s="84" t="s">
        <v>527</v>
      </c>
      <c r="CN1" s="84" t="s">
        <v>527</v>
      </c>
      <c r="CO1" s="84" t="s">
        <v>527</v>
      </c>
      <c r="CP1" s="84" t="s">
        <v>527</v>
      </c>
      <c r="CQ1" s="84" t="s">
        <v>527</v>
      </c>
      <c r="CR1" s="84" t="s">
        <v>527</v>
      </c>
      <c r="CS1" s="84" t="s">
        <v>527</v>
      </c>
      <c r="CT1" s="84" t="s">
        <v>527</v>
      </c>
      <c r="CU1" s="84" t="s">
        <v>527</v>
      </c>
      <c r="CV1" s="84" t="s">
        <v>527</v>
      </c>
      <c r="CW1" s="84" t="s">
        <v>527</v>
      </c>
    </row>
    <row r="2" spans="1:101" x14ac:dyDescent="0.25">
      <c r="B2" s="7" t="s">
        <v>13</v>
      </c>
      <c r="C2" s="7" t="s">
        <v>13</v>
      </c>
      <c r="D2" s="7" t="s">
        <v>13</v>
      </c>
      <c r="E2" s="7" t="s">
        <v>13</v>
      </c>
      <c r="F2" s="7" t="s">
        <v>13</v>
      </c>
      <c r="G2" s="7" t="s">
        <v>13</v>
      </c>
      <c r="H2" s="7" t="s">
        <v>13</v>
      </c>
      <c r="I2" s="7" t="s">
        <v>13</v>
      </c>
      <c r="J2" s="7" t="s">
        <v>13</v>
      </c>
      <c r="K2" s="8" t="s">
        <v>14</v>
      </c>
      <c r="L2" s="8" t="s">
        <v>14</v>
      </c>
      <c r="M2" s="8" t="s">
        <v>14</v>
      </c>
      <c r="N2" s="8" t="s">
        <v>14</v>
      </c>
      <c r="O2" s="8" t="s">
        <v>14</v>
      </c>
      <c r="P2" s="8" t="s">
        <v>14</v>
      </c>
      <c r="Q2" s="8" t="s">
        <v>14</v>
      </c>
      <c r="R2" s="8" t="s">
        <v>14</v>
      </c>
      <c r="S2" s="10" t="s">
        <v>13</v>
      </c>
      <c r="T2" s="10" t="s">
        <v>13</v>
      </c>
      <c r="U2" s="10" t="s">
        <v>13</v>
      </c>
      <c r="V2" s="10" t="s">
        <v>13</v>
      </c>
      <c r="W2" s="10" t="s">
        <v>13</v>
      </c>
      <c r="X2" s="11" t="s">
        <v>14</v>
      </c>
      <c r="Y2" s="11" t="s">
        <v>14</v>
      </c>
      <c r="Z2" s="11" t="s">
        <v>14</v>
      </c>
      <c r="AA2" s="11" t="s">
        <v>14</v>
      </c>
      <c r="AB2" s="11" t="s">
        <v>14</v>
      </c>
      <c r="AC2" s="11" t="s">
        <v>14</v>
      </c>
      <c r="AD2" s="11" t="s">
        <v>14</v>
      </c>
      <c r="AE2" s="11" t="s">
        <v>14</v>
      </c>
      <c r="AF2" s="11" t="s">
        <v>14</v>
      </c>
      <c r="AG2" s="11" t="s">
        <v>14</v>
      </c>
      <c r="AH2" s="14" t="s">
        <v>13</v>
      </c>
      <c r="AI2" s="14" t="s">
        <v>13</v>
      </c>
      <c r="AJ2" s="14" t="s">
        <v>13</v>
      </c>
      <c r="AK2" s="14" t="s">
        <v>13</v>
      </c>
      <c r="AL2" s="15" t="s">
        <v>14</v>
      </c>
      <c r="AM2" s="15" t="s">
        <v>14</v>
      </c>
      <c r="AN2" s="15" t="s">
        <v>14</v>
      </c>
      <c r="AO2" s="15" t="s">
        <v>14</v>
      </c>
      <c r="AP2" s="15" t="s">
        <v>14</v>
      </c>
      <c r="AQ2" s="17" t="s">
        <v>13</v>
      </c>
      <c r="AR2" s="17" t="s">
        <v>13</v>
      </c>
      <c r="AS2" s="17" t="s">
        <v>13</v>
      </c>
      <c r="AT2" s="17" t="s">
        <v>13</v>
      </c>
      <c r="AU2" s="17" t="s">
        <v>13</v>
      </c>
      <c r="AV2" s="17" t="s">
        <v>13</v>
      </c>
      <c r="AW2" s="17" t="s">
        <v>13</v>
      </c>
      <c r="AX2" s="18" t="s">
        <v>14</v>
      </c>
      <c r="AY2" s="18" t="s">
        <v>14</v>
      </c>
      <c r="AZ2" s="18" t="s">
        <v>14</v>
      </c>
      <c r="BA2" s="18" t="s">
        <v>14</v>
      </c>
      <c r="BB2" s="18" t="s">
        <v>14</v>
      </c>
      <c r="BC2" s="18" t="s">
        <v>14</v>
      </c>
      <c r="BD2" s="18" t="s">
        <v>14</v>
      </c>
      <c r="BE2" s="18" t="s">
        <v>14</v>
      </c>
      <c r="BF2" s="18" t="s">
        <v>14</v>
      </c>
      <c r="BG2" s="18" t="s">
        <v>13</v>
      </c>
      <c r="BH2" s="18" t="s">
        <v>13</v>
      </c>
      <c r="BI2" s="18" t="s">
        <v>13</v>
      </c>
      <c r="BJ2" s="18" t="s">
        <v>13</v>
      </c>
      <c r="BK2" s="18" t="s">
        <v>13</v>
      </c>
      <c r="BL2" s="18" t="s">
        <v>13</v>
      </c>
      <c r="BM2" s="18" t="s">
        <v>13</v>
      </c>
      <c r="BN2" s="18" t="s">
        <v>13</v>
      </c>
      <c r="BO2" s="18" t="s">
        <v>13</v>
      </c>
      <c r="BP2" s="18" t="s">
        <v>13</v>
      </c>
      <c r="BQ2" s="18" t="s">
        <v>13</v>
      </c>
      <c r="BR2" s="20" t="s">
        <v>14</v>
      </c>
      <c r="BS2" s="20" t="s">
        <v>14</v>
      </c>
      <c r="BT2" s="20" t="s">
        <v>14</v>
      </c>
      <c r="BU2" s="20" t="s">
        <v>14</v>
      </c>
      <c r="BV2" s="20" t="s">
        <v>14</v>
      </c>
      <c r="BW2" s="20" t="s">
        <v>14</v>
      </c>
      <c r="BX2" s="20" t="s">
        <v>14</v>
      </c>
      <c r="BY2" s="20" t="s">
        <v>14</v>
      </c>
      <c r="BZ2" s="20" t="s">
        <v>14</v>
      </c>
      <c r="CA2" s="20" t="s">
        <v>14</v>
      </c>
      <c r="CB2" s="20" t="s">
        <v>14</v>
      </c>
      <c r="CC2" s="20" t="s">
        <v>14</v>
      </c>
      <c r="CD2" s="58" t="s">
        <v>14</v>
      </c>
      <c r="CE2" s="58" t="s">
        <v>14</v>
      </c>
      <c r="CF2" s="58" t="s">
        <v>14</v>
      </c>
      <c r="CG2" s="58" t="s">
        <v>14</v>
      </c>
      <c r="CH2" s="58" t="s">
        <v>14</v>
      </c>
      <c r="CI2" s="58" t="s">
        <v>14</v>
      </c>
      <c r="CJ2" s="58" t="s">
        <v>14</v>
      </c>
      <c r="CK2" s="58" t="s">
        <v>14</v>
      </c>
      <c r="CL2" s="84" t="s">
        <v>14</v>
      </c>
      <c r="CM2" s="84" t="s">
        <v>14</v>
      </c>
      <c r="CN2" s="84" t="s">
        <v>14</v>
      </c>
      <c r="CO2" s="84" t="s">
        <v>14</v>
      </c>
      <c r="CP2" s="84" t="s">
        <v>14</v>
      </c>
      <c r="CQ2" s="84" t="s">
        <v>14</v>
      </c>
      <c r="CR2" s="84" t="s">
        <v>14</v>
      </c>
      <c r="CS2" s="84" t="s">
        <v>14</v>
      </c>
      <c r="CT2" s="84" t="s">
        <v>14</v>
      </c>
      <c r="CU2" s="84" t="s">
        <v>14</v>
      </c>
      <c r="CV2" s="84" t="s">
        <v>14</v>
      </c>
      <c r="CW2" s="84" t="s">
        <v>14</v>
      </c>
    </row>
    <row r="3" spans="1:101" s="91" customFormat="1" ht="64.5" customHeight="1" x14ac:dyDescent="0.2">
      <c r="B3" s="92" t="s">
        <v>359</v>
      </c>
      <c r="C3" s="92" t="s">
        <v>366</v>
      </c>
      <c r="D3" s="92" t="s">
        <v>367</v>
      </c>
      <c r="E3" s="92" t="s">
        <v>368</v>
      </c>
      <c r="F3" s="93" t="s">
        <v>369</v>
      </c>
      <c r="G3" s="92" t="s">
        <v>373</v>
      </c>
      <c r="H3" s="92" t="s">
        <v>375</v>
      </c>
      <c r="I3" s="92" t="s">
        <v>376</v>
      </c>
      <c r="J3" s="92" t="s">
        <v>556</v>
      </c>
      <c r="K3" s="92" t="s">
        <v>586</v>
      </c>
      <c r="L3" s="92" t="s">
        <v>587</v>
      </c>
      <c r="M3" s="93" t="s">
        <v>382</v>
      </c>
      <c r="N3" s="93" t="s">
        <v>468</v>
      </c>
      <c r="O3" s="92" t="s">
        <v>390</v>
      </c>
      <c r="P3" s="92" t="s">
        <v>393</v>
      </c>
      <c r="Q3" s="93" t="s">
        <v>394</v>
      </c>
      <c r="R3" s="93" t="s">
        <v>400</v>
      </c>
      <c r="S3" s="93" t="s">
        <v>618</v>
      </c>
      <c r="T3" s="93" t="s">
        <v>619</v>
      </c>
      <c r="U3" s="93" t="s">
        <v>411</v>
      </c>
      <c r="V3" s="93" t="s">
        <v>413</v>
      </c>
      <c r="W3" s="93" t="s">
        <v>416</v>
      </c>
      <c r="X3" s="92" t="s">
        <v>586</v>
      </c>
      <c r="Y3" s="92" t="s">
        <v>587</v>
      </c>
      <c r="Z3" s="93" t="s">
        <v>421</v>
      </c>
      <c r="AA3" s="93" t="s">
        <v>423</v>
      </c>
      <c r="AB3" s="92" t="s">
        <v>427</v>
      </c>
      <c r="AC3" s="92" t="s">
        <v>428</v>
      </c>
      <c r="AD3" s="93" t="s">
        <v>468</v>
      </c>
      <c r="AE3" s="93" t="s">
        <v>429</v>
      </c>
      <c r="AF3" s="93" t="s">
        <v>431</v>
      </c>
      <c r="AG3" s="93" t="s">
        <v>432</v>
      </c>
      <c r="AH3" s="93" t="s">
        <v>437</v>
      </c>
      <c r="AI3" s="93" t="s">
        <v>440</v>
      </c>
      <c r="AJ3" s="93" t="s">
        <v>444</v>
      </c>
      <c r="AK3" s="93" t="s">
        <v>447</v>
      </c>
      <c r="AL3" s="92" t="s">
        <v>586</v>
      </c>
      <c r="AM3" s="92" t="s">
        <v>587</v>
      </c>
      <c r="AN3" s="93" t="s">
        <v>468</v>
      </c>
      <c r="AO3" s="93" t="s">
        <v>557</v>
      </c>
      <c r="AP3" s="93" t="s">
        <v>448</v>
      </c>
      <c r="AQ3" s="94" t="s">
        <v>450</v>
      </c>
      <c r="AR3" s="95" t="s">
        <v>454</v>
      </c>
      <c r="AS3" s="92" t="s">
        <v>455</v>
      </c>
      <c r="AT3" s="92" t="s">
        <v>457</v>
      </c>
      <c r="AU3" s="92" t="s">
        <v>458</v>
      </c>
      <c r="AV3" s="93" t="s">
        <v>459</v>
      </c>
      <c r="AW3" s="96" t="s">
        <v>556</v>
      </c>
      <c r="AX3" s="97" t="s">
        <v>561</v>
      </c>
      <c r="AY3" s="95" t="s">
        <v>464</v>
      </c>
      <c r="AZ3" s="93" t="s">
        <v>468</v>
      </c>
      <c r="BA3" s="92" t="s">
        <v>586</v>
      </c>
      <c r="BB3" s="92" t="s">
        <v>587</v>
      </c>
      <c r="BC3" s="92" t="s">
        <v>469</v>
      </c>
      <c r="BD3" s="92" t="s">
        <v>471</v>
      </c>
      <c r="BE3" s="92" t="s">
        <v>562</v>
      </c>
      <c r="BF3" s="93" t="s">
        <v>472</v>
      </c>
      <c r="BG3" s="94" t="s">
        <v>475</v>
      </c>
      <c r="BH3" s="93" t="s">
        <v>477</v>
      </c>
      <c r="BI3" s="93" t="s">
        <v>478</v>
      </c>
      <c r="BJ3" s="93" t="s">
        <v>479</v>
      </c>
      <c r="BK3" s="93" t="s">
        <v>480</v>
      </c>
      <c r="BL3" s="93" t="s">
        <v>481</v>
      </c>
      <c r="BM3" s="93" t="s">
        <v>482</v>
      </c>
      <c r="BN3" s="93" t="s">
        <v>483</v>
      </c>
      <c r="BO3" s="92" t="s">
        <v>484</v>
      </c>
      <c r="BP3" s="93" t="s">
        <v>376</v>
      </c>
      <c r="BQ3" s="93" t="s">
        <v>488</v>
      </c>
      <c r="BR3" s="93" t="s">
        <v>490</v>
      </c>
      <c r="BS3" s="93" t="s">
        <v>494</v>
      </c>
      <c r="BT3" s="93" t="s">
        <v>496</v>
      </c>
      <c r="BU3" s="93" t="s">
        <v>468</v>
      </c>
      <c r="BV3" s="93" t="s">
        <v>497</v>
      </c>
      <c r="BW3" s="93" t="s">
        <v>499</v>
      </c>
      <c r="BX3" s="98" t="s">
        <v>503</v>
      </c>
      <c r="BY3" s="92" t="s">
        <v>586</v>
      </c>
      <c r="BZ3" s="92" t="s">
        <v>587</v>
      </c>
      <c r="CA3" s="92" t="s">
        <v>504</v>
      </c>
      <c r="CB3" s="92" t="s">
        <v>505</v>
      </c>
      <c r="CC3" s="92" t="s">
        <v>506</v>
      </c>
      <c r="CD3" s="93" t="s">
        <v>508</v>
      </c>
      <c r="CE3" s="93" t="s">
        <v>513</v>
      </c>
      <c r="CF3" s="92" t="s">
        <v>586</v>
      </c>
      <c r="CG3" s="92" t="s">
        <v>587</v>
      </c>
      <c r="CH3" s="93" t="s">
        <v>386</v>
      </c>
      <c r="CI3" s="98" t="s">
        <v>519</v>
      </c>
      <c r="CJ3" s="93" t="s">
        <v>524</v>
      </c>
      <c r="CK3" s="93" t="s">
        <v>525</v>
      </c>
      <c r="CL3" s="92" t="s">
        <v>528</v>
      </c>
      <c r="CM3" s="93" t="s">
        <v>532</v>
      </c>
      <c r="CN3" s="92" t="s">
        <v>536</v>
      </c>
      <c r="CO3" s="92" t="s">
        <v>539</v>
      </c>
      <c r="CP3" s="92" t="s">
        <v>540</v>
      </c>
      <c r="CQ3" s="97" t="s">
        <v>565</v>
      </c>
      <c r="CR3" s="93" t="s">
        <v>544</v>
      </c>
      <c r="CS3" s="93" t="s">
        <v>545</v>
      </c>
      <c r="CT3" s="93" t="s">
        <v>549</v>
      </c>
      <c r="CU3" s="92" t="s">
        <v>551</v>
      </c>
      <c r="CV3" s="92" t="s">
        <v>552</v>
      </c>
      <c r="CW3" s="92" t="s">
        <v>553</v>
      </c>
    </row>
    <row r="4" spans="1:101" s="99" customFormat="1" ht="64.5" customHeight="1" x14ac:dyDescent="0.2">
      <c r="B4" s="100" t="s">
        <v>360</v>
      </c>
      <c r="C4" s="100" t="s">
        <v>360</v>
      </c>
      <c r="D4" s="100" t="s">
        <v>360</v>
      </c>
      <c r="E4" s="100" t="s">
        <v>360</v>
      </c>
      <c r="F4" s="100" t="s">
        <v>360</v>
      </c>
      <c r="G4" s="100" t="s">
        <v>360</v>
      </c>
      <c r="H4" s="100" t="s">
        <v>360</v>
      </c>
      <c r="I4" s="100" t="s">
        <v>360</v>
      </c>
      <c r="J4" s="100" t="s">
        <v>360</v>
      </c>
      <c r="K4" s="100" t="s">
        <v>360</v>
      </c>
      <c r="L4" s="100" t="s">
        <v>567</v>
      </c>
      <c r="M4" s="100" t="s">
        <v>383</v>
      </c>
      <c r="N4" s="100" t="s">
        <v>360</v>
      </c>
      <c r="O4" s="100" t="s">
        <v>567</v>
      </c>
      <c r="P4" s="100" t="s">
        <v>567</v>
      </c>
      <c r="Q4" s="100" t="s">
        <v>395</v>
      </c>
      <c r="R4" s="100" t="s">
        <v>401</v>
      </c>
      <c r="S4" s="100" t="s">
        <v>360</v>
      </c>
      <c r="T4" s="100" t="s">
        <v>360</v>
      </c>
      <c r="U4" s="100" t="s">
        <v>360</v>
      </c>
      <c r="V4" s="100" t="s">
        <v>360</v>
      </c>
      <c r="W4" s="100" t="s">
        <v>360</v>
      </c>
      <c r="X4" s="100" t="s">
        <v>360</v>
      </c>
      <c r="Y4" s="100" t="s">
        <v>567</v>
      </c>
      <c r="Z4" s="100" t="s">
        <v>567</v>
      </c>
      <c r="AA4" s="100" t="s">
        <v>360</v>
      </c>
      <c r="AB4" s="100" t="s">
        <v>567</v>
      </c>
      <c r="AC4" s="100" t="s">
        <v>567</v>
      </c>
      <c r="AD4" s="100" t="s">
        <v>360</v>
      </c>
      <c r="AE4" s="100" t="s">
        <v>430</v>
      </c>
      <c r="AF4" s="100" t="s">
        <v>570</v>
      </c>
      <c r="AG4" s="100" t="s">
        <v>360</v>
      </c>
      <c r="AH4" s="100" t="s">
        <v>360</v>
      </c>
      <c r="AI4" s="100" t="s">
        <v>441</v>
      </c>
      <c r="AJ4" s="100" t="s">
        <v>360</v>
      </c>
      <c r="AK4" s="100" t="s">
        <v>360</v>
      </c>
      <c r="AL4" s="100" t="s">
        <v>360</v>
      </c>
      <c r="AM4" s="100" t="s">
        <v>567</v>
      </c>
      <c r="AN4" s="100" t="s">
        <v>360</v>
      </c>
      <c r="AO4" s="100" t="s">
        <v>360</v>
      </c>
      <c r="AP4" s="100" t="s">
        <v>558</v>
      </c>
      <c r="AQ4" s="101" t="s">
        <v>560</v>
      </c>
      <c r="AR4" s="100" t="s">
        <v>451</v>
      </c>
      <c r="AS4" s="100" t="s">
        <v>360</v>
      </c>
      <c r="AT4" s="100" t="s">
        <v>360</v>
      </c>
      <c r="AU4" s="100" t="s">
        <v>360</v>
      </c>
      <c r="AV4" s="100" t="s">
        <v>451</v>
      </c>
      <c r="AW4" s="100" t="s">
        <v>360</v>
      </c>
      <c r="AX4" s="100" t="s">
        <v>360</v>
      </c>
      <c r="AY4" s="100" t="s">
        <v>360</v>
      </c>
      <c r="AZ4" s="100" t="s">
        <v>360</v>
      </c>
      <c r="BA4" s="100" t="s">
        <v>360</v>
      </c>
      <c r="BB4" s="100" t="s">
        <v>567</v>
      </c>
      <c r="BC4" s="100" t="s">
        <v>567</v>
      </c>
      <c r="BD4" s="100" t="s">
        <v>567</v>
      </c>
      <c r="BE4" s="100" t="s">
        <v>567</v>
      </c>
      <c r="BF4" s="100" t="s">
        <v>473</v>
      </c>
      <c r="BG4" s="101" t="s">
        <v>560</v>
      </c>
      <c r="BH4" s="100" t="s">
        <v>451</v>
      </c>
      <c r="BI4" s="100" t="s">
        <v>451</v>
      </c>
      <c r="BJ4" s="100" t="s">
        <v>451</v>
      </c>
      <c r="BK4" s="100" t="s">
        <v>451</v>
      </c>
      <c r="BL4" s="100" t="s">
        <v>451</v>
      </c>
      <c r="BM4" s="100" t="s">
        <v>451</v>
      </c>
      <c r="BN4" s="100" t="s">
        <v>451</v>
      </c>
      <c r="BO4" s="100" t="s">
        <v>360</v>
      </c>
      <c r="BP4" s="100" t="s">
        <v>360</v>
      </c>
      <c r="BQ4" s="100" t="s">
        <v>489</v>
      </c>
      <c r="BR4" s="100" t="s">
        <v>491</v>
      </c>
      <c r="BS4" s="100" t="s">
        <v>495</v>
      </c>
      <c r="BT4" s="100" t="s">
        <v>360</v>
      </c>
      <c r="BU4" s="100" t="s">
        <v>360</v>
      </c>
      <c r="BV4" s="100" t="s">
        <v>360</v>
      </c>
      <c r="BW4" s="100" t="s">
        <v>360</v>
      </c>
      <c r="BX4" s="100" t="s">
        <v>360</v>
      </c>
      <c r="BY4" s="100" t="s">
        <v>360</v>
      </c>
      <c r="BZ4" s="100" t="s">
        <v>567</v>
      </c>
      <c r="CA4" s="100" t="s">
        <v>567</v>
      </c>
      <c r="CB4" s="100" t="s">
        <v>567</v>
      </c>
      <c r="CC4" s="100" t="s">
        <v>567</v>
      </c>
      <c r="CD4" s="100" t="s">
        <v>360</v>
      </c>
      <c r="CE4" s="100" t="s">
        <v>514</v>
      </c>
      <c r="CF4" s="100" t="s">
        <v>360</v>
      </c>
      <c r="CG4" s="100" t="s">
        <v>567</v>
      </c>
      <c r="CH4" s="100" t="s">
        <v>360</v>
      </c>
      <c r="CI4" s="102" t="s">
        <v>360</v>
      </c>
      <c r="CJ4" s="100" t="s">
        <v>360</v>
      </c>
      <c r="CK4" s="100" t="s">
        <v>360</v>
      </c>
      <c r="CL4" s="100" t="s">
        <v>360</v>
      </c>
      <c r="CM4" s="100" t="s">
        <v>360</v>
      </c>
      <c r="CN4" s="100" t="s">
        <v>360</v>
      </c>
      <c r="CO4" s="100" t="s">
        <v>360</v>
      </c>
      <c r="CP4" s="100" t="s">
        <v>567</v>
      </c>
      <c r="CQ4" s="100" t="s">
        <v>360</v>
      </c>
      <c r="CR4" s="100" t="s">
        <v>360</v>
      </c>
      <c r="CS4" s="100" t="s">
        <v>360</v>
      </c>
      <c r="CT4" s="100" t="s">
        <v>360</v>
      </c>
      <c r="CU4" s="100" t="s">
        <v>567</v>
      </c>
      <c r="CV4" s="100" t="s">
        <v>567</v>
      </c>
      <c r="CW4" s="100" t="s">
        <v>567</v>
      </c>
    </row>
    <row r="5" spans="1:101" s="99" customFormat="1" ht="9" customHeight="1" x14ac:dyDescent="0.2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1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2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</row>
    <row r="6" spans="1:101" s="219" customFormat="1" x14ac:dyDescent="0.25">
      <c r="A6" s="110" t="s">
        <v>254</v>
      </c>
      <c r="B6" s="111">
        <v>7</v>
      </c>
      <c r="C6" s="111">
        <v>7</v>
      </c>
      <c r="D6" s="111">
        <v>105</v>
      </c>
      <c r="E6" s="111">
        <v>9</v>
      </c>
      <c r="F6" s="111">
        <v>0</v>
      </c>
      <c r="G6" s="111">
        <v>7</v>
      </c>
      <c r="H6" s="111"/>
      <c r="J6" s="111">
        <v>2</v>
      </c>
      <c r="K6" s="216">
        <v>4</v>
      </c>
      <c r="L6" s="111">
        <v>656.9</v>
      </c>
      <c r="M6" s="111" t="s">
        <v>568</v>
      </c>
      <c r="N6" s="111">
        <v>0</v>
      </c>
      <c r="O6" s="111">
        <v>0</v>
      </c>
      <c r="P6" s="111">
        <v>0</v>
      </c>
      <c r="Q6" s="111">
        <v>7</v>
      </c>
      <c r="R6" s="109">
        <v>0.64500000000000002</v>
      </c>
      <c r="S6" s="111">
        <v>1</v>
      </c>
      <c r="T6" s="2">
        <v>1</v>
      </c>
      <c r="U6" s="107">
        <v>0</v>
      </c>
      <c r="V6" s="112">
        <v>360</v>
      </c>
      <c r="W6" s="107">
        <v>16</v>
      </c>
      <c r="X6" s="217">
        <v>3</v>
      </c>
      <c r="Y6" s="217">
        <v>254.6</v>
      </c>
      <c r="Z6" s="112">
        <v>0</v>
      </c>
      <c r="AA6" s="112">
        <v>0</v>
      </c>
      <c r="AB6" s="112">
        <v>0</v>
      </c>
      <c r="AC6" s="112">
        <v>0</v>
      </c>
      <c r="AD6" s="112">
        <v>0</v>
      </c>
      <c r="AE6" s="109">
        <v>0.64516129032258063</v>
      </c>
      <c r="AF6" s="109">
        <v>9.6774193548387094E-2</v>
      </c>
      <c r="AG6" s="107">
        <v>0</v>
      </c>
      <c r="AH6" s="107">
        <v>0</v>
      </c>
      <c r="AI6" s="106">
        <v>0</v>
      </c>
      <c r="AJ6" s="107">
        <v>0</v>
      </c>
      <c r="AK6" s="107">
        <v>0</v>
      </c>
      <c r="AL6" s="111">
        <v>0</v>
      </c>
      <c r="AM6" s="111">
        <v>0</v>
      </c>
      <c r="AN6" s="107">
        <v>0</v>
      </c>
      <c r="AO6" s="107">
        <v>4</v>
      </c>
      <c r="AP6" s="109">
        <v>0.35483870967741937</v>
      </c>
      <c r="AQ6" s="105">
        <v>23.250747067799999</v>
      </c>
      <c r="AR6" s="106">
        <v>0</v>
      </c>
      <c r="AS6" s="107">
        <v>0</v>
      </c>
      <c r="AT6" s="107">
        <v>0</v>
      </c>
      <c r="AU6" s="107">
        <v>0</v>
      </c>
      <c r="AV6" s="108">
        <v>0.58565292689999993</v>
      </c>
      <c r="AW6" s="107">
        <v>2</v>
      </c>
      <c r="AX6" s="107">
        <v>0</v>
      </c>
      <c r="AY6" s="107">
        <v>0</v>
      </c>
      <c r="AZ6" s="107">
        <v>0</v>
      </c>
      <c r="BA6" s="218" t="s">
        <v>588</v>
      </c>
      <c r="BB6" s="218" t="s">
        <v>589</v>
      </c>
      <c r="BC6" s="111">
        <v>138</v>
      </c>
      <c r="BD6" s="107">
        <v>806</v>
      </c>
      <c r="BE6" s="107">
        <v>189</v>
      </c>
      <c r="BF6" s="109">
        <v>0.5161290322580645</v>
      </c>
      <c r="BG6" s="105">
        <v>0</v>
      </c>
      <c r="BH6" s="113">
        <v>0</v>
      </c>
      <c r="BI6" s="113">
        <v>0</v>
      </c>
      <c r="BJ6" s="113">
        <v>86.054280236600007</v>
      </c>
      <c r="BK6" s="113">
        <v>0</v>
      </c>
      <c r="BL6" s="113">
        <v>0</v>
      </c>
      <c r="BM6" s="113">
        <v>77.817185256100004</v>
      </c>
      <c r="BN6" s="113">
        <v>5.2391098501800002</v>
      </c>
      <c r="BO6" s="105">
        <v>0</v>
      </c>
      <c r="BP6" s="105">
        <v>0</v>
      </c>
      <c r="BQ6" s="105">
        <v>0</v>
      </c>
      <c r="BR6" s="111" t="s">
        <v>564</v>
      </c>
      <c r="BS6" s="111" t="s">
        <v>564</v>
      </c>
      <c r="BT6" s="111" t="s">
        <v>564</v>
      </c>
      <c r="BU6" s="107">
        <v>0</v>
      </c>
      <c r="BV6" s="106">
        <v>0</v>
      </c>
      <c r="BW6" s="107">
        <v>2</v>
      </c>
      <c r="BX6" s="107">
        <v>208</v>
      </c>
      <c r="BY6" s="216" t="s">
        <v>588</v>
      </c>
      <c r="BZ6" s="216" t="s">
        <v>589</v>
      </c>
      <c r="CA6" s="111">
        <v>34</v>
      </c>
      <c r="CB6" s="111">
        <v>41</v>
      </c>
      <c r="CC6" s="111">
        <v>0</v>
      </c>
      <c r="CD6" s="112">
        <v>11</v>
      </c>
      <c r="CE6" s="114">
        <v>0.92999999999999994</v>
      </c>
      <c r="CF6" s="216">
        <v>6</v>
      </c>
      <c r="CG6" s="216">
        <v>236.9</v>
      </c>
      <c r="CH6" s="107">
        <v>1</v>
      </c>
      <c r="CI6" s="110"/>
      <c r="CJ6" s="107">
        <v>1</v>
      </c>
      <c r="CK6" s="107">
        <v>0</v>
      </c>
      <c r="CL6" s="112">
        <v>0</v>
      </c>
      <c r="CM6" s="112">
        <v>0</v>
      </c>
      <c r="CN6" s="115">
        <v>5</v>
      </c>
      <c r="CO6" s="115">
        <v>0</v>
      </c>
      <c r="CP6" s="115">
        <v>0</v>
      </c>
      <c r="CQ6" s="116">
        <v>12233.333333333334</v>
      </c>
      <c r="CR6" s="115">
        <v>0</v>
      </c>
      <c r="CS6" s="115">
        <v>1</v>
      </c>
      <c r="CT6" s="112">
        <v>0</v>
      </c>
      <c r="CU6" s="112">
        <v>0</v>
      </c>
      <c r="CV6" s="112">
        <v>0</v>
      </c>
      <c r="CW6" s="112">
        <v>0</v>
      </c>
    </row>
    <row r="7" spans="1:101" s="219" customFormat="1" x14ac:dyDescent="0.25">
      <c r="A7" s="110" t="s">
        <v>160</v>
      </c>
      <c r="B7" s="111">
        <v>29</v>
      </c>
      <c r="C7" s="111">
        <v>49</v>
      </c>
      <c r="D7" s="111">
        <v>1105</v>
      </c>
      <c r="E7" s="111">
        <v>142</v>
      </c>
      <c r="F7" s="111">
        <v>1</v>
      </c>
      <c r="G7" s="111">
        <v>21</v>
      </c>
      <c r="H7" s="111"/>
      <c r="I7" s="111">
        <v>0.14000000000000001</v>
      </c>
      <c r="J7" s="111">
        <v>15</v>
      </c>
      <c r="K7" s="216">
        <v>2</v>
      </c>
      <c r="L7" s="111">
        <v>52.6</v>
      </c>
      <c r="M7" s="111" t="s">
        <v>569</v>
      </c>
      <c r="N7" s="111">
        <v>6</v>
      </c>
      <c r="O7" s="111">
        <v>0</v>
      </c>
      <c r="P7" s="111">
        <v>0</v>
      </c>
      <c r="Q7" s="111">
        <v>8</v>
      </c>
      <c r="R7" s="109">
        <v>0.64500000000000002</v>
      </c>
      <c r="S7" s="111">
        <v>3</v>
      </c>
      <c r="T7" s="2">
        <v>0</v>
      </c>
      <c r="U7" s="107">
        <v>0</v>
      </c>
      <c r="V7" s="112">
        <v>2048</v>
      </c>
      <c r="W7" s="107">
        <v>32</v>
      </c>
      <c r="X7" s="217">
        <v>1</v>
      </c>
      <c r="Y7" s="217">
        <v>65.599999999999994</v>
      </c>
      <c r="Z7" s="112">
        <v>0</v>
      </c>
      <c r="AA7" s="112">
        <v>0</v>
      </c>
      <c r="AB7" s="112">
        <v>478</v>
      </c>
      <c r="AC7" s="112">
        <v>3</v>
      </c>
      <c r="AD7" s="112">
        <v>3</v>
      </c>
      <c r="AE7" s="109">
        <v>0.6216216216216216</v>
      </c>
      <c r="AF7" s="109">
        <v>8.1081081081081086E-2</v>
      </c>
      <c r="AG7" s="107">
        <v>1</v>
      </c>
      <c r="AH7" s="107">
        <v>2</v>
      </c>
      <c r="AI7" s="106">
        <v>0</v>
      </c>
      <c r="AJ7" s="107">
        <v>0</v>
      </c>
      <c r="AK7" s="107">
        <v>0</v>
      </c>
      <c r="AL7" s="111">
        <v>0</v>
      </c>
      <c r="AM7" s="111">
        <v>0</v>
      </c>
      <c r="AN7" s="107">
        <v>2</v>
      </c>
      <c r="AO7" s="107">
        <v>3</v>
      </c>
      <c r="AP7" s="109">
        <v>0.45945945945945948</v>
      </c>
      <c r="AQ7" s="105">
        <v>557.91445737000004</v>
      </c>
      <c r="AR7" s="106">
        <v>1217.5290452700001</v>
      </c>
      <c r="AS7" s="107">
        <v>0</v>
      </c>
      <c r="AT7" s="107">
        <v>0</v>
      </c>
      <c r="AU7" s="107">
        <v>1</v>
      </c>
      <c r="AV7" s="108">
        <v>17.4046110695</v>
      </c>
      <c r="AW7" s="107">
        <v>0</v>
      </c>
      <c r="AX7" s="107">
        <v>0</v>
      </c>
      <c r="AY7" s="107">
        <v>0</v>
      </c>
      <c r="AZ7" s="107">
        <v>0</v>
      </c>
      <c r="BA7" s="218">
        <v>1</v>
      </c>
      <c r="BB7" s="218">
        <v>46.4</v>
      </c>
      <c r="BC7" s="111">
        <v>38</v>
      </c>
      <c r="BD7" s="107">
        <v>1295</v>
      </c>
      <c r="BE7" s="107">
        <v>1</v>
      </c>
      <c r="BF7" s="109">
        <v>0.51351351351351349</v>
      </c>
      <c r="BG7" s="105">
        <v>87.0929227739</v>
      </c>
      <c r="BH7" s="113">
        <v>26811.092446499999</v>
      </c>
      <c r="BI7" s="113">
        <v>6853.95747166</v>
      </c>
      <c r="BJ7" s="113">
        <v>27454.326108400001</v>
      </c>
      <c r="BK7" s="113">
        <v>6853.95747166</v>
      </c>
      <c r="BL7" s="113">
        <v>1719.9494895199998</v>
      </c>
      <c r="BM7" s="113">
        <v>30.513374882299999</v>
      </c>
      <c r="BN7" s="113">
        <v>2826.2355620510416</v>
      </c>
      <c r="BO7" s="105">
        <v>5</v>
      </c>
      <c r="BP7" s="105">
        <v>0</v>
      </c>
      <c r="BQ7" s="105">
        <v>0</v>
      </c>
      <c r="BR7" s="111" t="s">
        <v>564</v>
      </c>
      <c r="BS7" s="111" t="s">
        <v>564</v>
      </c>
      <c r="BT7" s="111" t="s">
        <v>564</v>
      </c>
      <c r="BU7" s="107">
        <v>0</v>
      </c>
      <c r="BV7" s="106">
        <v>1</v>
      </c>
      <c r="BW7" s="107">
        <v>3</v>
      </c>
      <c r="BX7" s="107">
        <v>210</v>
      </c>
      <c r="BY7" s="216" t="s">
        <v>588</v>
      </c>
      <c r="BZ7" s="216" t="s">
        <v>589</v>
      </c>
      <c r="CA7" s="111">
        <v>0</v>
      </c>
      <c r="CB7" s="111">
        <v>101</v>
      </c>
      <c r="CC7" s="111">
        <v>0</v>
      </c>
      <c r="CD7" s="112">
        <v>7</v>
      </c>
      <c r="CE7" s="114">
        <v>0.96799999999999997</v>
      </c>
      <c r="CF7" s="216">
        <v>13</v>
      </c>
      <c r="CG7" s="216">
        <v>403.1</v>
      </c>
      <c r="CH7" s="107">
        <v>1</v>
      </c>
      <c r="CI7" s="110"/>
      <c r="CJ7" s="107">
        <v>3</v>
      </c>
      <c r="CK7" s="107">
        <v>0</v>
      </c>
      <c r="CL7" s="112">
        <v>0</v>
      </c>
      <c r="CM7" s="112">
        <v>0</v>
      </c>
      <c r="CN7" s="115">
        <v>16.666666666666668</v>
      </c>
      <c r="CO7" s="115">
        <v>80.333333333333329</v>
      </c>
      <c r="CP7" s="115">
        <v>8088.666666666667</v>
      </c>
      <c r="CQ7" s="116">
        <v>2918329.6296296297</v>
      </c>
      <c r="CR7" s="115">
        <v>3</v>
      </c>
      <c r="CS7" s="115">
        <v>2</v>
      </c>
      <c r="CT7" s="112">
        <v>6</v>
      </c>
      <c r="CU7" s="112">
        <v>45</v>
      </c>
      <c r="CV7" s="112">
        <v>203</v>
      </c>
      <c r="CW7" s="112">
        <v>1</v>
      </c>
    </row>
    <row r="8" spans="1:101" s="219" customFormat="1" x14ac:dyDescent="0.25">
      <c r="A8" s="110" t="s">
        <v>221</v>
      </c>
      <c r="B8" s="111">
        <v>16</v>
      </c>
      <c r="C8" s="111">
        <v>46</v>
      </c>
      <c r="D8" s="111">
        <v>712</v>
      </c>
      <c r="E8" s="111">
        <v>18</v>
      </c>
      <c r="F8" s="111">
        <v>6</v>
      </c>
      <c r="G8" s="111">
        <v>29</v>
      </c>
      <c r="H8" s="111"/>
      <c r="I8" s="111">
        <v>0.25</v>
      </c>
      <c r="J8" s="111">
        <v>7</v>
      </c>
      <c r="K8" s="216">
        <v>4</v>
      </c>
      <c r="L8" s="111">
        <v>1337.9</v>
      </c>
      <c r="M8" s="111" t="s">
        <v>568</v>
      </c>
      <c r="N8" s="111">
        <v>0</v>
      </c>
      <c r="O8" s="111">
        <v>5</v>
      </c>
      <c r="P8" s="111">
        <v>2</v>
      </c>
      <c r="Q8" s="111">
        <v>17</v>
      </c>
      <c r="R8" s="109">
        <v>0.64500000000000002</v>
      </c>
      <c r="S8" s="111">
        <v>3</v>
      </c>
      <c r="T8" s="2">
        <v>0</v>
      </c>
      <c r="U8" s="107">
        <v>0</v>
      </c>
      <c r="V8" s="112">
        <v>3909</v>
      </c>
      <c r="W8" s="107">
        <v>19</v>
      </c>
      <c r="X8" s="217">
        <v>0</v>
      </c>
      <c r="Y8" s="217">
        <v>0</v>
      </c>
      <c r="Z8" s="112">
        <v>0</v>
      </c>
      <c r="AA8" s="112">
        <v>0</v>
      </c>
      <c r="AB8" s="112">
        <v>44</v>
      </c>
      <c r="AC8" s="112">
        <v>37</v>
      </c>
      <c r="AD8" s="112">
        <v>0</v>
      </c>
      <c r="AE8" s="109">
        <v>0.51700000000000002</v>
      </c>
      <c r="AF8" s="109">
        <v>4.8000000000000001E-2</v>
      </c>
      <c r="AG8" s="107">
        <v>0</v>
      </c>
      <c r="AH8" s="107">
        <v>0</v>
      </c>
      <c r="AI8" s="106">
        <v>6814.0157899281903</v>
      </c>
      <c r="AJ8" s="107">
        <v>7</v>
      </c>
      <c r="AK8" s="107">
        <v>0</v>
      </c>
      <c r="AL8" s="111">
        <v>1</v>
      </c>
      <c r="AM8" s="111">
        <v>973</v>
      </c>
      <c r="AN8" s="107">
        <v>0</v>
      </c>
      <c r="AO8" s="107">
        <v>3</v>
      </c>
      <c r="AP8" s="109">
        <v>0.216</v>
      </c>
      <c r="AQ8" s="105">
        <v>0</v>
      </c>
      <c r="AR8" s="106">
        <v>374.40459712200004</v>
      </c>
      <c r="AS8" s="107">
        <v>1</v>
      </c>
      <c r="AT8" s="107">
        <v>1</v>
      </c>
      <c r="AU8" s="107">
        <v>1</v>
      </c>
      <c r="AV8" s="108">
        <v>18.017317828299998</v>
      </c>
      <c r="AW8" s="107">
        <v>0</v>
      </c>
      <c r="AX8" s="107">
        <v>0</v>
      </c>
      <c r="AY8" s="107">
        <v>0</v>
      </c>
      <c r="AZ8" s="107">
        <v>0</v>
      </c>
      <c r="BA8" s="218">
        <v>1</v>
      </c>
      <c r="BB8" s="218">
        <v>2256.3000000000002</v>
      </c>
      <c r="BC8" s="111">
        <v>30</v>
      </c>
      <c r="BD8" s="107">
        <v>1054</v>
      </c>
      <c r="BE8" s="107">
        <v>33</v>
      </c>
      <c r="BF8" s="109">
        <v>0.439</v>
      </c>
      <c r="BG8" s="105">
        <v>0</v>
      </c>
      <c r="BH8" s="113">
        <v>0</v>
      </c>
      <c r="BI8" s="113">
        <v>0</v>
      </c>
      <c r="BJ8" s="113">
        <v>357.27859520499999</v>
      </c>
      <c r="BK8" s="113">
        <v>0</v>
      </c>
      <c r="BL8" s="113">
        <v>0</v>
      </c>
      <c r="BM8" s="113">
        <v>49.252454805900001</v>
      </c>
      <c r="BN8" s="113">
        <v>520.20405672272398</v>
      </c>
      <c r="BO8" s="105">
        <v>5</v>
      </c>
      <c r="BP8" s="105">
        <v>0</v>
      </c>
      <c r="BQ8" s="105">
        <v>0</v>
      </c>
      <c r="BR8" s="111" t="s">
        <v>564</v>
      </c>
      <c r="BS8" s="111" t="s">
        <v>564</v>
      </c>
      <c r="BT8" s="111" t="s">
        <v>564</v>
      </c>
      <c r="BU8" s="107">
        <v>0</v>
      </c>
      <c r="BV8" s="106">
        <v>1</v>
      </c>
      <c r="BW8" s="107">
        <v>3</v>
      </c>
      <c r="BX8" s="107">
        <v>189</v>
      </c>
      <c r="BY8" s="216" t="s">
        <v>588</v>
      </c>
      <c r="BZ8" s="216" t="s">
        <v>589</v>
      </c>
      <c r="CA8" s="111">
        <v>0</v>
      </c>
      <c r="CB8" s="111">
        <v>39</v>
      </c>
      <c r="CC8" s="111">
        <v>0</v>
      </c>
      <c r="CD8" s="112">
        <v>4</v>
      </c>
      <c r="CE8" s="114">
        <v>0.95699999999999996</v>
      </c>
      <c r="CF8" s="216">
        <v>3</v>
      </c>
      <c r="CG8" s="216">
        <v>99.5</v>
      </c>
      <c r="CH8" s="107">
        <v>0</v>
      </c>
      <c r="CI8" s="110">
        <f>1/3</f>
        <v>0.33333333333333331</v>
      </c>
      <c r="CJ8" s="107">
        <v>1</v>
      </c>
      <c r="CK8" s="107">
        <v>0</v>
      </c>
      <c r="CL8" s="112">
        <v>1</v>
      </c>
      <c r="CM8" s="112">
        <v>0</v>
      </c>
      <c r="CN8" s="115">
        <v>10</v>
      </c>
      <c r="CO8" s="115">
        <v>58.666666666666664</v>
      </c>
      <c r="CP8" s="115">
        <v>3170.6666666666665</v>
      </c>
      <c r="CQ8" s="116">
        <v>119614.81481481482</v>
      </c>
      <c r="CR8" s="115">
        <v>0</v>
      </c>
      <c r="CS8" s="115">
        <v>0</v>
      </c>
      <c r="CT8" s="112">
        <v>7</v>
      </c>
      <c r="CU8" s="112">
        <v>121</v>
      </c>
      <c r="CV8" s="112">
        <v>106</v>
      </c>
      <c r="CW8" s="112">
        <v>0</v>
      </c>
    </row>
    <row r="9" spans="1:101" s="219" customFormat="1" x14ac:dyDescent="0.25">
      <c r="A9" s="110" t="s">
        <v>72</v>
      </c>
      <c r="B9" s="111">
        <v>24</v>
      </c>
      <c r="C9" s="111">
        <v>28</v>
      </c>
      <c r="D9" s="111">
        <v>921</v>
      </c>
      <c r="E9" s="111">
        <v>42</v>
      </c>
      <c r="F9" s="111">
        <v>9</v>
      </c>
      <c r="G9" s="111">
        <v>24</v>
      </c>
      <c r="H9" s="111"/>
      <c r="I9" s="111"/>
      <c r="J9" s="111">
        <v>4</v>
      </c>
      <c r="K9" s="216">
        <v>0</v>
      </c>
      <c r="L9" s="111">
        <v>0</v>
      </c>
      <c r="M9" s="111" t="s">
        <v>568</v>
      </c>
      <c r="N9" s="111">
        <v>1</v>
      </c>
      <c r="O9" s="111">
        <v>0</v>
      </c>
      <c r="P9" s="111">
        <v>0</v>
      </c>
      <c r="Q9" s="111">
        <v>131</v>
      </c>
      <c r="R9" s="109">
        <v>0.79591836734693877</v>
      </c>
      <c r="S9" s="111">
        <v>3</v>
      </c>
      <c r="T9" s="2">
        <v>0</v>
      </c>
      <c r="U9" s="107">
        <v>0</v>
      </c>
      <c r="V9" s="112">
        <v>6782</v>
      </c>
      <c r="W9" s="107">
        <v>32</v>
      </c>
      <c r="X9" s="217">
        <v>5</v>
      </c>
      <c r="Y9" s="217">
        <v>110.6</v>
      </c>
      <c r="Z9" s="112">
        <v>0</v>
      </c>
      <c r="AA9" s="112">
        <v>0</v>
      </c>
      <c r="AB9" s="112">
        <v>0</v>
      </c>
      <c r="AC9" s="112">
        <v>0</v>
      </c>
      <c r="AD9" s="112">
        <v>0</v>
      </c>
      <c r="AE9" s="109">
        <v>0.41176470588235292</v>
      </c>
      <c r="AF9" s="109">
        <v>0.11764705882352941</v>
      </c>
      <c r="AG9" s="107">
        <v>0</v>
      </c>
      <c r="AH9" s="107">
        <v>0</v>
      </c>
      <c r="AI9" s="106">
        <v>0</v>
      </c>
      <c r="AJ9" s="107">
        <v>1</v>
      </c>
      <c r="AK9" s="107">
        <v>0</v>
      </c>
      <c r="AL9" s="111">
        <v>0</v>
      </c>
      <c r="AM9" s="111">
        <v>0</v>
      </c>
      <c r="AN9" s="107">
        <v>1</v>
      </c>
      <c r="AO9" s="107">
        <v>4</v>
      </c>
      <c r="AP9" s="109">
        <v>0.16176470588235295</v>
      </c>
      <c r="AQ9" s="105">
        <v>103.24726543700001</v>
      </c>
      <c r="AR9" s="106">
        <v>0</v>
      </c>
      <c r="AS9" s="107">
        <v>0</v>
      </c>
      <c r="AT9" s="107">
        <v>2</v>
      </c>
      <c r="AU9" s="107">
        <v>0</v>
      </c>
      <c r="AV9" s="108">
        <v>26.954469808200002</v>
      </c>
      <c r="AW9" s="107">
        <v>0</v>
      </c>
      <c r="AX9" s="107">
        <v>0</v>
      </c>
      <c r="AY9" s="107">
        <v>1</v>
      </c>
      <c r="AZ9" s="107">
        <v>0</v>
      </c>
      <c r="BA9" s="218">
        <v>1</v>
      </c>
      <c r="BB9" s="218">
        <v>3688.5</v>
      </c>
      <c r="BC9" s="111">
        <v>22</v>
      </c>
      <c r="BD9" s="107">
        <v>1667</v>
      </c>
      <c r="BE9" s="107">
        <v>95</v>
      </c>
      <c r="BF9" s="109">
        <v>0.36764705882352944</v>
      </c>
      <c r="BG9" s="105">
        <v>0</v>
      </c>
      <c r="BH9" s="113">
        <v>0</v>
      </c>
      <c r="BI9" s="113">
        <v>134.10455769000001</v>
      </c>
      <c r="BJ9" s="113">
        <v>447.81260397899996</v>
      </c>
      <c r="BK9" s="113">
        <v>134.10455769000001</v>
      </c>
      <c r="BL9" s="113">
        <v>0</v>
      </c>
      <c r="BM9" s="113">
        <v>218.25682990600001</v>
      </c>
      <c r="BN9" s="113">
        <v>1999.0935284322288</v>
      </c>
      <c r="BO9" s="105">
        <v>1</v>
      </c>
      <c r="BP9" s="105">
        <v>0</v>
      </c>
      <c r="BQ9" s="105">
        <v>0</v>
      </c>
      <c r="BR9" s="111" t="s">
        <v>564</v>
      </c>
      <c r="BS9" s="111" t="s">
        <v>564</v>
      </c>
      <c r="BT9" s="111" t="s">
        <v>564</v>
      </c>
      <c r="BU9" s="107">
        <v>1</v>
      </c>
      <c r="BV9" s="106">
        <v>0</v>
      </c>
      <c r="BW9" s="107">
        <v>19</v>
      </c>
      <c r="BX9" s="107">
        <v>728</v>
      </c>
      <c r="BY9" s="216">
        <v>1</v>
      </c>
      <c r="BZ9" s="220">
        <v>50</v>
      </c>
      <c r="CA9" s="111">
        <v>556</v>
      </c>
      <c r="CB9" s="111">
        <v>1117</v>
      </c>
      <c r="CC9" s="111">
        <v>0</v>
      </c>
      <c r="CD9" s="112">
        <v>30</v>
      </c>
      <c r="CE9" s="114">
        <v>0.93900000000000006</v>
      </c>
      <c r="CF9" s="216">
        <v>7</v>
      </c>
      <c r="CG9" s="216">
        <v>272.3</v>
      </c>
      <c r="CH9" s="107">
        <v>0</v>
      </c>
      <c r="CI9" s="110"/>
      <c r="CJ9" s="107">
        <v>5</v>
      </c>
      <c r="CK9" s="107">
        <v>0</v>
      </c>
      <c r="CL9" s="112">
        <v>1</v>
      </c>
      <c r="CM9" s="112">
        <v>0</v>
      </c>
      <c r="CN9" s="115">
        <v>15</v>
      </c>
      <c r="CO9" s="115">
        <v>162.66666666666666</v>
      </c>
      <c r="CP9" s="115">
        <v>7959</v>
      </c>
      <c r="CQ9" s="116">
        <v>1393240.7407407409</v>
      </c>
      <c r="CR9" s="115">
        <v>0</v>
      </c>
      <c r="CS9" s="115">
        <v>0</v>
      </c>
      <c r="CT9" s="112">
        <v>4</v>
      </c>
      <c r="CU9" s="112">
        <v>0</v>
      </c>
      <c r="CV9" s="112">
        <v>179</v>
      </c>
      <c r="CW9" s="112">
        <v>11</v>
      </c>
    </row>
    <row r="10" spans="1:101" s="219" customFormat="1" x14ac:dyDescent="0.25">
      <c r="A10" s="110" t="s">
        <v>316</v>
      </c>
      <c r="B10" s="111">
        <v>2</v>
      </c>
      <c r="C10" s="111">
        <v>4</v>
      </c>
      <c r="D10" s="111">
        <v>72</v>
      </c>
      <c r="E10" s="111">
        <v>9</v>
      </c>
      <c r="F10" s="111">
        <v>0</v>
      </c>
      <c r="G10" s="111">
        <v>4</v>
      </c>
      <c r="H10" s="111"/>
      <c r="I10" s="111"/>
      <c r="J10" s="111">
        <v>2</v>
      </c>
      <c r="K10" s="216">
        <v>0</v>
      </c>
      <c r="L10" s="111">
        <v>0</v>
      </c>
      <c r="M10" s="111" t="s">
        <v>569</v>
      </c>
      <c r="N10" s="111">
        <v>1</v>
      </c>
      <c r="O10" s="111">
        <v>31</v>
      </c>
      <c r="P10" s="111">
        <v>1</v>
      </c>
      <c r="Q10" s="111">
        <v>4</v>
      </c>
      <c r="R10" s="109">
        <v>0.64500000000000002</v>
      </c>
      <c r="S10" s="111">
        <v>0</v>
      </c>
      <c r="T10" s="2">
        <v>0</v>
      </c>
      <c r="U10" s="107">
        <v>0</v>
      </c>
      <c r="V10" s="112">
        <v>136</v>
      </c>
      <c r="W10" s="107">
        <v>4</v>
      </c>
      <c r="X10" s="217">
        <v>0</v>
      </c>
      <c r="Y10" s="217">
        <v>0</v>
      </c>
      <c r="Z10" s="112">
        <v>0</v>
      </c>
      <c r="AA10" s="112">
        <v>0</v>
      </c>
      <c r="AB10" s="112">
        <v>0</v>
      </c>
      <c r="AC10" s="112">
        <v>0</v>
      </c>
      <c r="AD10" s="112">
        <v>0</v>
      </c>
      <c r="AE10" s="109">
        <v>0.51700000000000002</v>
      </c>
      <c r="AF10" s="109">
        <v>4.8000000000000001E-2</v>
      </c>
      <c r="AG10" s="107">
        <v>0</v>
      </c>
      <c r="AH10" s="107">
        <v>0</v>
      </c>
      <c r="AI10" s="106">
        <v>0</v>
      </c>
      <c r="AJ10" s="107">
        <v>0</v>
      </c>
      <c r="AK10" s="107">
        <v>0</v>
      </c>
      <c r="AL10" s="111">
        <v>0</v>
      </c>
      <c r="AM10" s="111">
        <v>0</v>
      </c>
      <c r="AN10" s="107">
        <v>0</v>
      </c>
      <c r="AO10" s="107">
        <v>7</v>
      </c>
      <c r="AP10" s="109">
        <v>0.216</v>
      </c>
      <c r="AQ10" s="105">
        <v>0</v>
      </c>
      <c r="AR10" s="106">
        <v>115.49189805499999</v>
      </c>
      <c r="AS10" s="107">
        <v>1</v>
      </c>
      <c r="AT10" s="107">
        <v>1</v>
      </c>
      <c r="AU10" s="107">
        <v>0</v>
      </c>
      <c r="AV10" s="108">
        <v>4.6702768717600005</v>
      </c>
      <c r="AW10" s="107">
        <v>0</v>
      </c>
      <c r="AX10" s="107">
        <v>0</v>
      </c>
      <c r="AY10" s="107">
        <v>0</v>
      </c>
      <c r="AZ10" s="107">
        <v>0</v>
      </c>
      <c r="BA10" s="218" t="s">
        <v>588</v>
      </c>
      <c r="BB10" s="218" t="s">
        <v>589</v>
      </c>
      <c r="BC10" s="111">
        <v>139</v>
      </c>
      <c r="BD10" s="107">
        <v>1677</v>
      </c>
      <c r="BE10" s="107">
        <v>162</v>
      </c>
      <c r="BF10" s="109">
        <v>0.439</v>
      </c>
      <c r="BG10" s="105">
        <v>0</v>
      </c>
      <c r="BH10" s="113">
        <v>0</v>
      </c>
      <c r="BI10" s="113">
        <v>0</v>
      </c>
      <c r="BJ10" s="113">
        <v>121.79825693900001</v>
      </c>
      <c r="BK10" s="113">
        <v>0</v>
      </c>
      <c r="BL10" s="113">
        <v>0</v>
      </c>
      <c r="BM10" s="113">
        <v>116.23944627499999</v>
      </c>
      <c r="BN10" s="113">
        <v>322.0117813798679</v>
      </c>
      <c r="BO10" s="105">
        <v>3</v>
      </c>
      <c r="BP10" s="105">
        <v>0</v>
      </c>
      <c r="BQ10" s="105">
        <v>0</v>
      </c>
      <c r="BR10" s="111" t="s">
        <v>564</v>
      </c>
      <c r="BS10" s="111" t="s">
        <v>564</v>
      </c>
      <c r="BT10" s="111" t="s">
        <v>564</v>
      </c>
      <c r="BU10" s="107">
        <v>0</v>
      </c>
      <c r="BV10" s="106">
        <v>0</v>
      </c>
      <c r="BW10" s="107">
        <v>0</v>
      </c>
      <c r="BX10" s="107">
        <v>0</v>
      </c>
      <c r="BY10" s="216">
        <v>1</v>
      </c>
      <c r="BZ10" s="220">
        <v>47</v>
      </c>
      <c r="CA10" s="111">
        <v>0</v>
      </c>
      <c r="CB10" s="111">
        <v>48</v>
      </c>
      <c r="CC10" s="111">
        <v>0</v>
      </c>
      <c r="CD10" s="112">
        <v>1</v>
      </c>
      <c r="CE10" s="114">
        <v>0.95599999999999996</v>
      </c>
      <c r="CF10" s="216">
        <v>4</v>
      </c>
      <c r="CG10" s="216">
        <v>53.4</v>
      </c>
      <c r="CH10" s="107">
        <v>0</v>
      </c>
      <c r="CI10" s="110"/>
      <c r="CJ10" s="107">
        <v>1</v>
      </c>
      <c r="CK10" s="107">
        <v>1</v>
      </c>
      <c r="CL10" s="112">
        <v>0</v>
      </c>
      <c r="CM10" s="112">
        <v>0</v>
      </c>
      <c r="CN10" s="115">
        <v>1.6666666666666667</v>
      </c>
      <c r="CO10" s="115">
        <v>0</v>
      </c>
      <c r="CP10" s="115">
        <v>0</v>
      </c>
      <c r="CQ10" s="116">
        <v>88351.851851851854</v>
      </c>
      <c r="CR10" s="115">
        <v>0</v>
      </c>
      <c r="CS10" s="115">
        <v>0</v>
      </c>
      <c r="CT10" s="112">
        <v>2</v>
      </c>
      <c r="CU10" s="112">
        <v>425</v>
      </c>
      <c r="CV10" s="112">
        <v>38</v>
      </c>
      <c r="CW10" s="112">
        <v>0</v>
      </c>
    </row>
    <row r="11" spans="1:101" s="219" customFormat="1" x14ac:dyDescent="0.25">
      <c r="A11" s="110" t="s">
        <v>320</v>
      </c>
      <c r="B11" s="111">
        <v>52</v>
      </c>
      <c r="C11" s="111">
        <v>128</v>
      </c>
      <c r="D11" s="111">
        <v>2215</v>
      </c>
      <c r="E11" s="111">
        <v>42</v>
      </c>
      <c r="F11" s="111">
        <v>0</v>
      </c>
      <c r="G11" s="111">
        <v>43</v>
      </c>
      <c r="H11" s="111"/>
      <c r="I11" s="111"/>
      <c r="J11" s="111">
        <v>6</v>
      </c>
      <c r="K11" s="216">
        <v>1</v>
      </c>
      <c r="L11" s="111">
        <v>148.80000000000001</v>
      </c>
      <c r="M11" s="111" t="s">
        <v>568</v>
      </c>
      <c r="N11" s="111">
        <v>0</v>
      </c>
      <c r="O11" s="111">
        <v>0</v>
      </c>
      <c r="P11" s="111">
        <v>0</v>
      </c>
      <c r="Q11" s="111">
        <v>13</v>
      </c>
      <c r="R11" s="109">
        <v>0.67213114754098358</v>
      </c>
      <c r="S11" s="111">
        <v>7</v>
      </c>
      <c r="T11" s="2">
        <v>0</v>
      </c>
      <c r="U11" s="107">
        <v>0</v>
      </c>
      <c r="V11" s="112">
        <v>3173</v>
      </c>
      <c r="W11" s="107">
        <v>16</v>
      </c>
      <c r="X11" s="217">
        <v>2</v>
      </c>
      <c r="Y11" s="217">
        <v>612.5</v>
      </c>
      <c r="Z11" s="112">
        <v>0</v>
      </c>
      <c r="AA11" s="112">
        <v>0</v>
      </c>
      <c r="AB11" s="112">
        <v>8</v>
      </c>
      <c r="AC11" s="112">
        <v>4</v>
      </c>
      <c r="AD11" s="112">
        <v>0</v>
      </c>
      <c r="AE11" s="109">
        <v>0.42499999999999999</v>
      </c>
      <c r="AF11" s="109">
        <v>2.4691358024691357E-2</v>
      </c>
      <c r="AG11" s="107">
        <v>0</v>
      </c>
      <c r="AH11" s="107">
        <v>0</v>
      </c>
      <c r="AI11" s="106">
        <v>0</v>
      </c>
      <c r="AJ11" s="107">
        <v>7</v>
      </c>
      <c r="AK11" s="107">
        <v>0</v>
      </c>
      <c r="AL11" s="111">
        <v>0</v>
      </c>
      <c r="AM11" s="111">
        <v>0</v>
      </c>
      <c r="AN11" s="107">
        <v>0</v>
      </c>
      <c r="AO11" s="107">
        <v>9</v>
      </c>
      <c r="AP11" s="109">
        <v>0.20987654320987653</v>
      </c>
      <c r="AQ11" s="105">
        <v>0</v>
      </c>
      <c r="AR11" s="106">
        <v>0</v>
      </c>
      <c r="AS11" s="107">
        <v>0</v>
      </c>
      <c r="AT11" s="107">
        <v>3</v>
      </c>
      <c r="AU11" s="107">
        <v>3</v>
      </c>
      <c r="AV11" s="108">
        <v>109.66632671799999</v>
      </c>
      <c r="AW11" s="107">
        <v>0</v>
      </c>
      <c r="AX11" s="107">
        <v>0</v>
      </c>
      <c r="AY11" s="107">
        <v>0</v>
      </c>
      <c r="AZ11" s="107">
        <v>0</v>
      </c>
      <c r="BA11" s="218">
        <v>3</v>
      </c>
      <c r="BB11" s="218">
        <v>4959.5</v>
      </c>
      <c r="BC11" s="111">
        <v>131</v>
      </c>
      <c r="BD11" s="107">
        <v>1504</v>
      </c>
      <c r="BE11" s="107">
        <v>25</v>
      </c>
      <c r="BF11" s="109">
        <v>0.48148148148148145</v>
      </c>
      <c r="BG11" s="105">
        <v>207.29580564520001</v>
      </c>
      <c r="BH11" s="113">
        <v>111.32028905899999</v>
      </c>
      <c r="BI11" s="113">
        <v>0</v>
      </c>
      <c r="BJ11" s="113">
        <v>1528.1039565999999</v>
      </c>
      <c r="BK11" s="113">
        <v>0</v>
      </c>
      <c r="BL11" s="113">
        <v>237.57543874800001</v>
      </c>
      <c r="BM11" s="113">
        <v>114.18505258200001</v>
      </c>
      <c r="BN11" s="113">
        <v>6182.9188532248263</v>
      </c>
      <c r="BO11" s="105">
        <v>5</v>
      </c>
      <c r="BP11" s="105">
        <v>0</v>
      </c>
      <c r="BQ11" s="105">
        <v>0</v>
      </c>
      <c r="BR11" s="111" t="s">
        <v>564</v>
      </c>
      <c r="BS11" s="111" t="s">
        <v>564</v>
      </c>
      <c r="BT11" s="111" t="s">
        <v>564</v>
      </c>
      <c r="BU11" s="107">
        <v>0</v>
      </c>
      <c r="BV11" s="106">
        <v>0</v>
      </c>
      <c r="BW11" s="107">
        <v>7</v>
      </c>
      <c r="BX11" s="107">
        <v>454</v>
      </c>
      <c r="BY11" s="216" t="s">
        <v>588</v>
      </c>
      <c r="BZ11" s="216" t="s">
        <v>589</v>
      </c>
      <c r="CA11" s="111">
        <v>0</v>
      </c>
      <c r="CB11" s="111">
        <v>256</v>
      </c>
      <c r="CC11" s="111">
        <v>0</v>
      </c>
      <c r="CD11" s="112">
        <v>3</v>
      </c>
      <c r="CE11" s="114">
        <v>0.94100000000000006</v>
      </c>
      <c r="CF11" s="216">
        <v>5</v>
      </c>
      <c r="CG11" s="216">
        <v>133.80000000000001</v>
      </c>
      <c r="CH11" s="107">
        <v>1</v>
      </c>
      <c r="CI11" s="110">
        <f>3/12</f>
        <v>0.25</v>
      </c>
      <c r="CJ11" s="107">
        <v>3</v>
      </c>
      <c r="CK11" s="107">
        <v>0</v>
      </c>
      <c r="CL11" s="112">
        <v>0</v>
      </c>
      <c r="CM11" s="112">
        <v>0</v>
      </c>
      <c r="CN11" s="115">
        <v>15</v>
      </c>
      <c r="CO11" s="115">
        <v>50</v>
      </c>
      <c r="CP11" s="115">
        <v>10145.333333333334</v>
      </c>
      <c r="CQ11" s="116">
        <v>294959.25925925927</v>
      </c>
      <c r="CR11" s="115">
        <v>0</v>
      </c>
      <c r="CS11" s="115">
        <v>0</v>
      </c>
      <c r="CT11" s="112">
        <v>4</v>
      </c>
      <c r="CU11" s="112">
        <v>29</v>
      </c>
      <c r="CV11" s="112">
        <v>184</v>
      </c>
      <c r="CW11" s="112">
        <v>39</v>
      </c>
    </row>
    <row r="12" spans="1:101" s="219" customFormat="1" x14ac:dyDescent="0.25">
      <c r="A12" s="110" t="s">
        <v>156</v>
      </c>
      <c r="B12" s="111">
        <v>84</v>
      </c>
      <c r="C12" s="111">
        <v>150</v>
      </c>
      <c r="D12" s="111">
        <v>2645</v>
      </c>
      <c r="E12" s="111">
        <v>67</v>
      </c>
      <c r="F12" s="111">
        <v>13</v>
      </c>
      <c r="G12" s="111">
        <v>87</v>
      </c>
      <c r="H12" s="111"/>
      <c r="I12" s="111"/>
      <c r="J12" s="111">
        <v>11</v>
      </c>
      <c r="K12" s="216">
        <v>15</v>
      </c>
      <c r="L12" s="111">
        <v>7713.4</v>
      </c>
      <c r="M12" s="111" t="s">
        <v>568</v>
      </c>
      <c r="N12" s="111">
        <v>7</v>
      </c>
      <c r="O12" s="111">
        <v>0</v>
      </c>
      <c r="P12" s="111">
        <v>0</v>
      </c>
      <c r="Q12" s="111">
        <v>78</v>
      </c>
      <c r="R12" s="109">
        <v>0.58441558441558439</v>
      </c>
      <c r="S12" s="111">
        <v>3</v>
      </c>
      <c r="T12" s="2">
        <v>2</v>
      </c>
      <c r="U12" s="107">
        <v>1</v>
      </c>
      <c r="V12" s="112">
        <v>15110</v>
      </c>
      <c r="W12" s="107">
        <v>71</v>
      </c>
      <c r="X12" s="217">
        <v>16</v>
      </c>
      <c r="Y12" s="217">
        <v>21885</v>
      </c>
      <c r="Z12" s="112">
        <v>0</v>
      </c>
      <c r="AA12" s="112">
        <v>0</v>
      </c>
      <c r="AB12" s="112">
        <v>0</v>
      </c>
      <c r="AC12" s="112">
        <v>0</v>
      </c>
      <c r="AD12" s="112">
        <v>3</v>
      </c>
      <c r="AE12" s="109">
        <v>0.48598130841121495</v>
      </c>
      <c r="AF12" s="109">
        <v>1.8691588785046728E-2</v>
      </c>
      <c r="AG12" s="107">
        <v>1</v>
      </c>
      <c r="AH12" s="107">
        <v>0</v>
      </c>
      <c r="AI12" s="106">
        <v>34771.051431979009</v>
      </c>
      <c r="AJ12" s="107">
        <v>1</v>
      </c>
      <c r="AK12" s="107">
        <v>0</v>
      </c>
      <c r="AL12" s="111">
        <v>0</v>
      </c>
      <c r="AM12" s="111">
        <v>0</v>
      </c>
      <c r="AN12" s="107">
        <v>0</v>
      </c>
      <c r="AO12" s="107">
        <v>5</v>
      </c>
      <c r="AP12" s="109">
        <v>8.4112149532710276E-2</v>
      </c>
      <c r="AQ12" s="105">
        <v>0</v>
      </c>
      <c r="AR12" s="106">
        <v>4.9649277680499999</v>
      </c>
      <c r="AS12" s="107">
        <v>2</v>
      </c>
      <c r="AT12" s="107">
        <v>5</v>
      </c>
      <c r="AU12" s="107">
        <v>3</v>
      </c>
      <c r="AV12" s="108">
        <v>88.760648887100004</v>
      </c>
      <c r="AW12" s="107">
        <v>1</v>
      </c>
      <c r="AX12" s="107">
        <v>0</v>
      </c>
      <c r="AY12" s="107">
        <v>0</v>
      </c>
      <c r="AZ12" s="107">
        <v>1</v>
      </c>
      <c r="BA12" s="218">
        <v>4</v>
      </c>
      <c r="BB12" s="218">
        <v>2154.6999999999998</v>
      </c>
      <c r="BC12" s="111">
        <v>0</v>
      </c>
      <c r="BD12" s="107">
        <v>1633</v>
      </c>
      <c r="BE12" s="107">
        <v>237</v>
      </c>
      <c r="BF12" s="109">
        <v>0.27102803738317754</v>
      </c>
      <c r="BG12" s="105">
        <v>46.763474924999997</v>
      </c>
      <c r="BH12" s="113">
        <v>195.18943135999999</v>
      </c>
      <c r="BI12" s="113">
        <v>0</v>
      </c>
      <c r="BJ12" s="113">
        <v>1254.30110074</v>
      </c>
      <c r="BK12" s="113">
        <v>0</v>
      </c>
      <c r="BL12" s="113">
        <v>1.1459715350599999E-2</v>
      </c>
      <c r="BM12" s="113">
        <v>28.656277856900001</v>
      </c>
      <c r="BN12" s="113">
        <v>2186.9258784581875</v>
      </c>
      <c r="BO12" s="105">
        <v>6</v>
      </c>
      <c r="BP12" s="105">
        <v>0</v>
      </c>
      <c r="BQ12" s="105">
        <v>0</v>
      </c>
      <c r="BR12" s="111" t="s">
        <v>564</v>
      </c>
      <c r="BS12" s="111" t="s">
        <v>564</v>
      </c>
      <c r="BT12" s="111" t="s">
        <v>564</v>
      </c>
      <c r="BU12" s="107">
        <v>0</v>
      </c>
      <c r="BV12" s="106">
        <v>2</v>
      </c>
      <c r="BW12" s="107">
        <v>4</v>
      </c>
      <c r="BX12" s="107">
        <v>87</v>
      </c>
      <c r="BY12" s="216">
        <v>2</v>
      </c>
      <c r="BZ12" s="220">
        <v>94.9</v>
      </c>
      <c r="CA12" s="111">
        <v>0</v>
      </c>
      <c r="CB12" s="111">
        <v>91</v>
      </c>
      <c r="CC12" s="111">
        <v>0</v>
      </c>
      <c r="CD12" s="112">
        <v>2</v>
      </c>
      <c r="CE12" s="114">
        <v>0.94299999999999995</v>
      </c>
      <c r="CF12" s="216">
        <v>36</v>
      </c>
      <c r="CG12" s="216">
        <v>3589.9</v>
      </c>
      <c r="CH12" s="107">
        <v>4</v>
      </c>
      <c r="CI12" s="110"/>
      <c r="CJ12" s="107">
        <v>8</v>
      </c>
      <c r="CK12" s="107">
        <v>0</v>
      </c>
      <c r="CL12" s="112">
        <v>0</v>
      </c>
      <c r="CM12" s="112">
        <v>1</v>
      </c>
      <c r="CN12" s="115">
        <v>11.666666666666666</v>
      </c>
      <c r="CO12" s="115">
        <v>29</v>
      </c>
      <c r="CP12" s="115">
        <v>3938.6666666666665</v>
      </c>
      <c r="CQ12" s="116">
        <v>235151.85185185185</v>
      </c>
      <c r="CR12" s="115">
        <v>3</v>
      </c>
      <c r="CS12" s="115">
        <v>2</v>
      </c>
      <c r="CT12" s="112">
        <v>3</v>
      </c>
      <c r="CU12" s="112">
        <v>100</v>
      </c>
      <c r="CV12" s="112">
        <v>774</v>
      </c>
      <c r="CW12" s="112">
        <v>8</v>
      </c>
    </row>
    <row r="13" spans="1:101" s="219" customFormat="1" x14ac:dyDescent="0.25">
      <c r="A13" s="110" t="s">
        <v>203</v>
      </c>
      <c r="B13" s="111">
        <v>88</v>
      </c>
      <c r="C13" s="111">
        <v>187</v>
      </c>
      <c r="D13" s="111">
        <v>2706</v>
      </c>
      <c r="E13" s="111">
        <v>34</v>
      </c>
      <c r="F13" s="111">
        <v>6</v>
      </c>
      <c r="G13" s="111">
        <v>29</v>
      </c>
      <c r="H13" s="111"/>
      <c r="I13" s="111"/>
      <c r="J13" s="111">
        <v>8</v>
      </c>
      <c r="K13" s="216">
        <v>5</v>
      </c>
      <c r="L13" s="111">
        <v>1149.2</v>
      </c>
      <c r="M13" s="111" t="s">
        <v>568</v>
      </c>
      <c r="N13" s="111">
        <v>5</v>
      </c>
      <c r="O13" s="111">
        <v>8</v>
      </c>
      <c r="P13" s="111">
        <v>0</v>
      </c>
      <c r="Q13" s="111">
        <v>8</v>
      </c>
      <c r="R13" s="109">
        <v>0.64500000000000002</v>
      </c>
      <c r="S13" s="111">
        <v>4</v>
      </c>
      <c r="T13" s="2">
        <v>0</v>
      </c>
      <c r="U13" s="107">
        <v>0</v>
      </c>
      <c r="V13" s="112">
        <v>10454</v>
      </c>
      <c r="W13" s="107">
        <v>51</v>
      </c>
      <c r="X13" s="217">
        <v>1</v>
      </c>
      <c r="Y13" s="217">
        <v>10</v>
      </c>
      <c r="Z13" s="112">
        <v>0</v>
      </c>
      <c r="AA13" s="112">
        <v>0</v>
      </c>
      <c r="AB13" s="112">
        <v>0</v>
      </c>
      <c r="AC13" s="112">
        <v>0</v>
      </c>
      <c r="AD13" s="112">
        <v>0</v>
      </c>
      <c r="AE13" s="109">
        <v>0.51700000000000002</v>
      </c>
      <c r="AF13" s="109">
        <v>4.8000000000000001E-2</v>
      </c>
      <c r="AG13" s="107">
        <v>0</v>
      </c>
      <c r="AH13" s="107">
        <v>1</v>
      </c>
      <c r="AI13" s="107">
        <v>0</v>
      </c>
      <c r="AJ13" s="107">
        <v>0</v>
      </c>
      <c r="AK13" s="107">
        <v>0</v>
      </c>
      <c r="AL13" s="111">
        <v>0</v>
      </c>
      <c r="AM13" s="111">
        <v>0</v>
      </c>
      <c r="AN13" s="107">
        <v>0</v>
      </c>
      <c r="AO13" s="107">
        <v>6</v>
      </c>
      <c r="AP13" s="109">
        <v>0.216</v>
      </c>
      <c r="AQ13" s="105">
        <v>0</v>
      </c>
      <c r="AR13" s="106">
        <v>14.866283450699999</v>
      </c>
      <c r="AS13" s="107">
        <v>0</v>
      </c>
      <c r="AT13" s="107">
        <v>2</v>
      </c>
      <c r="AU13" s="107">
        <v>3</v>
      </c>
      <c r="AV13" s="108">
        <v>61.337646855999992</v>
      </c>
      <c r="AW13" s="107">
        <v>0</v>
      </c>
      <c r="AX13" s="107">
        <v>0</v>
      </c>
      <c r="AY13" s="107">
        <v>0</v>
      </c>
      <c r="AZ13" s="107">
        <v>0</v>
      </c>
      <c r="BA13" s="218">
        <v>1</v>
      </c>
      <c r="BB13" s="218">
        <v>2071.1999999999998</v>
      </c>
      <c r="BC13" s="111">
        <v>0</v>
      </c>
      <c r="BD13" s="107">
        <v>644</v>
      </c>
      <c r="BE13" s="107">
        <v>2</v>
      </c>
      <c r="BF13" s="109">
        <v>0.439</v>
      </c>
      <c r="BG13" s="105">
        <v>91.790252447600011</v>
      </c>
      <c r="BH13" s="113">
        <v>0</v>
      </c>
      <c r="BI13" s="113">
        <v>1892.9827088300001</v>
      </c>
      <c r="BJ13" s="113">
        <v>2581.12928435</v>
      </c>
      <c r="BK13" s="113">
        <v>1892.9827050900001</v>
      </c>
      <c r="BL13" s="113">
        <v>0</v>
      </c>
      <c r="BM13" s="113">
        <v>150.727849096</v>
      </c>
      <c r="BN13" s="113">
        <v>1394.8520912391425</v>
      </c>
      <c r="BO13" s="105">
        <v>3</v>
      </c>
      <c r="BP13" s="105">
        <v>0</v>
      </c>
      <c r="BQ13" s="105">
        <v>0</v>
      </c>
      <c r="BR13" s="111" t="s">
        <v>564</v>
      </c>
      <c r="BS13" s="111" t="s">
        <v>564</v>
      </c>
      <c r="BT13" s="111" t="s">
        <v>564</v>
      </c>
      <c r="BU13" s="107">
        <v>0</v>
      </c>
      <c r="BV13" s="106">
        <v>1</v>
      </c>
      <c r="BW13" s="107">
        <v>2</v>
      </c>
      <c r="BX13" s="107">
        <v>20</v>
      </c>
      <c r="BY13" s="216" t="s">
        <v>588</v>
      </c>
      <c r="BZ13" s="216" t="s">
        <v>589</v>
      </c>
      <c r="CA13" s="111">
        <v>0</v>
      </c>
      <c r="CB13" s="111">
        <v>3</v>
      </c>
      <c r="CC13" s="111">
        <v>0</v>
      </c>
      <c r="CD13" s="112" t="s">
        <v>555</v>
      </c>
      <c r="CE13" s="114">
        <v>0.94299999999999995</v>
      </c>
      <c r="CF13" s="216">
        <v>9</v>
      </c>
      <c r="CG13" s="216">
        <v>333.9</v>
      </c>
      <c r="CH13" s="107">
        <v>2</v>
      </c>
      <c r="CI13" s="110">
        <f>1/8</f>
        <v>0.125</v>
      </c>
      <c r="CJ13" s="107">
        <v>1</v>
      </c>
      <c r="CK13" s="107">
        <v>0</v>
      </c>
      <c r="CL13" s="112">
        <v>0</v>
      </c>
      <c r="CM13" s="112">
        <v>1</v>
      </c>
      <c r="CN13" s="115">
        <v>16.666666666666668</v>
      </c>
      <c r="CO13" s="115">
        <v>76.666666666666671</v>
      </c>
      <c r="CP13" s="115">
        <v>6061.666666666667</v>
      </c>
      <c r="CQ13" s="116">
        <v>210685.1851851852</v>
      </c>
      <c r="CR13" s="115">
        <v>1</v>
      </c>
      <c r="CS13" s="115">
        <v>1</v>
      </c>
      <c r="CT13" s="112">
        <v>3</v>
      </c>
      <c r="CU13" s="112">
        <v>240</v>
      </c>
      <c r="CV13" s="112">
        <v>174</v>
      </c>
      <c r="CW13" s="112">
        <v>28</v>
      </c>
    </row>
    <row r="14" spans="1:101" s="219" customFormat="1" x14ac:dyDescent="0.25">
      <c r="A14" s="110" t="s">
        <v>125</v>
      </c>
      <c r="B14" s="111">
        <v>3</v>
      </c>
      <c r="C14" s="111">
        <v>4</v>
      </c>
      <c r="D14" s="111">
        <v>42</v>
      </c>
      <c r="E14" s="111">
        <v>1</v>
      </c>
      <c r="F14" s="111">
        <v>0</v>
      </c>
      <c r="G14" s="111">
        <v>4</v>
      </c>
      <c r="H14" s="111"/>
      <c r="I14" s="111"/>
      <c r="J14" s="111">
        <v>8</v>
      </c>
      <c r="K14" s="216">
        <v>3</v>
      </c>
      <c r="L14" s="111">
        <v>5018.1000000000004</v>
      </c>
      <c r="M14" s="111" t="s">
        <v>569</v>
      </c>
      <c r="N14" s="111">
        <v>0</v>
      </c>
      <c r="O14" s="111">
        <v>463</v>
      </c>
      <c r="P14" s="111">
        <v>0</v>
      </c>
      <c r="Q14" s="111">
        <v>0</v>
      </c>
      <c r="R14" s="109">
        <v>0.64500000000000002</v>
      </c>
      <c r="S14" s="111">
        <v>1</v>
      </c>
      <c r="T14" s="2">
        <v>0</v>
      </c>
      <c r="U14" s="107">
        <v>1</v>
      </c>
      <c r="V14" s="112">
        <v>1</v>
      </c>
      <c r="W14" s="107">
        <v>415</v>
      </c>
      <c r="X14" s="217">
        <v>3</v>
      </c>
      <c r="Y14" s="217">
        <v>487.6</v>
      </c>
      <c r="Z14" s="112">
        <v>0</v>
      </c>
      <c r="AA14" s="112">
        <v>0</v>
      </c>
      <c r="AB14" s="112">
        <v>333</v>
      </c>
      <c r="AC14" s="112">
        <v>64</v>
      </c>
      <c r="AD14" s="112">
        <v>0</v>
      </c>
      <c r="AE14" s="109">
        <v>0.51700000000000002</v>
      </c>
      <c r="AF14" s="109">
        <v>4.8000000000000001E-2</v>
      </c>
      <c r="AG14" s="107">
        <v>0</v>
      </c>
      <c r="AH14" s="107">
        <v>0</v>
      </c>
      <c r="AI14" s="106">
        <v>0</v>
      </c>
      <c r="AJ14" s="107">
        <v>0</v>
      </c>
      <c r="AK14" s="107">
        <v>0</v>
      </c>
      <c r="AL14" s="111">
        <v>1</v>
      </c>
      <c r="AM14" s="111">
        <v>35.5</v>
      </c>
      <c r="AN14" s="107">
        <v>0</v>
      </c>
      <c r="AO14" s="107">
        <v>3</v>
      </c>
      <c r="AP14" s="109">
        <v>0.216</v>
      </c>
      <c r="AQ14" s="105">
        <v>0</v>
      </c>
      <c r="AR14" s="106">
        <v>192.73113280499999</v>
      </c>
      <c r="AS14" s="107">
        <v>0</v>
      </c>
      <c r="AT14" s="107">
        <v>0</v>
      </c>
      <c r="AU14" s="107">
        <v>0</v>
      </c>
      <c r="AV14" s="108">
        <v>0.30665045544700004</v>
      </c>
      <c r="AW14" s="107">
        <v>0</v>
      </c>
      <c r="AX14" s="107">
        <v>0</v>
      </c>
      <c r="AY14" s="107">
        <v>0</v>
      </c>
      <c r="AZ14" s="107">
        <v>0</v>
      </c>
      <c r="BA14" s="218">
        <v>1</v>
      </c>
      <c r="BB14" s="218">
        <v>9.9</v>
      </c>
      <c r="BC14" s="111">
        <v>326</v>
      </c>
      <c r="BD14" s="107">
        <v>7841</v>
      </c>
      <c r="BE14" s="107">
        <v>369</v>
      </c>
      <c r="BF14" s="109">
        <v>0.439</v>
      </c>
      <c r="BG14" s="105">
        <v>0</v>
      </c>
      <c r="BH14" s="113">
        <v>0</v>
      </c>
      <c r="BI14" s="113">
        <v>0</v>
      </c>
      <c r="BJ14" s="113">
        <v>0</v>
      </c>
      <c r="BK14" s="113">
        <v>0</v>
      </c>
      <c r="BL14" s="113">
        <v>0</v>
      </c>
      <c r="BM14" s="113">
        <v>178.23486306000001</v>
      </c>
      <c r="BN14" s="113">
        <v>0</v>
      </c>
      <c r="BO14" s="105">
        <v>0</v>
      </c>
      <c r="BP14" s="105">
        <v>0</v>
      </c>
      <c r="BQ14" s="105">
        <v>0</v>
      </c>
      <c r="BR14" s="111" t="s">
        <v>564</v>
      </c>
      <c r="BS14" s="111" t="s">
        <v>564</v>
      </c>
      <c r="BT14" s="111" t="s">
        <v>564</v>
      </c>
      <c r="BU14" s="107">
        <v>0</v>
      </c>
      <c r="BV14" s="106">
        <v>0</v>
      </c>
      <c r="BW14" s="107">
        <v>0</v>
      </c>
      <c r="BX14" s="107">
        <v>0</v>
      </c>
      <c r="BY14" s="216" t="s">
        <v>588</v>
      </c>
      <c r="BZ14" s="216" t="s">
        <v>589</v>
      </c>
      <c r="CA14" s="111">
        <v>0</v>
      </c>
      <c r="CB14" s="111">
        <v>152</v>
      </c>
      <c r="CC14" s="111">
        <v>0</v>
      </c>
      <c r="CD14" s="112">
        <v>3</v>
      </c>
      <c r="CE14" s="114">
        <v>0.92100000000000004</v>
      </c>
      <c r="CF14" s="216">
        <v>10</v>
      </c>
      <c r="CG14" s="216">
        <v>365.8</v>
      </c>
      <c r="CH14" s="107">
        <v>0</v>
      </c>
      <c r="CI14" s="110"/>
      <c r="CJ14" s="107">
        <v>0</v>
      </c>
      <c r="CK14" s="107">
        <v>0</v>
      </c>
      <c r="CL14" s="112">
        <v>0</v>
      </c>
      <c r="CM14" s="112">
        <v>0</v>
      </c>
      <c r="CN14" s="115">
        <v>6.666666666666667</v>
      </c>
      <c r="CO14" s="115">
        <v>0</v>
      </c>
      <c r="CP14" s="115">
        <v>0</v>
      </c>
      <c r="CQ14" s="116">
        <v>329728.64757518767</v>
      </c>
      <c r="CR14" s="115">
        <v>0</v>
      </c>
      <c r="CS14" s="115">
        <v>0</v>
      </c>
      <c r="CT14" s="112">
        <v>2</v>
      </c>
      <c r="CU14" s="112">
        <v>93</v>
      </c>
      <c r="CV14" s="112">
        <v>854</v>
      </c>
      <c r="CW14" s="112">
        <v>91</v>
      </c>
    </row>
    <row r="15" spans="1:101" s="219" customFormat="1" x14ac:dyDescent="0.25">
      <c r="A15" s="110" t="s">
        <v>248</v>
      </c>
      <c r="B15" s="111">
        <v>2</v>
      </c>
      <c r="C15" s="111">
        <v>33</v>
      </c>
      <c r="D15" s="111">
        <v>604</v>
      </c>
      <c r="E15" s="111">
        <v>1</v>
      </c>
      <c r="F15" s="111">
        <v>1</v>
      </c>
      <c r="G15" s="111">
        <v>16</v>
      </c>
      <c r="H15" s="111">
        <v>1</v>
      </c>
      <c r="I15" s="111"/>
      <c r="J15" s="111">
        <v>13</v>
      </c>
      <c r="K15" s="216">
        <v>6</v>
      </c>
      <c r="L15" s="111">
        <v>519.79999999999995</v>
      </c>
      <c r="M15" s="111" t="s">
        <v>569</v>
      </c>
      <c r="N15" s="111">
        <v>1</v>
      </c>
      <c r="O15" s="111">
        <v>0</v>
      </c>
      <c r="P15" s="111">
        <v>0</v>
      </c>
      <c r="Q15" s="111">
        <v>2</v>
      </c>
      <c r="R15" s="109">
        <v>0.55434782608695654</v>
      </c>
      <c r="S15" s="111">
        <v>3</v>
      </c>
      <c r="T15" s="2">
        <v>0</v>
      </c>
      <c r="U15" s="107">
        <v>2</v>
      </c>
      <c r="V15" s="112">
        <v>71</v>
      </c>
      <c r="W15" s="107">
        <v>158</v>
      </c>
      <c r="X15" s="217">
        <v>2</v>
      </c>
      <c r="Y15" s="217">
        <v>173.1</v>
      </c>
      <c r="Z15" s="112">
        <v>0</v>
      </c>
      <c r="AA15" s="112">
        <v>0</v>
      </c>
      <c r="AB15" s="112">
        <v>60</v>
      </c>
      <c r="AC15" s="112">
        <v>0</v>
      </c>
      <c r="AD15" s="112">
        <v>0</v>
      </c>
      <c r="AE15" s="109">
        <v>0.624</v>
      </c>
      <c r="AF15" s="109">
        <v>0.04</v>
      </c>
      <c r="AG15" s="107">
        <v>0</v>
      </c>
      <c r="AH15" s="107">
        <v>0</v>
      </c>
      <c r="AI15" s="106">
        <v>0</v>
      </c>
      <c r="AJ15" s="107">
        <v>0</v>
      </c>
      <c r="AK15" s="107">
        <v>0</v>
      </c>
      <c r="AL15" s="111">
        <v>0</v>
      </c>
      <c r="AM15" s="111">
        <v>0</v>
      </c>
      <c r="AN15" s="107">
        <v>0</v>
      </c>
      <c r="AO15" s="107">
        <v>38</v>
      </c>
      <c r="AP15" s="109">
        <v>0.112</v>
      </c>
      <c r="AQ15" s="105">
        <v>0</v>
      </c>
      <c r="AR15" s="106">
        <v>0</v>
      </c>
      <c r="AS15" s="107">
        <v>1</v>
      </c>
      <c r="AT15" s="107">
        <v>3</v>
      </c>
      <c r="AU15" s="107">
        <v>3</v>
      </c>
      <c r="AV15" s="108">
        <v>5.82961156004</v>
      </c>
      <c r="AW15" s="107">
        <v>0</v>
      </c>
      <c r="AX15" s="107">
        <v>0</v>
      </c>
      <c r="AY15" s="107">
        <v>0</v>
      </c>
      <c r="AZ15" s="107">
        <v>0</v>
      </c>
      <c r="BA15" s="218">
        <v>1</v>
      </c>
      <c r="BB15" s="218">
        <v>49.6</v>
      </c>
      <c r="BC15" s="111">
        <v>164</v>
      </c>
      <c r="BD15" s="107">
        <v>7299</v>
      </c>
      <c r="BE15" s="107">
        <v>1185</v>
      </c>
      <c r="BF15" s="109">
        <v>0.312</v>
      </c>
      <c r="BG15" s="105">
        <v>0</v>
      </c>
      <c r="BH15" s="113">
        <v>0</v>
      </c>
      <c r="BI15" s="113">
        <v>0</v>
      </c>
      <c r="BJ15" s="113">
        <v>32.828039420699994</v>
      </c>
      <c r="BK15" s="113">
        <v>0</v>
      </c>
      <c r="BL15" s="113">
        <v>0</v>
      </c>
      <c r="BM15" s="113">
        <v>152.69141429499999</v>
      </c>
      <c r="BN15" s="113">
        <v>71.581116605428605</v>
      </c>
      <c r="BO15" s="105">
        <v>7</v>
      </c>
      <c r="BP15" s="105">
        <v>0</v>
      </c>
      <c r="BQ15" s="105">
        <v>0</v>
      </c>
      <c r="BR15" s="111" t="s">
        <v>564</v>
      </c>
      <c r="BS15" s="111" t="s">
        <v>564</v>
      </c>
      <c r="BT15" s="111" t="s">
        <v>564</v>
      </c>
      <c r="BU15" s="107">
        <v>0</v>
      </c>
      <c r="BV15" s="106">
        <v>0</v>
      </c>
      <c r="BW15" s="107">
        <v>8</v>
      </c>
      <c r="BX15" s="107">
        <v>187</v>
      </c>
      <c r="BY15" s="216" t="s">
        <v>588</v>
      </c>
      <c r="BZ15" s="216" t="s">
        <v>589</v>
      </c>
      <c r="CA15" s="111">
        <v>0</v>
      </c>
      <c r="CB15" s="111">
        <v>526</v>
      </c>
      <c r="CC15" s="111">
        <v>0</v>
      </c>
      <c r="CD15" s="112">
        <v>56</v>
      </c>
      <c r="CE15" s="114">
        <v>0.92300000000000004</v>
      </c>
      <c r="CF15" s="216">
        <v>6</v>
      </c>
      <c r="CG15" s="216">
        <v>283.60000000000002</v>
      </c>
      <c r="CH15" s="107">
        <v>0</v>
      </c>
      <c r="CI15" s="110"/>
      <c r="CJ15" s="107">
        <v>17</v>
      </c>
      <c r="CK15" s="107">
        <v>0</v>
      </c>
      <c r="CL15" s="112">
        <v>2</v>
      </c>
      <c r="CM15" s="112">
        <v>0</v>
      </c>
      <c r="CN15" s="115">
        <v>53.333333333333336</v>
      </c>
      <c r="CO15" s="115">
        <v>438</v>
      </c>
      <c r="CP15" s="115">
        <v>78460.333333333328</v>
      </c>
      <c r="CQ15" s="116">
        <v>495991.23803563247</v>
      </c>
      <c r="CR15" s="115">
        <v>0</v>
      </c>
      <c r="CS15" s="115">
        <v>2</v>
      </c>
      <c r="CT15" s="112">
        <v>2</v>
      </c>
      <c r="CU15" s="112">
        <v>0</v>
      </c>
      <c r="CV15" s="112">
        <v>61</v>
      </c>
      <c r="CW15" s="112">
        <v>0</v>
      </c>
    </row>
    <row r="16" spans="1:101" s="219" customFormat="1" x14ac:dyDescent="0.25">
      <c r="A16" s="110" t="s">
        <v>319</v>
      </c>
      <c r="B16" s="111">
        <v>13</v>
      </c>
      <c r="C16" s="111">
        <v>28</v>
      </c>
      <c r="D16" s="111">
        <v>627</v>
      </c>
      <c r="E16" s="111">
        <v>23</v>
      </c>
      <c r="F16" s="111">
        <v>0</v>
      </c>
      <c r="G16" s="111">
        <v>18</v>
      </c>
      <c r="H16" s="111"/>
      <c r="I16" s="111"/>
      <c r="J16" s="111">
        <v>14</v>
      </c>
      <c r="K16" s="216">
        <v>5</v>
      </c>
      <c r="L16" s="111">
        <v>891</v>
      </c>
      <c r="M16" s="111" t="s">
        <v>568</v>
      </c>
      <c r="N16" s="111">
        <v>5</v>
      </c>
      <c r="O16" s="111">
        <v>111</v>
      </c>
      <c r="P16" s="111">
        <v>0</v>
      </c>
      <c r="Q16" s="111">
        <v>4</v>
      </c>
      <c r="R16" s="109">
        <v>0.65217391304347827</v>
      </c>
      <c r="S16" s="111">
        <v>3</v>
      </c>
      <c r="T16" s="2">
        <v>1</v>
      </c>
      <c r="U16" s="107">
        <v>1</v>
      </c>
      <c r="V16" s="112">
        <v>225</v>
      </c>
      <c r="W16" s="107">
        <v>28</v>
      </c>
      <c r="X16" s="217">
        <v>3</v>
      </c>
      <c r="Y16" s="217">
        <v>8223.5</v>
      </c>
      <c r="Z16" s="112">
        <v>0</v>
      </c>
      <c r="AA16" s="112">
        <v>0</v>
      </c>
      <c r="AB16" s="112">
        <v>1694</v>
      </c>
      <c r="AC16" s="112">
        <v>174</v>
      </c>
      <c r="AD16" s="112">
        <v>0</v>
      </c>
      <c r="AE16" s="109">
        <v>0.52083333333333337</v>
      </c>
      <c r="AF16" s="109">
        <v>4.1666666666666664E-2</v>
      </c>
      <c r="AG16" s="107">
        <v>0</v>
      </c>
      <c r="AH16" s="107">
        <v>2</v>
      </c>
      <c r="AI16" s="106">
        <v>0</v>
      </c>
      <c r="AJ16" s="107">
        <v>3</v>
      </c>
      <c r="AK16" s="107">
        <v>0</v>
      </c>
      <c r="AL16" s="111">
        <v>3</v>
      </c>
      <c r="AM16" s="111">
        <v>4044.5</v>
      </c>
      <c r="AN16" s="107">
        <v>2</v>
      </c>
      <c r="AO16" s="107">
        <v>3</v>
      </c>
      <c r="AP16" s="109">
        <v>0.125</v>
      </c>
      <c r="AQ16" s="105">
        <v>30.598494500200001</v>
      </c>
      <c r="AR16" s="106">
        <v>252.27020345399998</v>
      </c>
      <c r="AS16" s="107">
        <v>1</v>
      </c>
      <c r="AT16" s="107">
        <v>0</v>
      </c>
      <c r="AU16" s="107">
        <v>4</v>
      </c>
      <c r="AV16" s="108">
        <v>11.171509261799999</v>
      </c>
      <c r="AW16" s="107">
        <v>2</v>
      </c>
      <c r="AX16" s="107">
        <v>0</v>
      </c>
      <c r="AY16" s="107">
        <v>0</v>
      </c>
      <c r="AZ16" s="107">
        <v>1</v>
      </c>
      <c r="BA16" s="218" t="s">
        <v>588</v>
      </c>
      <c r="BB16" s="218" t="s">
        <v>589</v>
      </c>
      <c r="BC16" s="111">
        <v>0</v>
      </c>
      <c r="BD16" s="107">
        <v>3536</v>
      </c>
      <c r="BE16" s="107">
        <v>382</v>
      </c>
      <c r="BF16" s="109">
        <v>0.30208333333333331</v>
      </c>
      <c r="BG16" s="105">
        <v>0</v>
      </c>
      <c r="BH16" s="113">
        <v>1942.8075877900001</v>
      </c>
      <c r="BI16" s="113">
        <v>1942.8075877900001</v>
      </c>
      <c r="BJ16" s="113">
        <v>1977.7419986900002</v>
      </c>
      <c r="BK16" s="113">
        <v>0</v>
      </c>
      <c r="BL16" s="113">
        <v>0</v>
      </c>
      <c r="BM16" s="113">
        <v>202.38661088000001</v>
      </c>
      <c r="BN16" s="113">
        <v>1338.6437256706938</v>
      </c>
      <c r="BO16" s="105">
        <v>0</v>
      </c>
      <c r="BP16" s="105">
        <v>0</v>
      </c>
      <c r="BQ16" s="105">
        <v>0</v>
      </c>
      <c r="BR16" s="111" t="s">
        <v>564</v>
      </c>
      <c r="BS16" s="111" t="s">
        <v>564</v>
      </c>
      <c r="BT16" s="111" t="s">
        <v>564</v>
      </c>
      <c r="BU16" s="107">
        <v>0</v>
      </c>
      <c r="BV16" s="106">
        <v>0</v>
      </c>
      <c r="BW16" s="107">
        <v>5</v>
      </c>
      <c r="BX16" s="107">
        <v>118</v>
      </c>
      <c r="BY16" s="216">
        <v>1</v>
      </c>
      <c r="BZ16" s="220">
        <v>38</v>
      </c>
      <c r="CA16" s="111">
        <v>466</v>
      </c>
      <c r="CB16" s="111">
        <v>295</v>
      </c>
      <c r="CC16" s="111">
        <v>0</v>
      </c>
      <c r="CD16" s="112">
        <v>7</v>
      </c>
      <c r="CE16" s="114">
        <v>0.96799999999999997</v>
      </c>
      <c r="CF16" s="216">
        <v>13</v>
      </c>
      <c r="CG16" s="216">
        <v>673.8</v>
      </c>
      <c r="CH16" s="107">
        <v>3</v>
      </c>
      <c r="CI16" s="110"/>
      <c r="CJ16" s="107">
        <v>5</v>
      </c>
      <c r="CK16" s="107">
        <v>0</v>
      </c>
      <c r="CL16" s="112">
        <v>0</v>
      </c>
      <c r="CM16" s="112">
        <v>0</v>
      </c>
      <c r="CN16" s="115">
        <v>6.666666666666667</v>
      </c>
      <c r="CO16" s="115">
        <v>0</v>
      </c>
      <c r="CP16" s="115">
        <v>0</v>
      </c>
      <c r="CQ16" s="116">
        <v>114177.77777777778</v>
      </c>
      <c r="CR16" s="115">
        <v>0</v>
      </c>
      <c r="CS16" s="115">
        <v>1</v>
      </c>
      <c r="CT16" s="112">
        <v>8</v>
      </c>
      <c r="CU16" s="112">
        <v>3664</v>
      </c>
      <c r="CV16" s="112">
        <v>2193</v>
      </c>
      <c r="CW16" s="112">
        <v>75</v>
      </c>
    </row>
    <row r="17" spans="1:101" s="219" customFormat="1" x14ac:dyDescent="0.25">
      <c r="A17" s="110" t="s">
        <v>26</v>
      </c>
      <c r="B17" s="111">
        <v>8</v>
      </c>
      <c r="C17" s="111">
        <v>15</v>
      </c>
      <c r="D17" s="111">
        <v>247</v>
      </c>
      <c r="E17" s="111">
        <v>4</v>
      </c>
      <c r="F17" s="111">
        <v>0</v>
      </c>
      <c r="G17" s="111">
        <v>11</v>
      </c>
      <c r="H17" s="111"/>
      <c r="I17" s="111"/>
      <c r="J17" s="111">
        <v>1</v>
      </c>
      <c r="K17" s="216">
        <v>8</v>
      </c>
      <c r="L17" s="111">
        <v>4231.8</v>
      </c>
      <c r="M17" s="111" t="s">
        <v>569</v>
      </c>
      <c r="N17" s="111">
        <v>1</v>
      </c>
      <c r="O17" s="111">
        <v>0</v>
      </c>
      <c r="P17" s="111">
        <v>0</v>
      </c>
      <c r="Q17" s="111">
        <v>0</v>
      </c>
      <c r="R17" s="109">
        <v>0.64500000000000002</v>
      </c>
      <c r="S17" s="111">
        <v>1</v>
      </c>
      <c r="T17" s="2">
        <v>1</v>
      </c>
      <c r="U17" s="107">
        <v>1</v>
      </c>
      <c r="V17" s="112">
        <v>450</v>
      </c>
      <c r="W17" s="107">
        <v>26</v>
      </c>
      <c r="X17" s="217">
        <v>7</v>
      </c>
      <c r="Y17" s="217">
        <v>1306.5</v>
      </c>
      <c r="Z17" s="112">
        <v>0</v>
      </c>
      <c r="AA17" s="112">
        <v>0</v>
      </c>
      <c r="AB17" s="112">
        <v>393</v>
      </c>
      <c r="AC17" s="112">
        <v>25</v>
      </c>
      <c r="AD17" s="112">
        <v>0</v>
      </c>
      <c r="AE17" s="109">
        <v>0.51700000000000002</v>
      </c>
      <c r="AF17" s="109">
        <v>4.8000000000000001E-2</v>
      </c>
      <c r="AG17" s="107">
        <v>0</v>
      </c>
      <c r="AH17" s="107">
        <v>1</v>
      </c>
      <c r="AI17" s="106">
        <v>0</v>
      </c>
      <c r="AJ17" s="107">
        <v>1</v>
      </c>
      <c r="AK17" s="107">
        <v>0</v>
      </c>
      <c r="AL17" s="111">
        <v>1</v>
      </c>
      <c r="AM17" s="111">
        <v>49.5</v>
      </c>
      <c r="AN17" s="107">
        <v>0</v>
      </c>
      <c r="AO17" s="107">
        <v>2</v>
      </c>
      <c r="AP17" s="109">
        <v>0.216</v>
      </c>
      <c r="AQ17" s="105">
        <v>0</v>
      </c>
      <c r="AR17" s="106">
        <v>0</v>
      </c>
      <c r="AS17" s="107">
        <v>0</v>
      </c>
      <c r="AT17" s="107">
        <v>0</v>
      </c>
      <c r="AU17" s="107">
        <v>0</v>
      </c>
      <c r="AV17" s="108">
        <v>0.41109424781600001</v>
      </c>
      <c r="AW17" s="107">
        <v>0</v>
      </c>
      <c r="AX17" s="107">
        <v>0</v>
      </c>
      <c r="AY17" s="107">
        <v>0</v>
      </c>
      <c r="AZ17" s="107">
        <v>0</v>
      </c>
      <c r="BA17" s="218">
        <v>2</v>
      </c>
      <c r="BB17" s="218">
        <v>2227.9</v>
      </c>
      <c r="BC17" s="111">
        <v>276</v>
      </c>
      <c r="BD17" s="107">
        <v>927</v>
      </c>
      <c r="BE17" s="107">
        <v>68</v>
      </c>
      <c r="BF17" s="109">
        <v>0.439</v>
      </c>
      <c r="BG17" s="105">
        <v>0</v>
      </c>
      <c r="BH17" s="113">
        <v>6043.76795348</v>
      </c>
      <c r="BI17" s="113">
        <v>5760.7590813199995</v>
      </c>
      <c r="BJ17" s="113">
        <v>5897.5601680299997</v>
      </c>
      <c r="BK17" s="113">
        <v>5760.8086578299999</v>
      </c>
      <c r="BL17" s="113">
        <v>908.88110311299988</v>
      </c>
      <c r="BM17" s="113">
        <v>0</v>
      </c>
      <c r="BN17" s="113">
        <v>50.29396861576241</v>
      </c>
      <c r="BO17" s="105">
        <v>2</v>
      </c>
      <c r="BP17" s="105">
        <v>0</v>
      </c>
      <c r="BQ17" s="105">
        <v>0</v>
      </c>
      <c r="BR17" s="111" t="s">
        <v>564</v>
      </c>
      <c r="BS17" s="111" t="s">
        <v>564</v>
      </c>
      <c r="BT17" s="111" t="s">
        <v>564</v>
      </c>
      <c r="BU17" s="107">
        <v>0</v>
      </c>
      <c r="BV17" s="106">
        <v>0</v>
      </c>
      <c r="BW17" s="107">
        <v>0</v>
      </c>
      <c r="BX17" s="107">
        <v>0</v>
      </c>
      <c r="BY17" s="216">
        <v>2</v>
      </c>
      <c r="BZ17" s="220">
        <v>1171.3</v>
      </c>
      <c r="CA17" s="111">
        <v>61</v>
      </c>
      <c r="CB17" s="111">
        <v>59</v>
      </c>
      <c r="CC17" s="111">
        <v>0</v>
      </c>
      <c r="CD17" s="112">
        <v>2</v>
      </c>
      <c r="CE17" s="114">
        <v>0.98199999999999998</v>
      </c>
      <c r="CF17" s="216">
        <v>25</v>
      </c>
      <c r="CG17" s="216">
        <v>1301.3</v>
      </c>
      <c r="CH17" s="107">
        <v>1</v>
      </c>
      <c r="CI17" s="110">
        <f>1/3</f>
        <v>0.33333333333333331</v>
      </c>
      <c r="CJ17" s="107">
        <v>1</v>
      </c>
      <c r="CK17" s="107">
        <v>0</v>
      </c>
      <c r="CL17" s="112">
        <v>0</v>
      </c>
      <c r="CM17" s="112">
        <v>0</v>
      </c>
      <c r="CN17" s="115">
        <v>3.3333333333333335</v>
      </c>
      <c r="CO17" s="115">
        <v>0</v>
      </c>
      <c r="CP17" s="115">
        <v>0</v>
      </c>
      <c r="CQ17" s="116">
        <v>103303.70370370371</v>
      </c>
      <c r="CR17" s="115">
        <v>0</v>
      </c>
      <c r="CS17" s="115">
        <v>0</v>
      </c>
      <c r="CT17" s="112">
        <v>6</v>
      </c>
      <c r="CU17" s="112">
        <v>113</v>
      </c>
      <c r="CV17" s="112">
        <v>2</v>
      </c>
      <c r="CW17" s="112">
        <v>0</v>
      </c>
    </row>
    <row r="18" spans="1:101" s="219" customFormat="1" x14ac:dyDescent="0.25">
      <c r="A18" s="110" t="s">
        <v>330</v>
      </c>
      <c r="B18" s="111">
        <v>2</v>
      </c>
      <c r="C18" s="111">
        <v>12</v>
      </c>
      <c r="D18" s="111">
        <v>112</v>
      </c>
      <c r="E18" s="111">
        <v>3</v>
      </c>
      <c r="F18" s="111">
        <v>0</v>
      </c>
      <c r="G18" s="111">
        <v>4</v>
      </c>
      <c r="H18" s="111"/>
      <c r="I18" s="111"/>
      <c r="J18" s="111">
        <v>0</v>
      </c>
      <c r="K18" s="216">
        <v>5</v>
      </c>
      <c r="L18" s="111">
        <v>2908.8</v>
      </c>
      <c r="M18" s="111" t="s">
        <v>568</v>
      </c>
      <c r="N18" s="111">
        <v>1</v>
      </c>
      <c r="O18" s="111">
        <v>0</v>
      </c>
      <c r="P18" s="111">
        <v>0</v>
      </c>
      <c r="Q18" s="111">
        <v>0</v>
      </c>
      <c r="R18" s="109">
        <v>0.64500000000000002</v>
      </c>
      <c r="S18" s="111">
        <v>0</v>
      </c>
      <c r="T18" s="2">
        <v>0</v>
      </c>
      <c r="U18" s="107">
        <v>0</v>
      </c>
      <c r="V18" s="112">
        <v>222</v>
      </c>
      <c r="W18" s="107">
        <v>129</v>
      </c>
      <c r="X18" s="217">
        <v>2</v>
      </c>
      <c r="Y18" s="217">
        <v>56</v>
      </c>
      <c r="Z18" s="112">
        <v>0</v>
      </c>
      <c r="AA18" s="112">
        <v>0</v>
      </c>
      <c r="AB18" s="112">
        <v>0</v>
      </c>
      <c r="AC18" s="112">
        <v>0</v>
      </c>
      <c r="AD18" s="112">
        <v>0</v>
      </c>
      <c r="AE18" s="109">
        <v>0.46875</v>
      </c>
      <c r="AF18" s="109">
        <v>3.125E-2</v>
      </c>
      <c r="AG18" s="107">
        <v>0</v>
      </c>
      <c r="AH18" s="107">
        <v>0</v>
      </c>
      <c r="AI18" s="106">
        <v>0</v>
      </c>
      <c r="AJ18" s="107">
        <v>0</v>
      </c>
      <c r="AK18" s="107">
        <v>0</v>
      </c>
      <c r="AL18" s="111">
        <v>0</v>
      </c>
      <c r="AM18" s="111">
        <v>0</v>
      </c>
      <c r="AN18" s="107">
        <v>0</v>
      </c>
      <c r="AO18" s="107">
        <v>5</v>
      </c>
      <c r="AP18" s="109">
        <v>6.25E-2</v>
      </c>
      <c r="AQ18" s="105">
        <v>0</v>
      </c>
      <c r="AR18" s="106">
        <v>181.99532686000001</v>
      </c>
      <c r="AS18" s="107">
        <v>0</v>
      </c>
      <c r="AT18" s="107">
        <v>0</v>
      </c>
      <c r="AU18" s="107">
        <v>0</v>
      </c>
      <c r="AV18" s="108">
        <v>10.7003799478</v>
      </c>
      <c r="AW18" s="107">
        <v>1</v>
      </c>
      <c r="AX18" s="107">
        <v>0</v>
      </c>
      <c r="AY18" s="107">
        <v>0</v>
      </c>
      <c r="AZ18" s="107">
        <v>0</v>
      </c>
      <c r="BA18" s="218" t="s">
        <v>588</v>
      </c>
      <c r="BB18" s="218" t="s">
        <v>589</v>
      </c>
      <c r="BC18" s="111">
        <v>29</v>
      </c>
      <c r="BD18" s="107">
        <v>5251</v>
      </c>
      <c r="BE18" s="107">
        <v>505</v>
      </c>
      <c r="BF18" s="109">
        <v>0.40625</v>
      </c>
      <c r="BG18" s="105">
        <v>0</v>
      </c>
      <c r="BH18" s="113">
        <v>0</v>
      </c>
      <c r="BI18" s="113">
        <v>0</v>
      </c>
      <c r="BJ18" s="113">
        <v>233.24113095499999</v>
      </c>
      <c r="BK18" s="113">
        <v>0</v>
      </c>
      <c r="BL18" s="113">
        <v>0</v>
      </c>
      <c r="BM18" s="113">
        <v>113.91023796099999</v>
      </c>
      <c r="BN18" s="113">
        <v>127.1347366757584</v>
      </c>
      <c r="BO18" s="105">
        <v>2</v>
      </c>
      <c r="BP18" s="105">
        <v>0</v>
      </c>
      <c r="BQ18" s="105">
        <v>0</v>
      </c>
      <c r="BR18" s="111" t="s">
        <v>564</v>
      </c>
      <c r="BS18" s="111" t="s">
        <v>564</v>
      </c>
      <c r="BT18" s="111" t="s">
        <v>564</v>
      </c>
      <c r="BU18" s="107">
        <v>0</v>
      </c>
      <c r="BV18" s="106">
        <v>3</v>
      </c>
      <c r="BW18" s="107">
        <v>2</v>
      </c>
      <c r="BX18" s="107">
        <v>380</v>
      </c>
      <c r="BY18" s="216" t="s">
        <v>588</v>
      </c>
      <c r="BZ18" s="216" t="s">
        <v>589</v>
      </c>
      <c r="CA18" s="111">
        <v>0</v>
      </c>
      <c r="CB18" s="111">
        <v>0</v>
      </c>
      <c r="CC18" s="111">
        <v>0</v>
      </c>
      <c r="CD18" s="112" t="s">
        <v>555</v>
      </c>
      <c r="CE18" s="114">
        <v>0.95499999999999996</v>
      </c>
      <c r="CF18" s="216">
        <v>5</v>
      </c>
      <c r="CG18" s="216">
        <v>157.30000000000001</v>
      </c>
      <c r="CH18" s="107">
        <v>0</v>
      </c>
      <c r="CI18" s="110"/>
      <c r="CJ18" s="107">
        <v>2</v>
      </c>
      <c r="CK18" s="107">
        <v>0</v>
      </c>
      <c r="CL18" s="112">
        <v>0</v>
      </c>
      <c r="CM18" s="112">
        <v>3</v>
      </c>
      <c r="CN18" s="115">
        <v>10</v>
      </c>
      <c r="CO18" s="115">
        <v>56</v>
      </c>
      <c r="CP18" s="115">
        <v>6891</v>
      </c>
      <c r="CQ18" s="116">
        <v>65244.444444444438</v>
      </c>
      <c r="CR18" s="115">
        <v>0</v>
      </c>
      <c r="CS18" s="115">
        <v>0</v>
      </c>
      <c r="CT18" s="112">
        <v>2</v>
      </c>
      <c r="CU18" s="112">
        <v>141</v>
      </c>
      <c r="CV18" s="112">
        <v>0</v>
      </c>
      <c r="CW18" s="112">
        <v>0</v>
      </c>
    </row>
    <row r="19" spans="1:101" s="219" customFormat="1" x14ac:dyDescent="0.25">
      <c r="A19" s="110" t="s">
        <v>335</v>
      </c>
      <c r="B19" s="111">
        <v>32</v>
      </c>
      <c r="C19" s="111">
        <v>57</v>
      </c>
      <c r="D19" s="111">
        <v>1517</v>
      </c>
      <c r="E19" s="111">
        <v>65</v>
      </c>
      <c r="F19" s="111">
        <v>3</v>
      </c>
      <c r="G19" s="111">
        <v>43</v>
      </c>
      <c r="H19" s="111"/>
      <c r="I19" s="111"/>
      <c r="J19" s="111">
        <v>9</v>
      </c>
      <c r="K19" s="216">
        <v>5</v>
      </c>
      <c r="L19" s="111">
        <v>21996.1</v>
      </c>
      <c r="M19" s="111" t="s">
        <v>569</v>
      </c>
      <c r="N19" s="111">
        <v>2</v>
      </c>
      <c r="O19" s="111">
        <v>69</v>
      </c>
      <c r="P19" s="111">
        <v>0</v>
      </c>
      <c r="Q19" s="111">
        <v>26</v>
      </c>
      <c r="R19" s="109">
        <v>0.64500000000000002</v>
      </c>
      <c r="S19" s="111">
        <v>4</v>
      </c>
      <c r="T19" s="2">
        <v>0</v>
      </c>
      <c r="U19" s="107">
        <v>0</v>
      </c>
      <c r="V19" s="112">
        <v>3253</v>
      </c>
      <c r="W19" s="107">
        <v>49</v>
      </c>
      <c r="X19" s="217">
        <v>1</v>
      </c>
      <c r="Y19" s="217">
        <v>10</v>
      </c>
      <c r="Z19" s="112">
        <v>0</v>
      </c>
      <c r="AA19" s="112">
        <v>0</v>
      </c>
      <c r="AB19" s="112">
        <v>251</v>
      </c>
      <c r="AC19" s="112">
        <v>0</v>
      </c>
      <c r="AD19" s="112">
        <v>1</v>
      </c>
      <c r="AE19" s="109">
        <v>0.375</v>
      </c>
      <c r="AF19" s="109">
        <v>3.125E-2</v>
      </c>
      <c r="AG19" s="107">
        <v>0</v>
      </c>
      <c r="AH19" s="107">
        <v>0</v>
      </c>
      <c r="AI19" s="106">
        <v>0</v>
      </c>
      <c r="AJ19" s="107">
        <v>1</v>
      </c>
      <c r="AK19" s="107">
        <v>0</v>
      </c>
      <c r="AL19" s="111">
        <v>0</v>
      </c>
      <c r="AM19" s="111">
        <v>0</v>
      </c>
      <c r="AN19" s="107">
        <v>0</v>
      </c>
      <c r="AO19" s="107">
        <v>9</v>
      </c>
      <c r="AP19" s="109">
        <v>0.21875</v>
      </c>
      <c r="AQ19" s="105">
        <v>0</v>
      </c>
      <c r="AR19" s="106">
        <v>0</v>
      </c>
      <c r="AS19" s="107">
        <v>2</v>
      </c>
      <c r="AT19" s="107">
        <v>3</v>
      </c>
      <c r="AU19" s="107">
        <v>7</v>
      </c>
      <c r="AV19" s="108">
        <v>18.933820510699999</v>
      </c>
      <c r="AW19" s="107">
        <v>0</v>
      </c>
      <c r="AX19" s="107">
        <v>0</v>
      </c>
      <c r="AY19" s="107">
        <v>0</v>
      </c>
      <c r="AZ19" s="107">
        <v>0</v>
      </c>
      <c r="BA19" s="218" t="s">
        <v>588</v>
      </c>
      <c r="BB19" s="218" t="s">
        <v>589</v>
      </c>
      <c r="BC19" s="111">
        <v>77</v>
      </c>
      <c r="BD19" s="107">
        <v>3522</v>
      </c>
      <c r="BE19" s="107">
        <v>97</v>
      </c>
      <c r="BF19" s="109">
        <v>0.5</v>
      </c>
      <c r="BG19" s="105">
        <v>203.33912320100001</v>
      </c>
      <c r="BH19" s="113">
        <v>0</v>
      </c>
      <c r="BI19" s="113">
        <v>0</v>
      </c>
      <c r="BJ19" s="113">
        <v>806.37163130500005</v>
      </c>
      <c r="BK19" s="113">
        <v>0</v>
      </c>
      <c r="BL19" s="113">
        <v>23.388399674199999</v>
      </c>
      <c r="BM19" s="113">
        <v>245.493000059</v>
      </c>
      <c r="BN19" s="113">
        <v>4760.9942124925728</v>
      </c>
      <c r="BO19" s="105">
        <v>5</v>
      </c>
      <c r="BP19" s="105">
        <v>0</v>
      </c>
      <c r="BQ19" s="105">
        <v>0</v>
      </c>
      <c r="BR19" s="111" t="s">
        <v>564</v>
      </c>
      <c r="BS19" s="111" t="s">
        <v>564</v>
      </c>
      <c r="BT19" s="111" t="s">
        <v>564</v>
      </c>
      <c r="BU19" s="107">
        <v>0</v>
      </c>
      <c r="BV19" s="106">
        <v>1</v>
      </c>
      <c r="BW19" s="107">
        <v>18</v>
      </c>
      <c r="BX19" s="107">
        <v>560</v>
      </c>
      <c r="BY19" s="216" t="s">
        <v>588</v>
      </c>
      <c r="BZ19" s="216" t="s">
        <v>589</v>
      </c>
      <c r="CA19" s="111">
        <v>0</v>
      </c>
      <c r="CB19" s="111">
        <v>64</v>
      </c>
      <c r="CC19" s="111">
        <v>0</v>
      </c>
      <c r="CD19" s="112">
        <v>7</v>
      </c>
      <c r="CE19" s="114">
        <v>0.94699999999999995</v>
      </c>
      <c r="CF19" s="216">
        <v>14</v>
      </c>
      <c r="CG19" s="216">
        <v>759.5</v>
      </c>
      <c r="CH19" s="107">
        <v>2</v>
      </c>
      <c r="CI19" s="110"/>
      <c r="CJ19" s="107">
        <v>0</v>
      </c>
      <c r="CK19" s="107">
        <v>0</v>
      </c>
      <c r="CL19" s="112">
        <v>0</v>
      </c>
      <c r="CM19" s="112">
        <v>0</v>
      </c>
      <c r="CN19" s="115">
        <v>10</v>
      </c>
      <c r="CO19" s="115">
        <v>70.333333333333329</v>
      </c>
      <c r="CP19" s="115">
        <v>2788.3333333333335</v>
      </c>
      <c r="CQ19" s="116">
        <v>59807.407407407409</v>
      </c>
      <c r="CR19" s="115">
        <v>1</v>
      </c>
      <c r="CS19" s="115">
        <v>0</v>
      </c>
      <c r="CT19" s="112">
        <v>3</v>
      </c>
      <c r="CU19" s="112">
        <v>0</v>
      </c>
      <c r="CV19" s="112">
        <v>31</v>
      </c>
      <c r="CW19" s="112">
        <v>0</v>
      </c>
    </row>
    <row r="20" spans="1:101" s="219" customFormat="1" x14ac:dyDescent="0.25">
      <c r="A20" s="110" t="s">
        <v>190</v>
      </c>
      <c r="B20" s="111">
        <v>42</v>
      </c>
      <c r="C20" s="111">
        <v>50</v>
      </c>
      <c r="D20" s="111">
        <v>960</v>
      </c>
      <c r="E20" s="111">
        <v>33</v>
      </c>
      <c r="F20" s="111">
        <v>1</v>
      </c>
      <c r="G20" s="111">
        <v>31</v>
      </c>
      <c r="H20" s="111"/>
      <c r="I20" s="111"/>
      <c r="J20" s="111">
        <v>19</v>
      </c>
      <c r="K20" s="216">
        <v>3</v>
      </c>
      <c r="L20" s="111">
        <v>5806.3</v>
      </c>
      <c r="M20" s="111" t="s">
        <v>569</v>
      </c>
      <c r="N20" s="111">
        <v>8</v>
      </c>
      <c r="O20" s="111">
        <v>506</v>
      </c>
      <c r="P20" s="111">
        <v>49</v>
      </c>
      <c r="Q20" s="111">
        <v>32</v>
      </c>
      <c r="R20" s="109">
        <v>0.69230769230769229</v>
      </c>
      <c r="S20" s="111">
        <v>1</v>
      </c>
      <c r="T20" s="2">
        <v>0</v>
      </c>
      <c r="U20" s="107">
        <v>0</v>
      </c>
      <c r="V20" s="112">
        <v>3225</v>
      </c>
      <c r="W20" s="107">
        <v>797</v>
      </c>
      <c r="X20" s="217">
        <v>0</v>
      </c>
      <c r="Y20" s="217">
        <v>0</v>
      </c>
      <c r="Z20" s="112">
        <v>0</v>
      </c>
      <c r="AA20" s="112">
        <v>0</v>
      </c>
      <c r="AB20" s="112">
        <v>179</v>
      </c>
      <c r="AC20" s="112">
        <v>5</v>
      </c>
      <c r="AD20" s="112">
        <v>1</v>
      </c>
      <c r="AE20" s="109">
        <v>0.24285714285714285</v>
      </c>
      <c r="AF20" s="109">
        <v>5.7142857142857141E-2</v>
      </c>
      <c r="AG20" s="107">
        <v>0</v>
      </c>
      <c r="AH20" s="107">
        <v>0</v>
      </c>
      <c r="AI20" s="106">
        <v>63540.103508703105</v>
      </c>
      <c r="AJ20" s="107">
        <v>0</v>
      </c>
      <c r="AK20" s="107">
        <v>0</v>
      </c>
      <c r="AL20" s="111">
        <v>0</v>
      </c>
      <c r="AM20" s="111">
        <v>0</v>
      </c>
      <c r="AN20" s="107">
        <v>2</v>
      </c>
      <c r="AO20" s="107">
        <v>2</v>
      </c>
      <c r="AP20" s="109">
        <v>4.2857142857142858E-2</v>
      </c>
      <c r="AQ20" s="105">
        <v>0</v>
      </c>
      <c r="AR20" s="106">
        <v>1584.80780695</v>
      </c>
      <c r="AS20" s="107">
        <v>2</v>
      </c>
      <c r="AT20" s="107">
        <v>1</v>
      </c>
      <c r="AU20" s="107">
        <v>2</v>
      </c>
      <c r="AV20" s="108">
        <v>59.599431573000004</v>
      </c>
      <c r="AW20" s="107">
        <v>1</v>
      </c>
      <c r="AX20" s="107">
        <v>0</v>
      </c>
      <c r="AY20" s="107">
        <v>0</v>
      </c>
      <c r="AZ20" s="107">
        <v>3</v>
      </c>
      <c r="BA20" s="218" t="s">
        <v>588</v>
      </c>
      <c r="BB20" s="218" t="s">
        <v>589</v>
      </c>
      <c r="BC20" s="111">
        <v>34</v>
      </c>
      <c r="BD20" s="107">
        <v>1084</v>
      </c>
      <c r="BE20" s="107">
        <v>41</v>
      </c>
      <c r="BF20" s="109">
        <v>8.5714285714285715E-2</v>
      </c>
      <c r="BG20" s="105">
        <v>0</v>
      </c>
      <c r="BH20" s="113">
        <v>0</v>
      </c>
      <c r="BI20" s="113">
        <v>0</v>
      </c>
      <c r="BJ20" s="113">
        <v>1317.8058512599998</v>
      </c>
      <c r="BK20" s="113">
        <v>0</v>
      </c>
      <c r="BL20" s="113">
        <v>0</v>
      </c>
      <c r="BM20" s="113">
        <v>124.04435545699999</v>
      </c>
      <c r="BN20" s="113">
        <v>601.64884954845013</v>
      </c>
      <c r="BO20" s="105">
        <v>12</v>
      </c>
      <c r="BP20" s="105">
        <v>0</v>
      </c>
      <c r="BQ20" s="105">
        <v>0</v>
      </c>
      <c r="BR20" s="111" t="s">
        <v>564</v>
      </c>
      <c r="BS20" s="111" t="s">
        <v>564</v>
      </c>
      <c r="BT20" s="111" t="s">
        <v>564</v>
      </c>
      <c r="BU20" s="107">
        <v>1</v>
      </c>
      <c r="BV20" s="106">
        <v>2</v>
      </c>
      <c r="BW20" s="107">
        <v>1</v>
      </c>
      <c r="BX20" s="107">
        <v>50</v>
      </c>
      <c r="BY20" s="216">
        <v>2</v>
      </c>
      <c r="BZ20" s="220">
        <v>97.9</v>
      </c>
      <c r="CA20" s="111">
        <v>178</v>
      </c>
      <c r="CB20" s="111">
        <v>504</v>
      </c>
      <c r="CC20" s="111">
        <v>0</v>
      </c>
      <c r="CD20" s="112" t="s">
        <v>555</v>
      </c>
      <c r="CE20" s="114">
        <v>0.96</v>
      </c>
      <c r="CF20" s="216">
        <v>4</v>
      </c>
      <c r="CG20" s="216">
        <v>168.2</v>
      </c>
      <c r="CH20" s="107">
        <v>3</v>
      </c>
      <c r="CI20" s="110"/>
      <c r="CJ20" s="107">
        <v>3</v>
      </c>
      <c r="CK20" s="107">
        <v>0</v>
      </c>
      <c r="CL20" s="112">
        <v>0</v>
      </c>
      <c r="CM20" s="112">
        <v>1</v>
      </c>
      <c r="CN20" s="115">
        <v>8.3333333333333339</v>
      </c>
      <c r="CO20" s="115">
        <v>0</v>
      </c>
      <c r="CP20" s="115">
        <v>0</v>
      </c>
      <c r="CQ20" s="116">
        <v>228355.55555555556</v>
      </c>
      <c r="CR20" s="115">
        <v>1</v>
      </c>
      <c r="CS20" s="115">
        <v>1</v>
      </c>
      <c r="CT20" s="112">
        <v>4</v>
      </c>
      <c r="CU20" s="112">
        <v>10</v>
      </c>
      <c r="CV20" s="112">
        <v>141</v>
      </c>
      <c r="CW20" s="112">
        <v>11</v>
      </c>
    </row>
    <row r="21" spans="1:101" s="219" customFormat="1" x14ac:dyDescent="0.25">
      <c r="A21" s="110" t="s">
        <v>60</v>
      </c>
      <c r="B21" s="111">
        <v>132</v>
      </c>
      <c r="C21" s="111">
        <v>212</v>
      </c>
      <c r="D21" s="111">
        <v>3405</v>
      </c>
      <c r="E21" s="111">
        <v>57</v>
      </c>
      <c r="F21" s="111">
        <v>3</v>
      </c>
      <c r="G21" s="111">
        <v>36</v>
      </c>
      <c r="H21" s="111">
        <v>1</v>
      </c>
      <c r="I21" s="111">
        <v>1</v>
      </c>
      <c r="J21" s="111">
        <v>19</v>
      </c>
      <c r="K21" s="216">
        <v>3</v>
      </c>
      <c r="L21" s="111">
        <v>3032.5</v>
      </c>
      <c r="M21" s="111" t="s">
        <v>568</v>
      </c>
      <c r="N21" s="111">
        <v>4</v>
      </c>
      <c r="O21" s="111">
        <v>0</v>
      </c>
      <c r="P21" s="111">
        <v>0</v>
      </c>
      <c r="Q21" s="111">
        <v>34</v>
      </c>
      <c r="R21" s="109">
        <v>0.72727272727272729</v>
      </c>
      <c r="S21" s="111">
        <v>9</v>
      </c>
      <c r="T21" s="2">
        <v>0</v>
      </c>
      <c r="U21" s="107">
        <v>2</v>
      </c>
      <c r="V21" s="112">
        <v>2441</v>
      </c>
      <c r="W21" s="107">
        <v>353</v>
      </c>
      <c r="X21" s="217">
        <v>1</v>
      </c>
      <c r="Y21" s="217">
        <v>8.6</v>
      </c>
      <c r="Z21" s="112">
        <v>0</v>
      </c>
      <c r="AA21" s="112">
        <v>0</v>
      </c>
      <c r="AB21" s="112">
        <v>324</v>
      </c>
      <c r="AC21" s="112">
        <v>19</v>
      </c>
      <c r="AD21" s="112">
        <v>1</v>
      </c>
      <c r="AE21" s="109">
        <v>0.58139534883720934</v>
      </c>
      <c r="AF21" s="109">
        <v>0.13953488372093023</v>
      </c>
      <c r="AG21" s="107">
        <v>0</v>
      </c>
      <c r="AH21" s="107">
        <v>0</v>
      </c>
      <c r="AI21" s="106">
        <v>24623.01068415054</v>
      </c>
      <c r="AJ21" s="107">
        <v>0</v>
      </c>
      <c r="AK21" s="107">
        <v>0</v>
      </c>
      <c r="AL21" s="111">
        <v>0</v>
      </c>
      <c r="AM21" s="111">
        <v>0</v>
      </c>
      <c r="AN21" s="107">
        <v>2</v>
      </c>
      <c r="AO21" s="107">
        <v>7</v>
      </c>
      <c r="AP21" s="109">
        <v>0.2558139534883721</v>
      </c>
      <c r="AQ21" s="105">
        <v>0</v>
      </c>
      <c r="AR21" s="106">
        <v>0</v>
      </c>
      <c r="AS21" s="107">
        <v>3</v>
      </c>
      <c r="AT21" s="107">
        <v>5</v>
      </c>
      <c r="AU21" s="107">
        <v>8</v>
      </c>
      <c r="AV21" s="108">
        <v>91.622596496600011</v>
      </c>
      <c r="AW21" s="107">
        <v>0</v>
      </c>
      <c r="AX21" s="107">
        <v>0</v>
      </c>
      <c r="AY21" s="107">
        <v>0</v>
      </c>
      <c r="AZ21" s="107">
        <v>2</v>
      </c>
      <c r="BA21" s="218">
        <v>2</v>
      </c>
      <c r="BB21" s="218">
        <v>2138.6999999999998</v>
      </c>
      <c r="BC21" s="111">
        <v>0</v>
      </c>
      <c r="BD21" s="107">
        <v>4191</v>
      </c>
      <c r="BE21" s="107">
        <v>857</v>
      </c>
      <c r="BF21" s="109">
        <v>0.67441860465116277</v>
      </c>
      <c r="BG21" s="105">
        <v>110.1609513616</v>
      </c>
      <c r="BH21" s="113">
        <v>47.694933179300001</v>
      </c>
      <c r="BI21" s="113">
        <v>575.94064500700006</v>
      </c>
      <c r="BJ21" s="113">
        <v>919.91681849499992</v>
      </c>
      <c r="BK21" s="113">
        <v>0</v>
      </c>
      <c r="BL21" s="113">
        <v>0</v>
      </c>
      <c r="BM21" s="113">
        <v>151.52784326599999</v>
      </c>
      <c r="BN21" s="113">
        <v>654.31240471634715</v>
      </c>
      <c r="BO21" s="105">
        <v>9</v>
      </c>
      <c r="BP21" s="105">
        <v>0</v>
      </c>
      <c r="BQ21" s="105">
        <v>0</v>
      </c>
      <c r="BR21" s="111" t="s">
        <v>564</v>
      </c>
      <c r="BS21" s="111" t="s">
        <v>564</v>
      </c>
      <c r="BT21" s="111" t="s">
        <v>564</v>
      </c>
      <c r="BU21" s="107">
        <v>0</v>
      </c>
      <c r="BV21" s="106">
        <v>0</v>
      </c>
      <c r="BW21" s="107">
        <v>4</v>
      </c>
      <c r="BX21" s="107">
        <v>341</v>
      </c>
      <c r="BY21" s="216">
        <v>2</v>
      </c>
      <c r="BZ21" s="220">
        <v>2308</v>
      </c>
      <c r="CA21" s="111">
        <v>278</v>
      </c>
      <c r="CB21" s="111">
        <v>180</v>
      </c>
      <c r="CC21" s="111">
        <v>0</v>
      </c>
      <c r="CD21" s="112">
        <v>83</v>
      </c>
      <c r="CE21" s="114">
        <v>0.93500000000000005</v>
      </c>
      <c r="CF21" s="216">
        <v>6</v>
      </c>
      <c r="CG21" s="216">
        <v>176.2</v>
      </c>
      <c r="CH21" s="107">
        <v>5</v>
      </c>
      <c r="CI21" s="110"/>
      <c r="CJ21" s="107">
        <v>10</v>
      </c>
      <c r="CK21" s="107">
        <v>0</v>
      </c>
      <c r="CL21" s="112">
        <v>1</v>
      </c>
      <c r="CM21" s="112">
        <v>0</v>
      </c>
      <c r="CN21" s="115">
        <v>40</v>
      </c>
      <c r="CO21" s="115">
        <v>253</v>
      </c>
      <c r="CP21" s="115">
        <v>13390.666666666666</v>
      </c>
      <c r="CQ21" s="116">
        <v>1239644.4444444445</v>
      </c>
      <c r="CR21" s="115">
        <v>0</v>
      </c>
      <c r="CS21" s="115">
        <v>3</v>
      </c>
      <c r="CT21" s="112">
        <v>7</v>
      </c>
      <c r="CU21" s="112">
        <v>0</v>
      </c>
      <c r="CV21" s="112">
        <v>12081</v>
      </c>
      <c r="CW21" s="112">
        <v>14813</v>
      </c>
    </row>
    <row r="22" spans="1:101" s="219" customFormat="1" x14ac:dyDescent="0.25">
      <c r="A22" s="110" t="s">
        <v>237</v>
      </c>
      <c r="B22" s="111">
        <v>50</v>
      </c>
      <c r="C22" s="111">
        <v>41</v>
      </c>
      <c r="D22" s="111">
        <v>1236</v>
      </c>
      <c r="E22" s="111">
        <v>69</v>
      </c>
      <c r="F22" s="111">
        <v>4</v>
      </c>
      <c r="G22" s="111">
        <v>26</v>
      </c>
      <c r="H22" s="111"/>
      <c r="I22" s="111"/>
      <c r="J22" s="111">
        <v>11</v>
      </c>
      <c r="K22" s="216">
        <v>0</v>
      </c>
      <c r="L22" s="111">
        <v>0</v>
      </c>
      <c r="M22" s="111" t="s">
        <v>568</v>
      </c>
      <c r="N22" s="111">
        <v>1</v>
      </c>
      <c r="O22" s="111">
        <v>96</v>
      </c>
      <c r="P22" s="111">
        <v>22</v>
      </c>
      <c r="Q22" s="111">
        <v>37</v>
      </c>
      <c r="R22" s="109">
        <v>0.64500000000000002</v>
      </c>
      <c r="S22" s="111">
        <v>3</v>
      </c>
      <c r="T22" s="2">
        <v>0</v>
      </c>
      <c r="U22" s="107">
        <v>1</v>
      </c>
      <c r="V22" s="112">
        <v>4097</v>
      </c>
      <c r="W22" s="107">
        <v>59</v>
      </c>
      <c r="X22" s="217">
        <v>1</v>
      </c>
      <c r="Y22" s="217">
        <v>39.9</v>
      </c>
      <c r="Z22" s="112">
        <v>0</v>
      </c>
      <c r="AA22" s="112">
        <v>0</v>
      </c>
      <c r="AB22" s="112">
        <v>1729</v>
      </c>
      <c r="AC22" s="112">
        <v>574</v>
      </c>
      <c r="AD22" s="112">
        <v>4</v>
      </c>
      <c r="AE22" s="109">
        <v>0.51700000000000002</v>
      </c>
      <c r="AF22" s="109">
        <v>4.8000000000000001E-2</v>
      </c>
      <c r="AG22" s="107">
        <v>1</v>
      </c>
      <c r="AH22" s="107">
        <v>1</v>
      </c>
      <c r="AI22" s="106">
        <v>6094.0644416499999</v>
      </c>
      <c r="AJ22" s="107">
        <v>0</v>
      </c>
      <c r="AK22" s="107">
        <v>0</v>
      </c>
      <c r="AL22" s="111">
        <v>0</v>
      </c>
      <c r="AM22" s="111">
        <v>0</v>
      </c>
      <c r="AN22" s="107">
        <v>0</v>
      </c>
      <c r="AO22" s="107">
        <v>7</v>
      </c>
      <c r="AP22" s="109">
        <v>0.216</v>
      </c>
      <c r="AQ22" s="105">
        <v>0</v>
      </c>
      <c r="AR22" s="106">
        <v>165.010861345</v>
      </c>
      <c r="AS22" s="107">
        <v>0</v>
      </c>
      <c r="AT22" s="107">
        <v>0</v>
      </c>
      <c r="AU22" s="107">
        <v>4</v>
      </c>
      <c r="AV22" s="108">
        <v>43.942790864700001</v>
      </c>
      <c r="AW22" s="107">
        <v>0</v>
      </c>
      <c r="AX22" s="107">
        <v>0</v>
      </c>
      <c r="AY22" s="107">
        <v>0</v>
      </c>
      <c r="AZ22" s="107">
        <v>1</v>
      </c>
      <c r="BA22" s="218">
        <v>2</v>
      </c>
      <c r="BB22" s="218">
        <v>1679.6</v>
      </c>
      <c r="BC22" s="111">
        <v>164</v>
      </c>
      <c r="BD22" s="107">
        <v>4070</v>
      </c>
      <c r="BE22" s="107">
        <v>437</v>
      </c>
      <c r="BF22" s="109">
        <v>0.439</v>
      </c>
      <c r="BG22" s="105">
        <v>0</v>
      </c>
      <c r="BH22" s="113">
        <v>0</v>
      </c>
      <c r="BI22" s="113">
        <v>0</v>
      </c>
      <c r="BJ22" s="113">
        <v>166.727712481</v>
      </c>
      <c r="BK22" s="113">
        <v>0</v>
      </c>
      <c r="BL22" s="113">
        <v>0</v>
      </c>
      <c r="BM22" s="113">
        <v>114.53653185399999</v>
      </c>
      <c r="BN22" s="113">
        <v>1057.1752504207686</v>
      </c>
      <c r="BO22" s="105">
        <v>5</v>
      </c>
      <c r="BP22" s="105">
        <v>0</v>
      </c>
      <c r="BQ22" s="105">
        <v>0</v>
      </c>
      <c r="BR22" s="111" t="s">
        <v>564</v>
      </c>
      <c r="BS22" s="111" t="s">
        <v>564</v>
      </c>
      <c r="BT22" s="111" t="s">
        <v>564</v>
      </c>
      <c r="BU22" s="107">
        <v>1</v>
      </c>
      <c r="BV22" s="106">
        <v>1</v>
      </c>
      <c r="BW22" s="107">
        <v>4</v>
      </c>
      <c r="BX22" s="107">
        <v>470</v>
      </c>
      <c r="BY22" s="216" t="s">
        <v>588</v>
      </c>
      <c r="BZ22" s="216" t="s">
        <v>589</v>
      </c>
      <c r="CA22" s="111">
        <v>0</v>
      </c>
      <c r="CB22" s="111">
        <v>694</v>
      </c>
      <c r="CC22" s="111">
        <v>0</v>
      </c>
      <c r="CD22" s="112">
        <v>4</v>
      </c>
      <c r="CE22" s="114">
        <v>0.94899999999999995</v>
      </c>
      <c r="CF22" s="216">
        <v>4</v>
      </c>
      <c r="CG22" s="216">
        <v>75.2</v>
      </c>
      <c r="CH22" s="107">
        <v>4</v>
      </c>
      <c r="CI22" s="110"/>
      <c r="CJ22" s="107">
        <v>1</v>
      </c>
      <c r="CK22" s="107">
        <v>0</v>
      </c>
      <c r="CL22" s="112">
        <v>0</v>
      </c>
      <c r="CM22" s="112">
        <v>0</v>
      </c>
      <c r="CN22" s="115">
        <v>5</v>
      </c>
      <c r="CO22" s="115">
        <v>0</v>
      </c>
      <c r="CP22" s="115">
        <v>0</v>
      </c>
      <c r="CQ22" s="116">
        <v>134566.66666666666</v>
      </c>
      <c r="CR22" s="115">
        <v>2</v>
      </c>
      <c r="CS22" s="115">
        <v>1</v>
      </c>
      <c r="CT22" s="112">
        <v>1</v>
      </c>
      <c r="CU22" s="112">
        <v>492</v>
      </c>
      <c r="CV22" s="112">
        <v>1228</v>
      </c>
      <c r="CW22" s="112">
        <v>117</v>
      </c>
    </row>
    <row r="23" spans="1:101" s="219" customFormat="1" x14ac:dyDescent="0.25">
      <c r="A23" s="110" t="s">
        <v>270</v>
      </c>
      <c r="B23" s="111">
        <v>6</v>
      </c>
      <c r="C23" s="111">
        <v>9</v>
      </c>
      <c r="D23" s="111">
        <v>97</v>
      </c>
      <c r="E23" s="111">
        <v>4</v>
      </c>
      <c r="F23" s="111">
        <v>1</v>
      </c>
      <c r="G23" s="111">
        <v>23</v>
      </c>
      <c r="H23" s="111"/>
      <c r="I23" s="111"/>
      <c r="J23" s="111">
        <v>3</v>
      </c>
      <c r="K23" s="216">
        <v>4</v>
      </c>
      <c r="L23" s="111">
        <v>1592.7</v>
      </c>
      <c r="M23" s="111" t="s">
        <v>569</v>
      </c>
      <c r="N23" s="111">
        <v>0</v>
      </c>
      <c r="O23" s="111">
        <v>58</v>
      </c>
      <c r="P23" s="111">
        <v>0</v>
      </c>
      <c r="Q23" s="111">
        <v>2</v>
      </c>
      <c r="R23" s="109">
        <v>0.5892857142857143</v>
      </c>
      <c r="S23" s="111">
        <v>3</v>
      </c>
      <c r="T23" s="2">
        <v>0</v>
      </c>
      <c r="U23" s="107">
        <v>1</v>
      </c>
      <c r="V23" s="112">
        <v>17</v>
      </c>
      <c r="W23" s="107">
        <v>73</v>
      </c>
      <c r="X23" s="217">
        <v>3</v>
      </c>
      <c r="Y23" s="217">
        <v>6524.9</v>
      </c>
      <c r="Z23" s="112">
        <v>0</v>
      </c>
      <c r="AA23" s="112">
        <v>0</v>
      </c>
      <c r="AB23" s="112">
        <v>121</v>
      </c>
      <c r="AC23" s="112">
        <v>6</v>
      </c>
      <c r="AD23" s="112">
        <v>1</v>
      </c>
      <c r="AE23" s="109">
        <v>0.43421052631578949</v>
      </c>
      <c r="AF23" s="109">
        <v>2.6315789473684209E-2</v>
      </c>
      <c r="AG23" s="107">
        <v>0</v>
      </c>
      <c r="AH23" s="107">
        <v>0</v>
      </c>
      <c r="AI23" s="106">
        <v>0</v>
      </c>
      <c r="AJ23" s="107">
        <v>0</v>
      </c>
      <c r="AK23" s="107">
        <v>0</v>
      </c>
      <c r="AL23" s="111">
        <v>0</v>
      </c>
      <c r="AM23" s="111">
        <v>0</v>
      </c>
      <c r="AN23" s="107">
        <v>0</v>
      </c>
      <c r="AO23" s="107">
        <v>9</v>
      </c>
      <c r="AP23" s="109">
        <v>0.17105263157894737</v>
      </c>
      <c r="AQ23" s="105">
        <v>0</v>
      </c>
      <c r="AR23" s="106">
        <v>0</v>
      </c>
      <c r="AS23" s="107">
        <v>0</v>
      </c>
      <c r="AT23" s="107">
        <v>0</v>
      </c>
      <c r="AU23" s="107">
        <v>4</v>
      </c>
      <c r="AV23" s="108">
        <v>3.7953850520499994</v>
      </c>
      <c r="AW23" s="107">
        <v>0</v>
      </c>
      <c r="AX23" s="107">
        <v>0</v>
      </c>
      <c r="AY23" s="107">
        <v>0</v>
      </c>
      <c r="AZ23" s="107">
        <v>0</v>
      </c>
      <c r="BA23" s="218">
        <v>1</v>
      </c>
      <c r="BB23" s="218">
        <v>4992</v>
      </c>
      <c r="BC23" s="111">
        <v>174</v>
      </c>
      <c r="BD23" s="107">
        <v>3519</v>
      </c>
      <c r="BE23" s="107">
        <v>34</v>
      </c>
      <c r="BF23" s="109">
        <v>0.40789473684210525</v>
      </c>
      <c r="BG23" s="105">
        <v>0</v>
      </c>
      <c r="BH23" s="113">
        <v>0</v>
      </c>
      <c r="BI23" s="113">
        <v>0</v>
      </c>
      <c r="BJ23" s="113">
        <v>8.1456496202800004</v>
      </c>
      <c r="BK23" s="113">
        <v>0</v>
      </c>
      <c r="BL23" s="113">
        <v>0</v>
      </c>
      <c r="BM23" s="113">
        <v>130.33650126800001</v>
      </c>
      <c r="BN23" s="113">
        <v>178.79139725860898</v>
      </c>
      <c r="BO23" s="105">
        <v>0</v>
      </c>
      <c r="BP23" s="105">
        <v>0</v>
      </c>
      <c r="BQ23" s="105">
        <v>0</v>
      </c>
      <c r="BR23" s="111" t="s">
        <v>564</v>
      </c>
      <c r="BS23" s="111" t="s">
        <v>564</v>
      </c>
      <c r="BT23" s="111" t="s">
        <v>564</v>
      </c>
      <c r="BU23" s="107">
        <v>0</v>
      </c>
      <c r="BV23" s="106">
        <v>0</v>
      </c>
      <c r="BW23" s="107">
        <v>0</v>
      </c>
      <c r="BX23" s="107">
        <v>0</v>
      </c>
      <c r="BY23" s="216" t="s">
        <v>588</v>
      </c>
      <c r="BZ23" s="216" t="s">
        <v>589</v>
      </c>
      <c r="CA23" s="111">
        <v>171</v>
      </c>
      <c r="CB23" s="111">
        <v>0</v>
      </c>
      <c r="CC23" s="111">
        <v>0</v>
      </c>
      <c r="CD23" s="112">
        <v>5</v>
      </c>
      <c r="CE23" s="114">
        <v>0.94699999999999995</v>
      </c>
      <c r="CF23" s="216">
        <v>6</v>
      </c>
      <c r="CG23" s="216">
        <v>487.4</v>
      </c>
      <c r="CH23" s="107">
        <v>0</v>
      </c>
      <c r="CI23" s="110"/>
      <c r="CJ23" s="107">
        <v>5</v>
      </c>
      <c r="CK23" s="107">
        <v>0</v>
      </c>
      <c r="CL23" s="112">
        <v>0</v>
      </c>
      <c r="CM23" s="112">
        <v>0</v>
      </c>
      <c r="CN23" s="115">
        <v>5</v>
      </c>
      <c r="CO23" s="115">
        <v>0</v>
      </c>
      <c r="CP23" s="115">
        <v>0</v>
      </c>
      <c r="CQ23" s="116">
        <v>126157.81833533042</v>
      </c>
      <c r="CR23" s="115">
        <v>1</v>
      </c>
      <c r="CS23" s="115">
        <v>0</v>
      </c>
      <c r="CT23" s="112">
        <v>1</v>
      </c>
      <c r="CU23" s="112">
        <v>38</v>
      </c>
      <c r="CV23" s="112">
        <v>658</v>
      </c>
      <c r="CW23" s="112">
        <v>0</v>
      </c>
    </row>
    <row r="24" spans="1:101" s="219" customFormat="1" x14ac:dyDescent="0.25">
      <c r="A24" s="110" t="s">
        <v>318</v>
      </c>
      <c r="B24" s="111">
        <v>22</v>
      </c>
      <c r="C24" s="111">
        <v>105</v>
      </c>
      <c r="D24" s="111">
        <v>1361</v>
      </c>
      <c r="E24" s="111">
        <v>14</v>
      </c>
      <c r="F24" s="111">
        <v>0</v>
      </c>
      <c r="G24" s="111">
        <v>30</v>
      </c>
      <c r="H24" s="111"/>
      <c r="I24" s="111"/>
      <c r="J24" s="111">
        <v>26</v>
      </c>
      <c r="K24" s="216">
        <v>9</v>
      </c>
      <c r="L24" s="111">
        <v>5231.5</v>
      </c>
      <c r="M24" s="111" t="s">
        <v>569</v>
      </c>
      <c r="N24" s="111">
        <v>22</v>
      </c>
      <c r="O24" s="111">
        <v>79</v>
      </c>
      <c r="P24" s="111">
        <v>0</v>
      </c>
      <c r="Q24" s="111">
        <v>6</v>
      </c>
      <c r="R24" s="109">
        <v>0.57386363636363635</v>
      </c>
      <c r="S24" s="111">
        <v>8</v>
      </c>
      <c r="T24" s="2">
        <v>0</v>
      </c>
      <c r="U24" s="107">
        <v>2</v>
      </c>
      <c r="V24" s="112">
        <v>32</v>
      </c>
      <c r="W24" s="107">
        <v>566</v>
      </c>
      <c r="X24" s="217">
        <v>10</v>
      </c>
      <c r="Y24" s="217">
        <v>1349.8</v>
      </c>
      <c r="Z24" s="112">
        <v>4998.5770000000002</v>
      </c>
      <c r="AA24" s="112">
        <v>1</v>
      </c>
      <c r="AB24" s="112">
        <v>8549</v>
      </c>
      <c r="AC24" s="112">
        <v>-1</v>
      </c>
      <c r="AD24" s="112">
        <v>9</v>
      </c>
      <c r="AE24" s="109">
        <v>0.58419243986254299</v>
      </c>
      <c r="AF24" s="109">
        <v>5.4607508532423209E-2</v>
      </c>
      <c r="AG24" s="107">
        <v>0</v>
      </c>
      <c r="AH24" s="107">
        <v>5</v>
      </c>
      <c r="AI24" s="106">
        <v>65060.447427778621</v>
      </c>
      <c r="AJ24" s="107">
        <v>2</v>
      </c>
      <c r="AK24" s="107">
        <v>0</v>
      </c>
      <c r="AL24" s="111">
        <v>1</v>
      </c>
      <c r="AM24" s="111">
        <v>13.3</v>
      </c>
      <c r="AN24" s="107">
        <v>1</v>
      </c>
      <c r="AO24" s="107">
        <v>35</v>
      </c>
      <c r="AP24" s="109">
        <v>0.19453924914675769</v>
      </c>
      <c r="AQ24" s="105">
        <v>0</v>
      </c>
      <c r="AR24" s="106">
        <v>1449.8399112700001</v>
      </c>
      <c r="AS24" s="107">
        <v>0</v>
      </c>
      <c r="AT24" s="107">
        <v>4</v>
      </c>
      <c r="AU24" s="107">
        <v>11</v>
      </c>
      <c r="AV24" s="108">
        <v>5.6639068548099996</v>
      </c>
      <c r="AW24" s="107">
        <v>0</v>
      </c>
      <c r="AX24" s="107">
        <v>0</v>
      </c>
      <c r="AY24" s="107">
        <v>0</v>
      </c>
      <c r="AZ24" s="107">
        <v>4</v>
      </c>
      <c r="BA24" s="218" t="s">
        <v>588</v>
      </c>
      <c r="BB24" s="218" t="s">
        <v>589</v>
      </c>
      <c r="BC24" s="111">
        <v>3661</v>
      </c>
      <c r="BD24" s="107">
        <v>11957</v>
      </c>
      <c r="BE24" s="107">
        <v>2607</v>
      </c>
      <c r="BF24" s="109">
        <v>0.51535836177474403</v>
      </c>
      <c r="BG24" s="105">
        <v>0</v>
      </c>
      <c r="BH24" s="113">
        <v>0</v>
      </c>
      <c r="BI24" s="113">
        <v>0</v>
      </c>
      <c r="BJ24" s="113">
        <v>893.24378682999998</v>
      </c>
      <c r="BK24" s="113">
        <v>0</v>
      </c>
      <c r="BL24" s="113">
        <v>810.754343651</v>
      </c>
      <c r="BM24" s="113">
        <v>110.75092504400001</v>
      </c>
      <c r="BN24" s="113">
        <v>181.14943367340098</v>
      </c>
      <c r="BO24" s="105">
        <v>7</v>
      </c>
      <c r="BP24" s="105">
        <v>0</v>
      </c>
      <c r="BQ24" s="105">
        <v>0</v>
      </c>
      <c r="BR24" s="111" t="s">
        <v>564</v>
      </c>
      <c r="BS24" s="111" t="s">
        <v>564</v>
      </c>
      <c r="BT24" s="111" t="s">
        <v>564</v>
      </c>
      <c r="BU24" s="107">
        <v>1</v>
      </c>
      <c r="BV24" s="106">
        <v>0</v>
      </c>
      <c r="BW24" s="107">
        <v>12</v>
      </c>
      <c r="BX24" s="107">
        <v>390</v>
      </c>
      <c r="BY24" s="216">
        <v>1</v>
      </c>
      <c r="BZ24" s="220">
        <v>50</v>
      </c>
      <c r="CA24" s="111">
        <v>0</v>
      </c>
      <c r="CB24" s="111">
        <v>688</v>
      </c>
      <c r="CC24" s="111">
        <v>0</v>
      </c>
      <c r="CD24" s="112">
        <v>246</v>
      </c>
      <c r="CE24" s="114">
        <v>0.95499999999999996</v>
      </c>
      <c r="CF24" s="216">
        <v>28</v>
      </c>
      <c r="CG24" s="216">
        <v>1873.5</v>
      </c>
      <c r="CH24" s="107">
        <v>4</v>
      </c>
      <c r="CI24" s="110"/>
      <c r="CJ24" s="107">
        <v>40</v>
      </c>
      <c r="CK24" s="107">
        <v>0</v>
      </c>
      <c r="CL24" s="112">
        <v>0</v>
      </c>
      <c r="CM24" s="112">
        <v>1</v>
      </c>
      <c r="CN24" s="115">
        <v>43.333333333333336</v>
      </c>
      <c r="CO24" s="115">
        <v>835.66666666666663</v>
      </c>
      <c r="CP24" s="115">
        <v>45991</v>
      </c>
      <c r="CQ24" s="116">
        <v>1371492.5925925928</v>
      </c>
      <c r="CR24" s="115">
        <v>9</v>
      </c>
      <c r="CS24" s="115">
        <v>1</v>
      </c>
      <c r="CT24" s="112">
        <v>14</v>
      </c>
      <c r="CU24" s="112">
        <v>228</v>
      </c>
      <c r="CV24" s="112">
        <v>0</v>
      </c>
      <c r="CW24" s="112">
        <v>0</v>
      </c>
    </row>
    <row r="25" spans="1:101" s="219" customFormat="1" x14ac:dyDescent="0.25">
      <c r="A25" s="110" t="s">
        <v>301</v>
      </c>
      <c r="B25" s="111">
        <v>3</v>
      </c>
      <c r="C25" s="111">
        <v>8</v>
      </c>
      <c r="D25" s="111">
        <v>174</v>
      </c>
      <c r="E25" s="111">
        <v>16</v>
      </c>
      <c r="F25" s="111">
        <v>1</v>
      </c>
      <c r="G25" s="111">
        <v>10</v>
      </c>
      <c r="H25" s="111"/>
      <c r="I25" s="111"/>
      <c r="J25" s="111">
        <v>3</v>
      </c>
      <c r="K25" s="216">
        <v>5</v>
      </c>
      <c r="L25" s="111">
        <v>1056.8</v>
      </c>
      <c r="M25" s="111" t="s">
        <v>568</v>
      </c>
      <c r="N25" s="111">
        <v>0</v>
      </c>
      <c r="O25" s="111">
        <v>49</v>
      </c>
      <c r="P25" s="111">
        <v>0</v>
      </c>
      <c r="Q25" s="111">
        <v>4</v>
      </c>
      <c r="R25" s="109">
        <v>0.64500000000000002</v>
      </c>
      <c r="S25" s="111">
        <v>0</v>
      </c>
      <c r="T25" s="2">
        <v>3</v>
      </c>
      <c r="U25" s="107">
        <v>0</v>
      </c>
      <c r="V25" s="112">
        <v>8051</v>
      </c>
      <c r="W25" s="107">
        <v>9</v>
      </c>
      <c r="X25" s="217">
        <v>11</v>
      </c>
      <c r="Y25" s="217">
        <v>33049.300000000003</v>
      </c>
      <c r="Z25" s="112">
        <v>0</v>
      </c>
      <c r="AA25" s="112">
        <v>0</v>
      </c>
      <c r="AB25" s="112">
        <v>0</v>
      </c>
      <c r="AC25" s="112">
        <v>0</v>
      </c>
      <c r="AD25" s="112">
        <v>0</v>
      </c>
      <c r="AE25" s="109">
        <v>0.51700000000000002</v>
      </c>
      <c r="AF25" s="109">
        <v>4.8000000000000001E-2</v>
      </c>
      <c r="AG25" s="107">
        <v>1</v>
      </c>
      <c r="AH25" s="107">
        <v>0</v>
      </c>
      <c r="AI25" s="106">
        <v>4187.1805671860002</v>
      </c>
      <c r="AJ25" s="107">
        <v>0</v>
      </c>
      <c r="AK25" s="107">
        <v>0</v>
      </c>
      <c r="AL25" s="111">
        <v>0</v>
      </c>
      <c r="AM25" s="111">
        <v>0</v>
      </c>
      <c r="AN25" s="107">
        <v>0</v>
      </c>
      <c r="AO25" s="107">
        <v>2</v>
      </c>
      <c r="AP25" s="109">
        <v>0.216</v>
      </c>
      <c r="AQ25" s="105">
        <v>0</v>
      </c>
      <c r="AR25" s="106">
        <v>20.128195204900003</v>
      </c>
      <c r="AS25" s="107">
        <v>0</v>
      </c>
      <c r="AT25" s="107">
        <v>0</v>
      </c>
      <c r="AU25" s="107">
        <v>0</v>
      </c>
      <c r="AV25" s="108">
        <v>1.5582343917899999</v>
      </c>
      <c r="AW25" s="107">
        <v>0</v>
      </c>
      <c r="AX25" s="107">
        <v>0</v>
      </c>
      <c r="AY25" s="107">
        <v>0</v>
      </c>
      <c r="AZ25" s="107">
        <v>0</v>
      </c>
      <c r="BA25" s="218">
        <v>1</v>
      </c>
      <c r="BB25" s="218">
        <v>3777.8</v>
      </c>
      <c r="BC25" s="111">
        <v>85</v>
      </c>
      <c r="BD25" s="107">
        <v>475</v>
      </c>
      <c r="BE25" s="107">
        <v>60</v>
      </c>
      <c r="BF25" s="109">
        <v>0.439</v>
      </c>
      <c r="BG25" s="105">
        <v>0</v>
      </c>
      <c r="BH25" s="113">
        <v>0</v>
      </c>
      <c r="BI25" s="113">
        <v>0</v>
      </c>
      <c r="BJ25" s="113">
        <v>84.169670162399996</v>
      </c>
      <c r="BK25" s="113">
        <v>0</v>
      </c>
      <c r="BL25" s="113">
        <v>0</v>
      </c>
      <c r="BM25" s="113">
        <v>38.678561778799995</v>
      </c>
      <c r="BN25" s="113">
        <v>30.312859296239999</v>
      </c>
      <c r="BO25" s="105">
        <v>2</v>
      </c>
      <c r="BP25" s="105">
        <v>0</v>
      </c>
      <c r="BQ25" s="105">
        <v>0</v>
      </c>
      <c r="BR25" s="111" t="s">
        <v>564</v>
      </c>
      <c r="BS25" s="111" t="s">
        <v>564</v>
      </c>
      <c r="BT25" s="111" t="s">
        <v>564</v>
      </c>
      <c r="BU25" s="107">
        <v>0</v>
      </c>
      <c r="BV25" s="106">
        <v>1</v>
      </c>
      <c r="BW25" s="107">
        <v>1</v>
      </c>
      <c r="BX25" s="107">
        <v>20</v>
      </c>
      <c r="BY25" s="216" t="s">
        <v>588</v>
      </c>
      <c r="BZ25" s="216" t="s">
        <v>589</v>
      </c>
      <c r="CA25" s="111">
        <v>0</v>
      </c>
      <c r="CB25" s="111">
        <v>53</v>
      </c>
      <c r="CC25" s="111">
        <v>0</v>
      </c>
      <c r="CD25" s="112" t="s">
        <v>555</v>
      </c>
      <c r="CE25" s="114">
        <v>0.94199999999999995</v>
      </c>
      <c r="CF25" s="216">
        <v>9</v>
      </c>
      <c r="CG25" s="216">
        <v>381.9</v>
      </c>
      <c r="CH25" s="107">
        <v>0</v>
      </c>
      <c r="CI25" s="110"/>
      <c r="CJ25" s="107">
        <v>3</v>
      </c>
      <c r="CK25" s="107">
        <v>0</v>
      </c>
      <c r="CL25" s="112">
        <v>0</v>
      </c>
      <c r="CM25" s="112">
        <v>0</v>
      </c>
      <c r="CN25" s="115">
        <v>0</v>
      </c>
      <c r="CO25" s="115">
        <v>0</v>
      </c>
      <c r="CP25" s="115">
        <v>0</v>
      </c>
      <c r="CQ25" s="116">
        <v>20388.888888888891</v>
      </c>
      <c r="CR25" s="115">
        <v>0</v>
      </c>
      <c r="CS25" s="115">
        <v>0</v>
      </c>
      <c r="CT25" s="112">
        <v>0</v>
      </c>
      <c r="CU25" s="112">
        <v>0</v>
      </c>
      <c r="CV25" s="112">
        <v>0</v>
      </c>
      <c r="CW25" s="112">
        <v>0</v>
      </c>
    </row>
    <row r="26" spans="1:101" s="219" customFormat="1" x14ac:dyDescent="0.25">
      <c r="A26" s="110" t="s">
        <v>206</v>
      </c>
      <c r="B26" s="111">
        <v>2</v>
      </c>
      <c r="C26" s="111">
        <v>16</v>
      </c>
      <c r="D26" s="111">
        <v>199</v>
      </c>
      <c r="E26" s="111">
        <v>6</v>
      </c>
      <c r="F26" s="111">
        <v>2</v>
      </c>
      <c r="G26" s="111">
        <v>14</v>
      </c>
      <c r="H26" s="111"/>
      <c r="I26" s="111"/>
      <c r="J26" s="111">
        <v>2</v>
      </c>
      <c r="K26" s="216">
        <v>1</v>
      </c>
      <c r="L26" s="111">
        <v>9.5</v>
      </c>
      <c r="M26" s="111" t="s">
        <v>569</v>
      </c>
      <c r="N26" s="111">
        <v>12</v>
      </c>
      <c r="O26" s="111">
        <v>0</v>
      </c>
      <c r="P26" s="111">
        <v>0</v>
      </c>
      <c r="Q26" s="111">
        <v>0</v>
      </c>
      <c r="R26" s="109">
        <v>0.64500000000000002</v>
      </c>
      <c r="S26" s="111">
        <v>2</v>
      </c>
      <c r="T26" s="2">
        <v>0</v>
      </c>
      <c r="U26" s="107">
        <v>0</v>
      </c>
      <c r="V26" s="112">
        <v>25</v>
      </c>
      <c r="W26" s="107">
        <v>28</v>
      </c>
      <c r="X26" s="217">
        <v>2</v>
      </c>
      <c r="Y26" s="217">
        <v>163.80000000000001</v>
      </c>
      <c r="Z26" s="112">
        <v>0</v>
      </c>
      <c r="AA26" s="112">
        <v>0</v>
      </c>
      <c r="AB26" s="112">
        <v>879</v>
      </c>
      <c r="AC26" s="112">
        <v>7</v>
      </c>
      <c r="AD26" s="112">
        <v>3</v>
      </c>
      <c r="AE26" s="109">
        <v>0.51700000000000002</v>
      </c>
      <c r="AF26" s="109">
        <v>4.8000000000000001E-2</v>
      </c>
      <c r="AG26" s="107">
        <v>0</v>
      </c>
      <c r="AH26" s="107">
        <v>0</v>
      </c>
      <c r="AI26" s="106">
        <v>9662.3102065924995</v>
      </c>
      <c r="AJ26" s="107">
        <v>0</v>
      </c>
      <c r="AK26" s="107">
        <v>0</v>
      </c>
      <c r="AL26" s="111">
        <v>2</v>
      </c>
      <c r="AM26" s="111">
        <v>76.2</v>
      </c>
      <c r="AN26" s="107">
        <v>8</v>
      </c>
      <c r="AO26" s="107">
        <v>10</v>
      </c>
      <c r="AP26" s="109">
        <v>0.216</v>
      </c>
      <c r="AQ26" s="105">
        <v>0</v>
      </c>
      <c r="AR26" s="106">
        <v>201.19888432600001</v>
      </c>
      <c r="AS26" s="107">
        <v>0</v>
      </c>
      <c r="AT26" s="107">
        <v>1</v>
      </c>
      <c r="AU26" s="107">
        <v>5</v>
      </c>
      <c r="AV26" s="108">
        <v>0</v>
      </c>
      <c r="AW26" s="107">
        <v>0</v>
      </c>
      <c r="AX26" s="107">
        <v>0</v>
      </c>
      <c r="AY26" s="107">
        <v>0</v>
      </c>
      <c r="AZ26" s="107">
        <v>3</v>
      </c>
      <c r="BA26" s="218" t="s">
        <v>588</v>
      </c>
      <c r="BB26" s="218" t="s">
        <v>589</v>
      </c>
      <c r="BC26" s="111">
        <v>1812</v>
      </c>
      <c r="BD26" s="107">
        <v>2996</v>
      </c>
      <c r="BE26" s="107">
        <v>0</v>
      </c>
      <c r="BF26" s="109">
        <v>0.439</v>
      </c>
      <c r="BG26" s="105">
        <v>0</v>
      </c>
      <c r="BH26" s="113">
        <v>0</v>
      </c>
      <c r="BI26" s="113">
        <v>0</v>
      </c>
      <c r="BJ26" s="113">
        <v>49.2025722582</v>
      </c>
      <c r="BK26" s="113">
        <v>0</v>
      </c>
      <c r="BL26" s="113">
        <v>0</v>
      </c>
      <c r="BM26" s="113">
        <v>78.400347200300004</v>
      </c>
      <c r="BN26" s="113">
        <v>154.84780134959178</v>
      </c>
      <c r="BO26" s="105">
        <v>2</v>
      </c>
      <c r="BP26" s="105">
        <v>0</v>
      </c>
      <c r="BQ26" s="105">
        <v>0</v>
      </c>
      <c r="BR26" s="111" t="s">
        <v>564</v>
      </c>
      <c r="BS26" s="111" t="s">
        <v>564</v>
      </c>
      <c r="BT26" s="111" t="s">
        <v>564</v>
      </c>
      <c r="BU26" s="107">
        <v>0</v>
      </c>
      <c r="BV26" s="106">
        <v>0</v>
      </c>
      <c r="BW26" s="107">
        <v>2</v>
      </c>
      <c r="BX26" s="107">
        <v>37</v>
      </c>
      <c r="BY26" s="216" t="s">
        <v>588</v>
      </c>
      <c r="BZ26" s="216" t="s">
        <v>589</v>
      </c>
      <c r="CA26" s="111">
        <v>0</v>
      </c>
      <c r="CB26" s="111">
        <v>0</v>
      </c>
      <c r="CC26" s="111">
        <v>0</v>
      </c>
      <c r="CD26" s="112">
        <v>14</v>
      </c>
      <c r="CE26" s="114">
        <v>0.96399999999999997</v>
      </c>
      <c r="CF26" s="216">
        <v>16</v>
      </c>
      <c r="CG26" s="216">
        <v>541.4</v>
      </c>
      <c r="CH26" s="107">
        <v>17</v>
      </c>
      <c r="CI26" s="110"/>
      <c r="CJ26" s="107">
        <v>10</v>
      </c>
      <c r="CK26" s="107">
        <v>0</v>
      </c>
      <c r="CL26" s="112">
        <v>0</v>
      </c>
      <c r="CM26" s="112">
        <v>1</v>
      </c>
      <c r="CN26" s="115">
        <v>6.666666666666667</v>
      </c>
      <c r="CO26" s="115">
        <v>0</v>
      </c>
      <c r="CP26" s="115">
        <v>0</v>
      </c>
      <c r="CQ26" s="116">
        <v>14951.851851851852</v>
      </c>
      <c r="CR26" s="115">
        <v>4</v>
      </c>
      <c r="CS26" s="115">
        <v>0</v>
      </c>
      <c r="CT26" s="112">
        <v>3</v>
      </c>
      <c r="CU26" s="112">
        <v>20</v>
      </c>
      <c r="CV26" s="112">
        <v>180</v>
      </c>
      <c r="CW26" s="112">
        <v>18</v>
      </c>
    </row>
    <row r="27" spans="1:101" s="219" customFormat="1" x14ac:dyDescent="0.25">
      <c r="A27" s="110" t="s">
        <v>47</v>
      </c>
      <c r="B27" s="111">
        <v>1</v>
      </c>
      <c r="C27" s="111">
        <v>4</v>
      </c>
      <c r="D27" s="111">
        <v>36</v>
      </c>
      <c r="E27" s="111">
        <v>0</v>
      </c>
      <c r="F27" s="111">
        <v>0</v>
      </c>
      <c r="G27" s="111">
        <v>2</v>
      </c>
      <c r="H27" s="111"/>
      <c r="I27" s="111"/>
      <c r="J27" s="111">
        <v>2</v>
      </c>
      <c r="K27" s="216">
        <v>9</v>
      </c>
      <c r="L27" s="111">
        <v>12457.9</v>
      </c>
      <c r="M27" s="111" t="s">
        <v>569</v>
      </c>
      <c r="N27" s="111">
        <v>12</v>
      </c>
      <c r="O27" s="111">
        <v>0</v>
      </c>
      <c r="P27" s="111">
        <v>0</v>
      </c>
      <c r="Q27" s="111">
        <v>0</v>
      </c>
      <c r="R27" s="109">
        <v>0.53846153846153844</v>
      </c>
      <c r="S27" s="111">
        <v>0</v>
      </c>
      <c r="T27" s="2">
        <v>1</v>
      </c>
      <c r="U27" s="107">
        <v>0</v>
      </c>
      <c r="V27" s="112">
        <v>19</v>
      </c>
      <c r="W27" s="107">
        <v>136</v>
      </c>
      <c r="X27" s="217">
        <v>5</v>
      </c>
      <c r="Y27" s="217">
        <v>4560.8999999999996</v>
      </c>
      <c r="Z27" s="112">
        <v>0</v>
      </c>
      <c r="AA27" s="112">
        <v>0</v>
      </c>
      <c r="AB27" s="112">
        <v>274</v>
      </c>
      <c r="AC27" s="112">
        <v>0</v>
      </c>
      <c r="AD27" s="112">
        <v>0</v>
      </c>
      <c r="AE27" s="109">
        <v>0.30188679245283018</v>
      </c>
      <c r="AF27" s="109">
        <v>1.8867924528301886E-2</v>
      </c>
      <c r="AG27" s="107">
        <v>0</v>
      </c>
      <c r="AH27" s="107">
        <v>1</v>
      </c>
      <c r="AI27" s="106">
        <v>0</v>
      </c>
      <c r="AJ27" s="107">
        <v>1</v>
      </c>
      <c r="AK27" s="107">
        <v>0</v>
      </c>
      <c r="AL27" s="111">
        <v>0</v>
      </c>
      <c r="AM27" s="111">
        <v>0</v>
      </c>
      <c r="AN27" s="107">
        <v>1</v>
      </c>
      <c r="AO27" s="107">
        <v>8</v>
      </c>
      <c r="AP27" s="109">
        <v>7.5471698113207544E-2</v>
      </c>
      <c r="AQ27" s="105">
        <v>0</v>
      </c>
      <c r="AR27" s="106">
        <v>0</v>
      </c>
      <c r="AS27" s="107">
        <v>0</v>
      </c>
      <c r="AT27" s="107">
        <v>1</v>
      </c>
      <c r="AU27" s="107">
        <v>0</v>
      </c>
      <c r="AV27" s="108">
        <v>2.4719953909200001</v>
      </c>
      <c r="AW27" s="107">
        <v>0</v>
      </c>
      <c r="AX27" s="107">
        <v>0</v>
      </c>
      <c r="AY27" s="107">
        <v>0</v>
      </c>
      <c r="AZ27" s="107">
        <v>1</v>
      </c>
      <c r="BA27" s="218">
        <v>1</v>
      </c>
      <c r="BB27" s="218">
        <v>51.4</v>
      </c>
      <c r="BC27" s="111">
        <v>481</v>
      </c>
      <c r="BD27" s="107">
        <v>2259</v>
      </c>
      <c r="BE27" s="107">
        <v>236</v>
      </c>
      <c r="BF27" s="109">
        <v>0.18867924528301888</v>
      </c>
      <c r="BG27" s="105">
        <v>0</v>
      </c>
      <c r="BH27" s="113">
        <v>0</v>
      </c>
      <c r="BI27" s="113">
        <v>276.72145379400001</v>
      </c>
      <c r="BJ27" s="113">
        <v>39.513844926800004</v>
      </c>
      <c r="BK27" s="113">
        <v>5.4911294480200004E-2</v>
      </c>
      <c r="BL27" s="113">
        <v>0</v>
      </c>
      <c r="BM27" s="113">
        <v>39.803464098900001</v>
      </c>
      <c r="BN27" s="113">
        <v>0</v>
      </c>
      <c r="BO27" s="105">
        <v>0</v>
      </c>
      <c r="BP27" s="105">
        <v>0</v>
      </c>
      <c r="BQ27" s="105">
        <v>0</v>
      </c>
      <c r="BR27" s="111" t="s">
        <v>564</v>
      </c>
      <c r="BS27" s="111" t="s">
        <v>564</v>
      </c>
      <c r="BT27" s="111" t="s">
        <v>564</v>
      </c>
      <c r="BU27" s="107">
        <v>1</v>
      </c>
      <c r="BV27" s="106">
        <v>0</v>
      </c>
      <c r="BW27" s="107">
        <v>1</v>
      </c>
      <c r="BX27" s="107">
        <v>12</v>
      </c>
      <c r="BY27" s="216" t="s">
        <v>588</v>
      </c>
      <c r="BZ27" s="216" t="s">
        <v>589</v>
      </c>
      <c r="CA27" s="111">
        <v>1265</v>
      </c>
      <c r="CB27" s="111">
        <v>972</v>
      </c>
      <c r="CC27" s="111">
        <v>0</v>
      </c>
      <c r="CD27" s="112">
        <v>10</v>
      </c>
      <c r="CE27" s="114">
        <v>0.93900000000000006</v>
      </c>
      <c r="CF27" s="216">
        <v>25</v>
      </c>
      <c r="CG27" s="216">
        <v>973.8</v>
      </c>
      <c r="CH27" s="107">
        <v>6</v>
      </c>
      <c r="CI27" s="110"/>
      <c r="CJ27" s="107">
        <v>8</v>
      </c>
      <c r="CK27" s="107">
        <v>1</v>
      </c>
      <c r="CL27" s="112">
        <v>0</v>
      </c>
      <c r="CM27" s="112">
        <v>2</v>
      </c>
      <c r="CN27" s="115">
        <v>6.666666666666667</v>
      </c>
      <c r="CO27" s="115">
        <v>0</v>
      </c>
      <c r="CP27" s="115">
        <v>0</v>
      </c>
      <c r="CQ27" s="116">
        <v>4295259.2592592593</v>
      </c>
      <c r="CR27" s="115">
        <v>2</v>
      </c>
      <c r="CS27" s="115">
        <v>1</v>
      </c>
      <c r="CT27" s="112">
        <v>2</v>
      </c>
      <c r="CU27" s="112">
        <v>1930</v>
      </c>
      <c r="CV27" s="112">
        <v>9742</v>
      </c>
      <c r="CW27" s="112">
        <v>3526</v>
      </c>
    </row>
    <row r="28" spans="1:101" s="219" customFormat="1" x14ac:dyDescent="0.25">
      <c r="A28" s="110" t="s">
        <v>155</v>
      </c>
      <c r="B28" s="111">
        <v>7</v>
      </c>
      <c r="C28" s="111">
        <v>23</v>
      </c>
      <c r="D28" s="111">
        <v>158</v>
      </c>
      <c r="E28" s="111">
        <v>14</v>
      </c>
      <c r="F28" s="111">
        <v>0</v>
      </c>
      <c r="G28" s="111">
        <v>28</v>
      </c>
      <c r="H28" s="111"/>
      <c r="I28" s="111"/>
      <c r="J28" s="111">
        <v>6</v>
      </c>
      <c r="K28" s="216">
        <v>6</v>
      </c>
      <c r="L28" s="111">
        <v>4606</v>
      </c>
      <c r="M28" s="111" t="s">
        <v>568</v>
      </c>
      <c r="N28" s="111">
        <v>0</v>
      </c>
      <c r="O28" s="111">
        <v>80</v>
      </c>
      <c r="P28" s="111">
        <v>0</v>
      </c>
      <c r="Q28" s="111">
        <v>0</v>
      </c>
      <c r="R28" s="109">
        <v>0.5357142857142857</v>
      </c>
      <c r="S28" s="111">
        <v>0</v>
      </c>
      <c r="T28" s="2">
        <v>2</v>
      </c>
      <c r="U28" s="107">
        <v>0</v>
      </c>
      <c r="V28" s="112">
        <v>274</v>
      </c>
      <c r="W28" s="107">
        <v>5</v>
      </c>
      <c r="X28" s="217">
        <v>1</v>
      </c>
      <c r="Y28" s="217">
        <v>3306</v>
      </c>
      <c r="Z28" s="112">
        <v>0</v>
      </c>
      <c r="AA28" s="112">
        <v>0</v>
      </c>
      <c r="AB28" s="112">
        <v>0</v>
      </c>
      <c r="AC28" s="112">
        <v>0</v>
      </c>
      <c r="AD28" s="112">
        <v>0</v>
      </c>
      <c r="AE28" s="109">
        <v>0.35526315789473684</v>
      </c>
      <c r="AF28" s="109">
        <v>6.4102564102564097E-2</v>
      </c>
      <c r="AG28" s="107">
        <v>0</v>
      </c>
      <c r="AH28" s="107">
        <v>0</v>
      </c>
      <c r="AI28" s="106">
        <v>343.20829877900002</v>
      </c>
      <c r="AJ28" s="107">
        <v>0</v>
      </c>
      <c r="AK28" s="107">
        <v>0</v>
      </c>
      <c r="AL28" s="111">
        <v>0</v>
      </c>
      <c r="AM28" s="111">
        <v>0</v>
      </c>
      <c r="AN28" s="107">
        <v>0</v>
      </c>
      <c r="AO28" s="107">
        <v>2</v>
      </c>
      <c r="AP28" s="109">
        <v>0.24358974358974358</v>
      </c>
      <c r="AQ28" s="105">
        <v>0</v>
      </c>
      <c r="AR28" s="106">
        <v>258.82897641699998</v>
      </c>
      <c r="AS28" s="107">
        <v>2</v>
      </c>
      <c r="AT28" s="107">
        <v>0</v>
      </c>
      <c r="AU28" s="107">
        <v>2</v>
      </c>
      <c r="AV28" s="108">
        <v>7.4881016171999999</v>
      </c>
      <c r="AW28" s="107">
        <v>0</v>
      </c>
      <c r="AX28" s="107">
        <v>0</v>
      </c>
      <c r="AY28" s="107">
        <v>0</v>
      </c>
      <c r="AZ28" s="107">
        <v>0</v>
      </c>
      <c r="BA28" s="218" t="s">
        <v>588</v>
      </c>
      <c r="BB28" s="218" t="s">
        <v>589</v>
      </c>
      <c r="BC28" s="111">
        <v>0</v>
      </c>
      <c r="BD28" s="107">
        <v>0</v>
      </c>
      <c r="BE28" s="107">
        <v>0</v>
      </c>
      <c r="BF28" s="109">
        <v>0.41025641025641024</v>
      </c>
      <c r="BG28" s="105">
        <v>0</v>
      </c>
      <c r="BH28" s="113">
        <v>0</v>
      </c>
      <c r="BI28" s="113">
        <v>0</v>
      </c>
      <c r="BJ28" s="113">
        <v>39.302642553200002</v>
      </c>
      <c r="BK28" s="113">
        <v>0</v>
      </c>
      <c r="BL28" s="113">
        <v>0</v>
      </c>
      <c r="BM28" s="113">
        <v>96.350555774900002</v>
      </c>
      <c r="BN28" s="113">
        <v>627.45819451930845</v>
      </c>
      <c r="BO28" s="105">
        <v>1</v>
      </c>
      <c r="BP28" s="105">
        <v>0</v>
      </c>
      <c r="BQ28" s="105">
        <v>0</v>
      </c>
      <c r="BR28" s="111" t="s">
        <v>564</v>
      </c>
      <c r="BS28" s="111" t="s">
        <v>564</v>
      </c>
      <c r="BT28" s="111" t="s">
        <v>564</v>
      </c>
      <c r="BU28" s="107">
        <v>0</v>
      </c>
      <c r="BV28" s="106">
        <v>1</v>
      </c>
      <c r="BW28" s="107">
        <v>1</v>
      </c>
      <c r="BX28" s="107">
        <v>8</v>
      </c>
      <c r="BY28" s="216" t="s">
        <v>588</v>
      </c>
      <c r="BZ28" s="216" t="s">
        <v>589</v>
      </c>
      <c r="CA28" s="111">
        <v>0</v>
      </c>
      <c r="CB28" s="111">
        <v>0</v>
      </c>
      <c r="CC28" s="111">
        <v>0</v>
      </c>
      <c r="CD28" s="112">
        <v>1</v>
      </c>
      <c r="CE28" s="114">
        <v>0.95099999999999996</v>
      </c>
      <c r="CF28" s="216">
        <v>9</v>
      </c>
      <c r="CG28" s="216">
        <v>663</v>
      </c>
      <c r="CH28" s="107">
        <v>0</v>
      </c>
      <c r="CI28" s="110"/>
      <c r="CJ28" s="107">
        <v>1</v>
      </c>
      <c r="CK28" s="107">
        <v>0</v>
      </c>
      <c r="CL28" s="112">
        <v>0</v>
      </c>
      <c r="CM28" s="112">
        <v>0</v>
      </c>
      <c r="CN28" s="115">
        <v>5</v>
      </c>
      <c r="CO28" s="115">
        <v>0</v>
      </c>
      <c r="CP28" s="115">
        <v>0</v>
      </c>
      <c r="CQ28" s="116">
        <v>48933.333333333336</v>
      </c>
      <c r="CR28" s="115">
        <v>0</v>
      </c>
      <c r="CS28" s="115">
        <v>1</v>
      </c>
      <c r="CT28" s="112">
        <v>4</v>
      </c>
      <c r="CU28" s="112">
        <v>0</v>
      </c>
      <c r="CV28" s="112">
        <v>172</v>
      </c>
      <c r="CW28" s="112">
        <v>0</v>
      </c>
    </row>
    <row r="29" spans="1:101" s="219" customFormat="1" x14ac:dyDescent="0.25">
      <c r="A29" s="110" t="s">
        <v>244</v>
      </c>
      <c r="B29" s="111">
        <v>3</v>
      </c>
      <c r="C29" s="111">
        <v>16</v>
      </c>
      <c r="D29" s="111">
        <v>332</v>
      </c>
      <c r="E29" s="111">
        <v>4</v>
      </c>
      <c r="F29" s="111">
        <v>0</v>
      </c>
      <c r="G29" s="111">
        <v>26</v>
      </c>
      <c r="H29" s="111"/>
      <c r="I29" s="111"/>
      <c r="J29" s="111">
        <v>6</v>
      </c>
      <c r="K29" s="216">
        <v>2</v>
      </c>
      <c r="L29" s="111">
        <v>190</v>
      </c>
      <c r="M29" s="111" t="s">
        <v>569</v>
      </c>
      <c r="N29" s="111">
        <v>7</v>
      </c>
      <c r="O29" s="111">
        <v>0</v>
      </c>
      <c r="P29" s="111">
        <v>0</v>
      </c>
      <c r="Q29" s="111">
        <v>0</v>
      </c>
      <c r="R29" s="109">
        <v>0.64500000000000002</v>
      </c>
      <c r="S29" s="111">
        <v>4</v>
      </c>
      <c r="T29" s="2">
        <v>0</v>
      </c>
      <c r="U29" s="107">
        <v>1</v>
      </c>
      <c r="V29" s="112">
        <v>20</v>
      </c>
      <c r="W29" s="107">
        <v>159</v>
      </c>
      <c r="X29" s="217">
        <v>0</v>
      </c>
      <c r="Y29" s="217">
        <v>0</v>
      </c>
      <c r="Z29" s="112">
        <v>0</v>
      </c>
      <c r="AA29" s="112">
        <v>0</v>
      </c>
      <c r="AB29" s="112">
        <v>2454</v>
      </c>
      <c r="AC29" s="112">
        <v>106</v>
      </c>
      <c r="AD29" s="112">
        <v>3</v>
      </c>
      <c r="AE29" s="109">
        <v>0.51700000000000002</v>
      </c>
      <c r="AF29" s="109">
        <v>4.8000000000000001E-2</v>
      </c>
      <c r="AG29" s="107">
        <v>0</v>
      </c>
      <c r="AH29" s="107">
        <v>1</v>
      </c>
      <c r="AI29" s="106">
        <v>12343.7848450774</v>
      </c>
      <c r="AJ29" s="107">
        <v>0</v>
      </c>
      <c r="AK29" s="107">
        <v>0</v>
      </c>
      <c r="AL29" s="111">
        <v>0</v>
      </c>
      <c r="AM29" s="111">
        <v>0</v>
      </c>
      <c r="AN29" s="107">
        <v>2</v>
      </c>
      <c r="AO29" s="107">
        <v>9</v>
      </c>
      <c r="AP29" s="109">
        <v>0.216</v>
      </c>
      <c r="AQ29" s="105">
        <v>0</v>
      </c>
      <c r="AR29" s="106">
        <v>948.01845871099999</v>
      </c>
      <c r="AS29" s="107">
        <v>0</v>
      </c>
      <c r="AT29" s="107">
        <v>0</v>
      </c>
      <c r="AU29" s="107">
        <v>6</v>
      </c>
      <c r="AV29" s="108">
        <v>0.10347196313199999</v>
      </c>
      <c r="AW29" s="107">
        <v>0</v>
      </c>
      <c r="AX29" s="107">
        <v>0</v>
      </c>
      <c r="AY29" s="107">
        <v>0</v>
      </c>
      <c r="AZ29" s="107">
        <v>0</v>
      </c>
      <c r="BA29" s="218">
        <v>1</v>
      </c>
      <c r="BB29" s="218">
        <v>3981.5</v>
      </c>
      <c r="BC29" s="111">
        <v>1715</v>
      </c>
      <c r="BD29" s="107">
        <v>2267</v>
      </c>
      <c r="BE29" s="107">
        <v>107</v>
      </c>
      <c r="BF29" s="109">
        <v>0.439</v>
      </c>
      <c r="BG29" s="105">
        <v>0</v>
      </c>
      <c r="BH29" s="113">
        <v>0</v>
      </c>
      <c r="BI29" s="113">
        <v>0</v>
      </c>
      <c r="BJ29" s="113">
        <v>62.699528478999994</v>
      </c>
      <c r="BK29" s="113">
        <v>0</v>
      </c>
      <c r="BL29" s="113">
        <v>0</v>
      </c>
      <c r="BM29" s="113">
        <v>292.88896514099997</v>
      </c>
      <c r="BN29" s="113">
        <v>84.616215369982001</v>
      </c>
      <c r="BO29" s="105">
        <v>1</v>
      </c>
      <c r="BP29" s="105">
        <v>0</v>
      </c>
      <c r="BQ29" s="105">
        <v>0</v>
      </c>
      <c r="BR29" s="111" t="s">
        <v>564</v>
      </c>
      <c r="BS29" s="111" t="s">
        <v>564</v>
      </c>
      <c r="BT29" s="111" t="s">
        <v>564</v>
      </c>
      <c r="BU29" s="107">
        <v>0</v>
      </c>
      <c r="BV29" s="106">
        <v>4</v>
      </c>
      <c r="BW29" s="107">
        <v>9</v>
      </c>
      <c r="BX29" s="107">
        <v>216</v>
      </c>
      <c r="BY29" s="216" t="s">
        <v>588</v>
      </c>
      <c r="BZ29" s="216" t="s">
        <v>589</v>
      </c>
      <c r="CA29" s="111">
        <v>574</v>
      </c>
      <c r="CB29" s="111">
        <v>0</v>
      </c>
      <c r="CC29" s="111">
        <v>0</v>
      </c>
      <c r="CD29" s="112">
        <v>8</v>
      </c>
      <c r="CE29" s="114">
        <v>0.96599999999999997</v>
      </c>
      <c r="CF29" s="216">
        <v>5</v>
      </c>
      <c r="CG29" s="216">
        <v>183.4</v>
      </c>
      <c r="CH29" s="107">
        <v>1</v>
      </c>
      <c r="CI29" s="110"/>
      <c r="CJ29" s="107">
        <v>11</v>
      </c>
      <c r="CK29" s="107">
        <v>0</v>
      </c>
      <c r="CL29" s="112">
        <v>1</v>
      </c>
      <c r="CM29" s="112">
        <v>0</v>
      </c>
      <c r="CN29" s="115">
        <v>5</v>
      </c>
      <c r="CO29" s="115">
        <v>0</v>
      </c>
      <c r="CP29" s="115">
        <v>0</v>
      </c>
      <c r="CQ29" s="116">
        <v>88351.851851851854</v>
      </c>
      <c r="CR29" s="115">
        <v>3</v>
      </c>
      <c r="CS29" s="115">
        <v>0</v>
      </c>
      <c r="CT29" s="112">
        <v>3</v>
      </c>
      <c r="CU29" s="112">
        <v>0</v>
      </c>
      <c r="CV29" s="112">
        <v>0</v>
      </c>
      <c r="CW29" s="112">
        <v>0</v>
      </c>
    </row>
    <row r="30" spans="1:101" s="219" customFormat="1" x14ac:dyDescent="0.25">
      <c r="A30" s="110" t="s">
        <v>263</v>
      </c>
      <c r="B30" s="111">
        <v>21</v>
      </c>
      <c r="C30" s="111">
        <v>24</v>
      </c>
      <c r="D30" s="111">
        <v>451</v>
      </c>
      <c r="E30" s="111">
        <v>14</v>
      </c>
      <c r="F30" s="111">
        <v>0</v>
      </c>
      <c r="G30" s="111">
        <v>11</v>
      </c>
      <c r="H30" s="111"/>
      <c r="I30" s="111"/>
      <c r="J30" s="111">
        <v>9</v>
      </c>
      <c r="K30" s="216">
        <v>5</v>
      </c>
      <c r="L30" s="111">
        <v>876.7</v>
      </c>
      <c r="M30" s="111" t="s">
        <v>568</v>
      </c>
      <c r="N30" s="111">
        <v>2</v>
      </c>
      <c r="O30" s="111">
        <v>0</v>
      </c>
      <c r="P30" s="111">
        <v>0</v>
      </c>
      <c r="Q30" s="111">
        <v>0</v>
      </c>
      <c r="R30" s="109">
        <v>0.64500000000000002</v>
      </c>
      <c r="S30" s="111">
        <v>1</v>
      </c>
      <c r="T30" s="2">
        <v>0</v>
      </c>
      <c r="U30" s="107">
        <v>0</v>
      </c>
      <c r="V30" s="112">
        <v>670</v>
      </c>
      <c r="W30" s="107">
        <v>22</v>
      </c>
      <c r="X30" s="217">
        <v>3</v>
      </c>
      <c r="Y30" s="217">
        <v>96.1</v>
      </c>
      <c r="Z30" s="112">
        <v>0</v>
      </c>
      <c r="AA30" s="112">
        <v>0</v>
      </c>
      <c r="AB30" s="112">
        <v>219</v>
      </c>
      <c r="AC30" s="112">
        <v>6</v>
      </c>
      <c r="AD30" s="112">
        <v>0</v>
      </c>
      <c r="AE30" s="109">
        <v>0.51700000000000002</v>
      </c>
      <c r="AF30" s="109">
        <v>4.8000000000000001E-2</v>
      </c>
      <c r="AG30" s="107">
        <v>0</v>
      </c>
      <c r="AH30" s="107">
        <v>0</v>
      </c>
      <c r="AI30" s="106">
        <v>9231.9522955329012</v>
      </c>
      <c r="AJ30" s="107">
        <v>0</v>
      </c>
      <c r="AK30" s="107">
        <v>0</v>
      </c>
      <c r="AL30" s="111">
        <v>1</v>
      </c>
      <c r="AM30" s="111">
        <v>10</v>
      </c>
      <c r="AN30" s="107">
        <v>0</v>
      </c>
      <c r="AO30" s="107">
        <v>5</v>
      </c>
      <c r="AP30" s="109">
        <v>0.216</v>
      </c>
      <c r="AQ30" s="105">
        <v>0</v>
      </c>
      <c r="AR30" s="106">
        <v>30.454638500599998</v>
      </c>
      <c r="AS30" s="107">
        <v>0</v>
      </c>
      <c r="AT30" s="107">
        <v>0</v>
      </c>
      <c r="AU30" s="107">
        <v>1</v>
      </c>
      <c r="AV30" s="108">
        <v>14.689838147699998</v>
      </c>
      <c r="AW30" s="107">
        <v>0</v>
      </c>
      <c r="AX30" s="107">
        <v>0</v>
      </c>
      <c r="AY30" s="107">
        <v>0</v>
      </c>
      <c r="AZ30" s="107">
        <v>0</v>
      </c>
      <c r="BA30" s="218">
        <v>1</v>
      </c>
      <c r="BB30" s="218">
        <v>1410.1</v>
      </c>
      <c r="BC30" s="111">
        <v>0</v>
      </c>
      <c r="BD30" s="107">
        <v>721</v>
      </c>
      <c r="BE30" s="107">
        <v>35</v>
      </c>
      <c r="BF30" s="109">
        <v>0.439</v>
      </c>
      <c r="BG30" s="105">
        <v>0</v>
      </c>
      <c r="BH30" s="113">
        <v>4747.3799788400001</v>
      </c>
      <c r="BI30" s="113">
        <v>4747.4728316000001</v>
      </c>
      <c r="BJ30" s="113">
        <v>4747.4728887000001</v>
      </c>
      <c r="BK30" s="113">
        <v>4747.4728316000001</v>
      </c>
      <c r="BL30" s="113">
        <v>308.00681513500001</v>
      </c>
      <c r="BM30" s="113">
        <v>18.906478912299999</v>
      </c>
      <c r="BN30" s="113">
        <v>0</v>
      </c>
      <c r="BO30" s="105">
        <v>3</v>
      </c>
      <c r="BP30" s="105">
        <v>0</v>
      </c>
      <c r="BQ30" s="105">
        <v>0</v>
      </c>
      <c r="BR30" s="111" t="s">
        <v>564</v>
      </c>
      <c r="BS30" s="111" t="s">
        <v>564</v>
      </c>
      <c r="BT30" s="111" t="s">
        <v>564</v>
      </c>
      <c r="BU30" s="107">
        <v>0</v>
      </c>
      <c r="BV30" s="106">
        <v>0</v>
      </c>
      <c r="BW30" s="107">
        <v>2</v>
      </c>
      <c r="BX30" s="107">
        <v>25</v>
      </c>
      <c r="BY30" s="216" t="s">
        <v>588</v>
      </c>
      <c r="BZ30" s="216" t="s">
        <v>589</v>
      </c>
      <c r="CA30" s="111">
        <v>0</v>
      </c>
      <c r="CB30" s="111">
        <v>1744</v>
      </c>
      <c r="CC30" s="111">
        <v>0</v>
      </c>
      <c r="CD30" s="112" t="s">
        <v>555</v>
      </c>
      <c r="CE30" s="114">
        <v>0.95099999999999996</v>
      </c>
      <c r="CF30" s="216">
        <v>18</v>
      </c>
      <c r="CG30" s="216">
        <v>637.1</v>
      </c>
      <c r="CH30" s="107">
        <v>6</v>
      </c>
      <c r="CI30" s="110"/>
      <c r="CJ30" s="107">
        <v>2</v>
      </c>
      <c r="CK30" s="107">
        <v>0</v>
      </c>
      <c r="CL30" s="112">
        <v>0</v>
      </c>
      <c r="CM30" s="112">
        <v>1</v>
      </c>
      <c r="CN30" s="115">
        <v>3.3333333333333335</v>
      </c>
      <c r="CO30" s="115">
        <v>0</v>
      </c>
      <c r="CP30" s="115">
        <v>0</v>
      </c>
      <c r="CQ30" s="116">
        <v>43496.296296296292</v>
      </c>
      <c r="CR30" s="115">
        <v>0</v>
      </c>
      <c r="CS30" s="115">
        <v>0</v>
      </c>
      <c r="CT30" s="112">
        <v>8</v>
      </c>
      <c r="CU30" s="112">
        <v>0</v>
      </c>
      <c r="CV30" s="112">
        <v>0</v>
      </c>
      <c r="CW30" s="112">
        <v>0</v>
      </c>
    </row>
    <row r="31" spans="1:101" s="219" customFormat="1" x14ac:dyDescent="0.25">
      <c r="A31" s="110" t="s">
        <v>214</v>
      </c>
      <c r="B31" s="111">
        <v>3</v>
      </c>
      <c r="C31" s="111">
        <v>9</v>
      </c>
      <c r="D31" s="111">
        <v>220</v>
      </c>
      <c r="E31" s="111">
        <v>3</v>
      </c>
      <c r="F31" s="111">
        <v>3</v>
      </c>
      <c r="G31" s="111">
        <v>20</v>
      </c>
      <c r="H31" s="111"/>
      <c r="I31" s="111"/>
      <c r="J31" s="111">
        <v>6</v>
      </c>
      <c r="K31" s="216">
        <v>2</v>
      </c>
      <c r="L31" s="111">
        <v>214</v>
      </c>
      <c r="M31" s="111" t="s">
        <v>568</v>
      </c>
      <c r="N31" s="111">
        <v>3</v>
      </c>
      <c r="O31" s="111">
        <v>652</v>
      </c>
      <c r="P31" s="111">
        <v>0</v>
      </c>
      <c r="Q31" s="111">
        <v>0</v>
      </c>
      <c r="R31" s="109">
        <v>0.65625</v>
      </c>
      <c r="S31" s="111">
        <v>1</v>
      </c>
      <c r="T31" s="2">
        <v>0</v>
      </c>
      <c r="U31" s="107">
        <v>0</v>
      </c>
      <c r="V31" s="112">
        <v>30</v>
      </c>
      <c r="W31" s="107">
        <v>55</v>
      </c>
      <c r="X31" s="217">
        <v>2</v>
      </c>
      <c r="Y31" s="217">
        <v>58.6</v>
      </c>
      <c r="Z31" s="112">
        <v>0</v>
      </c>
      <c r="AA31" s="112">
        <v>0</v>
      </c>
      <c r="AB31" s="112">
        <v>1023</v>
      </c>
      <c r="AC31" s="112">
        <v>166</v>
      </c>
      <c r="AD31" s="112">
        <v>1</v>
      </c>
      <c r="AE31" s="109">
        <v>0.54761904761904767</v>
      </c>
      <c r="AF31" s="109">
        <v>4.7619047619047616E-2</v>
      </c>
      <c r="AG31" s="107">
        <v>0</v>
      </c>
      <c r="AH31" s="107">
        <v>0</v>
      </c>
      <c r="AI31" s="106">
        <v>0</v>
      </c>
      <c r="AJ31" s="107">
        <v>2</v>
      </c>
      <c r="AK31" s="107">
        <v>0</v>
      </c>
      <c r="AL31" s="111">
        <v>0</v>
      </c>
      <c r="AM31" s="111">
        <v>0</v>
      </c>
      <c r="AN31" s="107">
        <v>0</v>
      </c>
      <c r="AO31" s="107">
        <v>6</v>
      </c>
      <c r="AP31" s="109">
        <v>0.16666666666666666</v>
      </c>
      <c r="AQ31" s="105">
        <v>0</v>
      </c>
      <c r="AR31" s="106">
        <v>0</v>
      </c>
      <c r="AS31" s="107">
        <v>0</v>
      </c>
      <c r="AT31" s="107">
        <v>0</v>
      </c>
      <c r="AU31" s="107">
        <v>2</v>
      </c>
      <c r="AV31" s="108">
        <v>0</v>
      </c>
      <c r="AW31" s="107">
        <v>2</v>
      </c>
      <c r="AX31" s="107">
        <v>0</v>
      </c>
      <c r="AY31" s="107">
        <v>4</v>
      </c>
      <c r="AZ31" s="107">
        <v>1</v>
      </c>
      <c r="BA31" s="218" t="s">
        <v>588</v>
      </c>
      <c r="BB31" s="218" t="s">
        <v>589</v>
      </c>
      <c r="BC31" s="111">
        <v>772</v>
      </c>
      <c r="BD31" s="107">
        <v>6861</v>
      </c>
      <c r="BE31" s="107">
        <v>1249</v>
      </c>
      <c r="BF31" s="109">
        <v>0.33333333333333331</v>
      </c>
      <c r="BG31" s="105">
        <v>0</v>
      </c>
      <c r="BH31" s="113">
        <v>69.794063638299988</v>
      </c>
      <c r="BI31" s="113">
        <v>59.0276322136</v>
      </c>
      <c r="BJ31" s="113">
        <v>243.58485732999998</v>
      </c>
      <c r="BK31" s="113">
        <v>33.583444368599999</v>
      </c>
      <c r="BL31" s="113">
        <v>0</v>
      </c>
      <c r="BM31" s="113">
        <v>300.59953476100003</v>
      </c>
      <c r="BN31" s="113">
        <v>0</v>
      </c>
      <c r="BO31" s="105">
        <v>0</v>
      </c>
      <c r="BP31" s="105">
        <v>0</v>
      </c>
      <c r="BQ31" s="105">
        <v>0</v>
      </c>
      <c r="BR31" s="111" t="s">
        <v>564</v>
      </c>
      <c r="BS31" s="111" t="s">
        <v>564</v>
      </c>
      <c r="BT31" s="111" t="s">
        <v>564</v>
      </c>
      <c r="BU31" s="107">
        <v>0</v>
      </c>
      <c r="BV31" s="106">
        <v>0</v>
      </c>
      <c r="BW31" s="107">
        <v>2</v>
      </c>
      <c r="BX31" s="107">
        <v>106</v>
      </c>
      <c r="BY31" s="216" t="s">
        <v>588</v>
      </c>
      <c r="BZ31" s="216" t="s">
        <v>589</v>
      </c>
      <c r="CA31" s="111">
        <v>108</v>
      </c>
      <c r="CB31" s="111">
        <v>380</v>
      </c>
      <c r="CC31" s="111">
        <v>0</v>
      </c>
      <c r="CD31" s="112">
        <v>35</v>
      </c>
      <c r="CE31" s="114">
        <v>0.91200000000000003</v>
      </c>
      <c r="CF31" s="216">
        <v>19</v>
      </c>
      <c r="CG31" s="216">
        <v>733.9</v>
      </c>
      <c r="CH31" s="107">
        <v>1</v>
      </c>
      <c r="CI31" s="110"/>
      <c r="CJ31" s="107">
        <v>5</v>
      </c>
      <c r="CK31" s="107">
        <v>0</v>
      </c>
      <c r="CL31" s="112">
        <v>0</v>
      </c>
      <c r="CM31" s="112">
        <v>1</v>
      </c>
      <c r="CN31" s="115">
        <v>20</v>
      </c>
      <c r="CO31" s="115">
        <v>161.66666666666666</v>
      </c>
      <c r="CP31" s="115">
        <v>9136.3333333333339</v>
      </c>
      <c r="CQ31" s="116">
        <v>2418122.2222222225</v>
      </c>
      <c r="CR31" s="115">
        <v>1</v>
      </c>
      <c r="CS31" s="115">
        <v>1</v>
      </c>
      <c r="CT31" s="112">
        <v>4</v>
      </c>
      <c r="CU31" s="112">
        <v>3490</v>
      </c>
      <c r="CV31" s="112">
        <v>3083</v>
      </c>
      <c r="CW31" s="112">
        <v>438</v>
      </c>
    </row>
    <row r="32" spans="1:101" s="219" customFormat="1" x14ac:dyDescent="0.25">
      <c r="A32" s="110" t="s">
        <v>152</v>
      </c>
      <c r="B32" s="111">
        <v>1</v>
      </c>
      <c r="C32" s="111">
        <v>10</v>
      </c>
      <c r="D32" s="111">
        <v>254</v>
      </c>
      <c r="E32" s="111">
        <v>12</v>
      </c>
      <c r="F32" s="111">
        <v>1</v>
      </c>
      <c r="G32" s="111">
        <v>5</v>
      </c>
      <c r="H32" s="111"/>
      <c r="I32" s="111"/>
      <c r="J32" s="111">
        <v>0</v>
      </c>
      <c r="K32" s="216">
        <v>5</v>
      </c>
      <c r="L32" s="111">
        <v>21302.799999999999</v>
      </c>
      <c r="M32" s="111" t="s">
        <v>569</v>
      </c>
      <c r="N32" s="111">
        <v>2</v>
      </c>
      <c r="O32" s="111">
        <v>0</v>
      </c>
      <c r="P32" s="111">
        <v>0</v>
      </c>
      <c r="Q32" s="111">
        <v>7</v>
      </c>
      <c r="R32" s="109">
        <v>0.64500000000000002</v>
      </c>
      <c r="S32" s="111">
        <v>0</v>
      </c>
      <c r="T32" s="2">
        <v>0</v>
      </c>
      <c r="U32" s="107">
        <v>0</v>
      </c>
      <c r="V32" s="112">
        <v>425</v>
      </c>
      <c r="W32" s="107">
        <v>23</v>
      </c>
      <c r="X32" s="217">
        <v>6</v>
      </c>
      <c r="Y32" s="217">
        <v>2459.6999999999998</v>
      </c>
      <c r="Z32" s="112">
        <v>0</v>
      </c>
      <c r="AA32" s="112">
        <v>0</v>
      </c>
      <c r="AB32" s="112">
        <v>1057</v>
      </c>
      <c r="AC32" s="112">
        <v>846</v>
      </c>
      <c r="AD32" s="112">
        <v>1</v>
      </c>
      <c r="AE32" s="109">
        <v>0.51700000000000002</v>
      </c>
      <c r="AF32" s="109">
        <v>4.8000000000000001E-2</v>
      </c>
      <c r="AG32" s="107">
        <v>0</v>
      </c>
      <c r="AH32" s="107">
        <v>0</v>
      </c>
      <c r="AI32" s="106">
        <v>0</v>
      </c>
      <c r="AJ32" s="107">
        <v>1</v>
      </c>
      <c r="AK32" s="107">
        <v>0</v>
      </c>
      <c r="AL32" s="111">
        <v>0</v>
      </c>
      <c r="AM32" s="111">
        <v>0</v>
      </c>
      <c r="AN32" s="107">
        <v>0</v>
      </c>
      <c r="AO32" s="107">
        <v>2</v>
      </c>
      <c r="AP32" s="109">
        <v>0.216</v>
      </c>
      <c r="AQ32" s="105">
        <v>0</v>
      </c>
      <c r="AR32" s="106">
        <v>0</v>
      </c>
      <c r="AS32" s="107">
        <v>1</v>
      </c>
      <c r="AT32" s="107">
        <v>2</v>
      </c>
      <c r="AU32" s="107">
        <v>3</v>
      </c>
      <c r="AV32" s="108">
        <v>11.294053832099999</v>
      </c>
      <c r="AW32" s="107">
        <v>0</v>
      </c>
      <c r="AX32" s="107">
        <v>0</v>
      </c>
      <c r="AY32" s="107">
        <v>0</v>
      </c>
      <c r="AZ32" s="107">
        <v>0</v>
      </c>
      <c r="BA32" s="218">
        <v>3</v>
      </c>
      <c r="BB32" s="218">
        <v>1739.6</v>
      </c>
      <c r="BC32" s="111">
        <v>132</v>
      </c>
      <c r="BD32" s="107">
        <v>4028</v>
      </c>
      <c r="BE32" s="107">
        <v>1468</v>
      </c>
      <c r="BF32" s="109">
        <v>0.439</v>
      </c>
      <c r="BG32" s="105">
        <v>0</v>
      </c>
      <c r="BH32" s="113">
        <v>331.18673301300004</v>
      </c>
      <c r="BI32" s="113">
        <v>1332.5666532</v>
      </c>
      <c r="BJ32" s="113">
        <v>1825.6531487899999</v>
      </c>
      <c r="BK32" s="113">
        <v>0</v>
      </c>
      <c r="BL32" s="113">
        <v>0</v>
      </c>
      <c r="BM32" s="113">
        <v>87.098114097800007</v>
      </c>
      <c r="BN32" s="113">
        <v>360.72490408839531</v>
      </c>
      <c r="BO32" s="105">
        <v>1</v>
      </c>
      <c r="BP32" s="105">
        <v>0</v>
      </c>
      <c r="BQ32" s="105">
        <v>0</v>
      </c>
      <c r="BR32" s="111" t="s">
        <v>564</v>
      </c>
      <c r="BS32" s="111" t="s">
        <v>564</v>
      </c>
      <c r="BT32" s="111" t="s">
        <v>564</v>
      </c>
      <c r="BU32" s="107">
        <v>0</v>
      </c>
      <c r="BV32" s="106">
        <v>0</v>
      </c>
      <c r="BW32" s="107">
        <v>1</v>
      </c>
      <c r="BX32" s="107">
        <v>15</v>
      </c>
      <c r="BY32" s="216" t="s">
        <v>588</v>
      </c>
      <c r="BZ32" s="216" t="s">
        <v>589</v>
      </c>
      <c r="CA32" s="111">
        <v>70</v>
      </c>
      <c r="CB32" s="111">
        <v>128</v>
      </c>
      <c r="CC32" s="111">
        <v>0</v>
      </c>
      <c r="CD32" s="112">
        <v>1</v>
      </c>
      <c r="CE32" s="114">
        <v>0.93599999999999994</v>
      </c>
      <c r="CF32" s="216">
        <v>14</v>
      </c>
      <c r="CG32" s="216">
        <v>713.1</v>
      </c>
      <c r="CH32" s="107">
        <v>3</v>
      </c>
      <c r="CI32" s="110"/>
      <c r="CJ32" s="107">
        <v>1</v>
      </c>
      <c r="CK32" s="107">
        <v>0</v>
      </c>
      <c r="CL32" s="112">
        <v>0</v>
      </c>
      <c r="CM32" s="112">
        <v>0</v>
      </c>
      <c r="CN32" s="115">
        <v>5</v>
      </c>
      <c r="CO32" s="115">
        <v>0</v>
      </c>
      <c r="CP32" s="115">
        <v>0</v>
      </c>
      <c r="CQ32" s="116">
        <v>77477.777777777781</v>
      </c>
      <c r="CR32" s="115">
        <v>0</v>
      </c>
      <c r="CS32" s="115">
        <v>0</v>
      </c>
      <c r="CT32" s="112">
        <v>2</v>
      </c>
      <c r="CU32" s="112">
        <v>232</v>
      </c>
      <c r="CV32" s="112">
        <v>0</v>
      </c>
      <c r="CW32" s="112">
        <v>0</v>
      </c>
    </row>
    <row r="33" spans="1:101" s="219" customFormat="1" x14ac:dyDescent="0.25">
      <c r="A33" s="110" t="s">
        <v>331</v>
      </c>
      <c r="B33" s="111">
        <v>21</v>
      </c>
      <c r="C33" s="111">
        <v>77</v>
      </c>
      <c r="D33" s="111">
        <v>2192</v>
      </c>
      <c r="E33" s="111">
        <v>193</v>
      </c>
      <c r="F33" s="111">
        <v>5</v>
      </c>
      <c r="G33" s="111">
        <v>59</v>
      </c>
      <c r="H33" s="111">
        <v>1</v>
      </c>
      <c r="I33" s="111">
        <v>1</v>
      </c>
      <c r="J33" s="111">
        <v>35</v>
      </c>
      <c r="K33" s="216">
        <v>7</v>
      </c>
      <c r="L33" s="111">
        <v>2371.5</v>
      </c>
      <c r="M33" s="111" t="s">
        <v>568</v>
      </c>
      <c r="N33" s="111">
        <v>6</v>
      </c>
      <c r="O33" s="111">
        <v>290</v>
      </c>
      <c r="P33" s="111">
        <v>0</v>
      </c>
      <c r="Q33" s="111">
        <v>18</v>
      </c>
      <c r="R33" s="109">
        <v>0.57281553398058249</v>
      </c>
      <c r="S33" s="111">
        <v>9</v>
      </c>
      <c r="T33" s="2">
        <v>1</v>
      </c>
      <c r="U33" s="107">
        <v>2</v>
      </c>
      <c r="V33" s="112">
        <v>291</v>
      </c>
      <c r="W33" s="107">
        <v>135</v>
      </c>
      <c r="X33" s="217">
        <v>7</v>
      </c>
      <c r="Y33" s="217">
        <v>9005.4</v>
      </c>
      <c r="Z33" s="112">
        <v>0</v>
      </c>
      <c r="AA33" s="112">
        <v>1</v>
      </c>
      <c r="AB33" s="112">
        <v>3660</v>
      </c>
      <c r="AC33" s="112">
        <v>155</v>
      </c>
      <c r="AD33" s="112">
        <v>0</v>
      </c>
      <c r="AE33" s="109">
        <v>0.57746478873239437</v>
      </c>
      <c r="AF33" s="109">
        <v>2.8169014084507043E-2</v>
      </c>
      <c r="AG33" s="107">
        <v>0</v>
      </c>
      <c r="AH33" s="107">
        <v>0</v>
      </c>
      <c r="AI33" s="106">
        <v>23848.080474233924</v>
      </c>
      <c r="AJ33" s="107">
        <v>13</v>
      </c>
      <c r="AK33" s="107">
        <v>0</v>
      </c>
      <c r="AL33" s="111">
        <v>0</v>
      </c>
      <c r="AM33" s="111">
        <v>0</v>
      </c>
      <c r="AN33" s="107">
        <v>0</v>
      </c>
      <c r="AO33" s="107">
        <v>35</v>
      </c>
      <c r="AP33" s="109">
        <v>0.20422535211267606</v>
      </c>
      <c r="AQ33" s="105">
        <v>4.5303222995700002E-4</v>
      </c>
      <c r="AR33" s="106">
        <v>71.101582016099997</v>
      </c>
      <c r="AS33" s="107">
        <v>0</v>
      </c>
      <c r="AT33" s="107">
        <v>2</v>
      </c>
      <c r="AU33" s="107">
        <v>13</v>
      </c>
      <c r="AV33" s="108">
        <v>4.1027335428300002</v>
      </c>
      <c r="AW33" s="107">
        <v>0</v>
      </c>
      <c r="AX33" s="107">
        <v>0</v>
      </c>
      <c r="AY33" s="107">
        <v>0</v>
      </c>
      <c r="AZ33" s="107">
        <v>1</v>
      </c>
      <c r="BA33" s="218">
        <v>3</v>
      </c>
      <c r="BB33" s="218">
        <v>263.3</v>
      </c>
      <c r="BC33" s="111">
        <v>48</v>
      </c>
      <c r="BD33" s="107">
        <v>9421</v>
      </c>
      <c r="BE33" s="107">
        <v>568</v>
      </c>
      <c r="BF33" s="109">
        <v>0.55633802816901412</v>
      </c>
      <c r="BG33" s="105">
        <v>2.2326482147900003E-3</v>
      </c>
      <c r="BH33" s="113">
        <v>4489.2936203299996</v>
      </c>
      <c r="BI33" s="113">
        <v>4489.2936678599999</v>
      </c>
      <c r="BJ33" s="113">
        <v>4499.1848055</v>
      </c>
      <c r="BK33" s="113">
        <v>0</v>
      </c>
      <c r="BL33" s="113">
        <v>0</v>
      </c>
      <c r="BM33" s="113">
        <v>13.385840748</v>
      </c>
      <c r="BN33" s="113">
        <v>644.19714428963368</v>
      </c>
      <c r="BO33" s="105">
        <v>1</v>
      </c>
      <c r="BP33" s="105">
        <v>0</v>
      </c>
      <c r="BQ33" s="105">
        <v>0</v>
      </c>
      <c r="BR33" s="111" t="s">
        <v>564</v>
      </c>
      <c r="BS33" s="111" t="s">
        <v>564</v>
      </c>
      <c r="BT33" s="111" t="s">
        <v>564</v>
      </c>
      <c r="BU33" s="107">
        <v>0</v>
      </c>
      <c r="BV33" s="106">
        <v>0</v>
      </c>
      <c r="BW33" s="107">
        <v>17</v>
      </c>
      <c r="BX33" s="107">
        <v>510</v>
      </c>
      <c r="BY33" s="216">
        <v>1</v>
      </c>
      <c r="BZ33" s="220">
        <v>49.4</v>
      </c>
      <c r="CA33" s="111">
        <v>2</v>
      </c>
      <c r="CB33" s="111">
        <v>490</v>
      </c>
      <c r="CC33" s="111">
        <v>0</v>
      </c>
      <c r="CD33" s="112">
        <v>99</v>
      </c>
      <c r="CE33" s="114">
        <v>0.96799999999999997</v>
      </c>
      <c r="CF33" s="216">
        <v>18</v>
      </c>
      <c r="CG33" s="216">
        <v>667.1</v>
      </c>
      <c r="CH33" s="107">
        <v>2</v>
      </c>
      <c r="CI33" s="110">
        <v>0.25</v>
      </c>
      <c r="CJ33" s="107">
        <v>19</v>
      </c>
      <c r="CK33" s="107">
        <v>0</v>
      </c>
      <c r="CL33" s="112">
        <v>0</v>
      </c>
      <c r="CM33" s="112">
        <v>0</v>
      </c>
      <c r="CN33" s="115">
        <v>28.333333333333332</v>
      </c>
      <c r="CO33" s="115">
        <v>205</v>
      </c>
      <c r="CP33" s="115">
        <v>15367.666666666666</v>
      </c>
      <c r="CQ33" s="116">
        <v>361562.96296296298</v>
      </c>
      <c r="CR33" s="115">
        <v>0</v>
      </c>
      <c r="CS33" s="115">
        <v>3</v>
      </c>
      <c r="CT33" s="112">
        <v>3</v>
      </c>
      <c r="CU33" s="112">
        <v>4</v>
      </c>
      <c r="CV33" s="112">
        <v>1009</v>
      </c>
      <c r="CW33" s="112">
        <v>112</v>
      </c>
    </row>
    <row r="34" spans="1:101" s="219" customFormat="1" x14ac:dyDescent="0.25">
      <c r="A34" s="110" t="s">
        <v>266</v>
      </c>
      <c r="B34" s="111">
        <v>67</v>
      </c>
      <c r="C34" s="111">
        <v>183</v>
      </c>
      <c r="D34" s="111">
        <v>2933</v>
      </c>
      <c r="E34" s="111">
        <v>40</v>
      </c>
      <c r="F34" s="111">
        <v>7</v>
      </c>
      <c r="G34" s="111">
        <v>37</v>
      </c>
      <c r="H34" s="111"/>
      <c r="I34" s="111"/>
      <c r="J34" s="111">
        <v>8</v>
      </c>
      <c r="K34" s="216">
        <v>3</v>
      </c>
      <c r="L34" s="111">
        <v>645.4</v>
      </c>
      <c r="M34" s="111" t="s">
        <v>568</v>
      </c>
      <c r="N34" s="111">
        <v>1</v>
      </c>
      <c r="O34" s="111">
        <v>0</v>
      </c>
      <c r="P34" s="111">
        <v>0</v>
      </c>
      <c r="Q34" s="111">
        <v>8</v>
      </c>
      <c r="R34" s="109">
        <v>0.64500000000000002</v>
      </c>
      <c r="S34" s="111">
        <v>0</v>
      </c>
      <c r="T34" s="2">
        <v>0</v>
      </c>
      <c r="U34" s="107">
        <v>0</v>
      </c>
      <c r="V34" s="112">
        <v>6509</v>
      </c>
      <c r="W34" s="107">
        <v>137</v>
      </c>
      <c r="X34" s="217">
        <v>2</v>
      </c>
      <c r="Y34" s="217">
        <v>104.7</v>
      </c>
      <c r="Z34" s="112">
        <v>0</v>
      </c>
      <c r="AA34" s="112">
        <v>0</v>
      </c>
      <c r="AB34" s="112">
        <v>261</v>
      </c>
      <c r="AC34" s="112">
        <v>0</v>
      </c>
      <c r="AD34" s="112">
        <v>2</v>
      </c>
      <c r="AE34" s="109">
        <v>0.51700000000000002</v>
      </c>
      <c r="AF34" s="109">
        <v>4.8000000000000001E-2</v>
      </c>
      <c r="AG34" s="107">
        <v>0</v>
      </c>
      <c r="AH34" s="107">
        <v>2</v>
      </c>
      <c r="AI34" s="106">
        <v>0</v>
      </c>
      <c r="AJ34" s="107">
        <v>2</v>
      </c>
      <c r="AK34" s="107">
        <v>0</v>
      </c>
      <c r="AL34" s="111">
        <v>0</v>
      </c>
      <c r="AM34" s="111">
        <v>0</v>
      </c>
      <c r="AN34" s="107">
        <v>0</v>
      </c>
      <c r="AO34" s="107">
        <v>0</v>
      </c>
      <c r="AP34" s="109">
        <v>0.216</v>
      </c>
      <c r="AQ34" s="105">
        <v>0</v>
      </c>
      <c r="AR34" s="106">
        <v>51.982295018500004</v>
      </c>
      <c r="AS34" s="107">
        <v>0</v>
      </c>
      <c r="AT34" s="107">
        <v>1</v>
      </c>
      <c r="AU34" s="107">
        <v>7</v>
      </c>
      <c r="AV34" s="108">
        <v>48.548855128600003</v>
      </c>
      <c r="AW34" s="107">
        <v>0</v>
      </c>
      <c r="AX34" s="107">
        <v>0</v>
      </c>
      <c r="AY34" s="107">
        <v>0</v>
      </c>
      <c r="AZ34" s="107">
        <v>0</v>
      </c>
      <c r="BA34" s="218">
        <v>1</v>
      </c>
      <c r="BB34" s="218">
        <v>3203.9</v>
      </c>
      <c r="BC34" s="111">
        <v>288</v>
      </c>
      <c r="BD34" s="107">
        <v>1425</v>
      </c>
      <c r="BE34" s="107">
        <v>52</v>
      </c>
      <c r="BF34" s="109">
        <v>0.439</v>
      </c>
      <c r="BG34" s="105">
        <v>0</v>
      </c>
      <c r="BH34" s="113">
        <v>0</v>
      </c>
      <c r="BI34" s="113">
        <v>0</v>
      </c>
      <c r="BJ34" s="113">
        <v>181.37107333200001</v>
      </c>
      <c r="BK34" s="113">
        <v>0</v>
      </c>
      <c r="BL34" s="113">
        <v>0</v>
      </c>
      <c r="BM34" s="113">
        <v>59.157227315899995</v>
      </c>
      <c r="BN34" s="113">
        <v>1289.635427388037</v>
      </c>
      <c r="BO34" s="105">
        <v>2</v>
      </c>
      <c r="BP34" s="105">
        <v>0</v>
      </c>
      <c r="BQ34" s="105">
        <v>0</v>
      </c>
      <c r="BR34" s="111" t="s">
        <v>564</v>
      </c>
      <c r="BS34" s="111" t="s">
        <v>564</v>
      </c>
      <c r="BT34" s="111" t="s">
        <v>564</v>
      </c>
      <c r="BU34" s="107">
        <v>1</v>
      </c>
      <c r="BV34" s="106">
        <v>0</v>
      </c>
      <c r="BW34" s="107">
        <v>8</v>
      </c>
      <c r="BX34" s="107">
        <v>205</v>
      </c>
      <c r="BY34" s="216">
        <v>1</v>
      </c>
      <c r="BZ34" s="220">
        <v>44.9</v>
      </c>
      <c r="CA34" s="111">
        <v>0</v>
      </c>
      <c r="CB34" s="111">
        <v>51</v>
      </c>
      <c r="CC34" s="111">
        <v>0</v>
      </c>
      <c r="CD34" s="112">
        <v>11</v>
      </c>
      <c r="CE34" s="114">
        <v>0.95099999999999996</v>
      </c>
      <c r="CF34" s="216">
        <v>7</v>
      </c>
      <c r="CG34" s="216">
        <v>1508.3</v>
      </c>
      <c r="CH34" s="107">
        <v>0</v>
      </c>
      <c r="CI34" s="110"/>
      <c r="CJ34" s="107">
        <v>1</v>
      </c>
      <c r="CK34" s="107">
        <v>0</v>
      </c>
      <c r="CL34" s="112">
        <v>0</v>
      </c>
      <c r="CM34" s="112">
        <v>0</v>
      </c>
      <c r="CN34" s="115">
        <v>6.666666666666667</v>
      </c>
      <c r="CO34" s="115">
        <v>0</v>
      </c>
      <c r="CP34" s="115">
        <v>0</v>
      </c>
      <c r="CQ34" s="116">
        <v>50292.592592592591</v>
      </c>
      <c r="CR34" s="115">
        <v>2</v>
      </c>
      <c r="CS34" s="115">
        <v>0</v>
      </c>
      <c r="CT34" s="112">
        <v>2</v>
      </c>
      <c r="CU34" s="112">
        <v>54</v>
      </c>
      <c r="CV34" s="112">
        <v>34</v>
      </c>
      <c r="CW34" s="112">
        <v>0</v>
      </c>
    </row>
    <row r="35" spans="1:101" s="219" customFormat="1" x14ac:dyDescent="0.25">
      <c r="A35" s="110" t="s">
        <v>279</v>
      </c>
      <c r="B35" s="111">
        <v>113</v>
      </c>
      <c r="C35" s="111">
        <v>102</v>
      </c>
      <c r="D35" s="111">
        <v>1321</v>
      </c>
      <c r="E35" s="111">
        <v>130</v>
      </c>
      <c r="F35" s="111">
        <v>4</v>
      </c>
      <c r="G35" s="111">
        <v>52</v>
      </c>
      <c r="H35" s="111"/>
      <c r="I35" s="111"/>
      <c r="J35" s="111">
        <v>31</v>
      </c>
      <c r="K35" s="216">
        <v>16</v>
      </c>
      <c r="L35" s="111">
        <v>9457.9009999999998</v>
      </c>
      <c r="M35" s="111" t="s">
        <v>568</v>
      </c>
      <c r="N35" s="111">
        <v>4</v>
      </c>
      <c r="O35" s="111">
        <v>50</v>
      </c>
      <c r="P35" s="111">
        <v>0</v>
      </c>
      <c r="Q35" s="111">
        <v>9</v>
      </c>
      <c r="R35" s="109">
        <v>0.69444444444444442</v>
      </c>
      <c r="S35" s="111">
        <v>3</v>
      </c>
      <c r="T35" s="2">
        <v>1</v>
      </c>
      <c r="U35" s="107">
        <v>0</v>
      </c>
      <c r="V35" s="112">
        <v>20482</v>
      </c>
      <c r="W35" s="107">
        <v>119</v>
      </c>
      <c r="X35" s="217">
        <v>7</v>
      </c>
      <c r="Y35" s="217">
        <v>481.1</v>
      </c>
      <c r="Z35" s="112">
        <v>0</v>
      </c>
      <c r="AA35" s="112">
        <v>0</v>
      </c>
      <c r="AB35" s="112">
        <v>0</v>
      </c>
      <c r="AC35" s="112">
        <v>0</v>
      </c>
      <c r="AD35" s="112">
        <v>4</v>
      </c>
      <c r="AE35" s="109">
        <v>0.46938775510204084</v>
      </c>
      <c r="AF35" s="109">
        <v>2.0408163265306121E-2</v>
      </c>
      <c r="AG35" s="107">
        <v>0</v>
      </c>
      <c r="AH35" s="107">
        <v>2</v>
      </c>
      <c r="AI35" s="106">
        <v>0</v>
      </c>
      <c r="AJ35" s="107">
        <v>6</v>
      </c>
      <c r="AK35" s="107">
        <v>0</v>
      </c>
      <c r="AL35" s="111">
        <v>0</v>
      </c>
      <c r="AM35" s="111">
        <v>0</v>
      </c>
      <c r="AN35" s="107">
        <v>2</v>
      </c>
      <c r="AO35" s="107">
        <v>4</v>
      </c>
      <c r="AP35" s="109">
        <v>0.14285714285714285</v>
      </c>
      <c r="AQ35" s="105">
        <v>0</v>
      </c>
      <c r="AR35" s="106">
        <v>8.1053572397700002E-2</v>
      </c>
      <c r="AS35" s="107">
        <v>0</v>
      </c>
      <c r="AT35" s="107">
        <v>0</v>
      </c>
      <c r="AU35" s="107">
        <v>9</v>
      </c>
      <c r="AV35" s="108">
        <v>40.549550248999999</v>
      </c>
      <c r="AW35" s="107">
        <v>1</v>
      </c>
      <c r="AX35" s="107">
        <v>0</v>
      </c>
      <c r="AY35" s="107">
        <v>0</v>
      </c>
      <c r="AZ35" s="107">
        <v>1</v>
      </c>
      <c r="BA35" s="218" t="s">
        <v>588</v>
      </c>
      <c r="BB35" s="218" t="s">
        <v>589</v>
      </c>
      <c r="BC35" s="111">
        <v>0</v>
      </c>
      <c r="BD35" s="107">
        <v>858</v>
      </c>
      <c r="BE35" s="107">
        <v>0</v>
      </c>
      <c r="BF35" s="109">
        <v>0.40816326530612246</v>
      </c>
      <c r="BG35" s="105">
        <v>0</v>
      </c>
      <c r="BH35" s="113">
        <v>6266.8482700900004</v>
      </c>
      <c r="BI35" s="113">
        <v>22051.687715</v>
      </c>
      <c r="BJ35" s="113">
        <v>23414.5059927</v>
      </c>
      <c r="BK35" s="113">
        <v>94.157244354200003</v>
      </c>
      <c r="BL35" s="113">
        <v>587.19090831400001</v>
      </c>
      <c r="BM35" s="113">
        <v>98.098109232599995</v>
      </c>
      <c r="BN35" s="113">
        <v>596.22708106919436</v>
      </c>
      <c r="BO35" s="105">
        <v>8</v>
      </c>
      <c r="BP35" s="105">
        <v>0</v>
      </c>
      <c r="BQ35" s="105">
        <v>0</v>
      </c>
      <c r="BR35" s="111" t="s">
        <v>564</v>
      </c>
      <c r="BS35" s="111" t="s">
        <v>564</v>
      </c>
      <c r="BT35" s="111" t="s">
        <v>564</v>
      </c>
      <c r="BU35" s="107">
        <v>0</v>
      </c>
      <c r="BV35" s="106">
        <v>1</v>
      </c>
      <c r="BW35" s="107">
        <v>8</v>
      </c>
      <c r="BX35" s="107">
        <v>165</v>
      </c>
      <c r="BY35" s="216" t="s">
        <v>588</v>
      </c>
      <c r="BZ35" s="216" t="s">
        <v>589</v>
      </c>
      <c r="CA35" s="111">
        <v>0</v>
      </c>
      <c r="CB35" s="111">
        <v>82</v>
      </c>
      <c r="CC35" s="111">
        <v>0</v>
      </c>
      <c r="CD35" s="112">
        <v>11</v>
      </c>
      <c r="CE35" s="114">
        <v>0.94599999999999995</v>
      </c>
      <c r="CF35" s="216">
        <v>27</v>
      </c>
      <c r="CG35" s="216">
        <v>1875.5</v>
      </c>
      <c r="CH35" s="107">
        <v>7</v>
      </c>
      <c r="CI35" s="110"/>
      <c r="CJ35" s="107">
        <v>0</v>
      </c>
      <c r="CK35" s="107">
        <v>0</v>
      </c>
      <c r="CL35" s="112">
        <v>1</v>
      </c>
      <c r="CM35" s="112">
        <v>1</v>
      </c>
      <c r="CN35" s="115">
        <v>18.333333333333332</v>
      </c>
      <c r="CO35" s="115">
        <v>258.66666666666669</v>
      </c>
      <c r="CP35" s="115">
        <v>6717.333333333333</v>
      </c>
      <c r="CQ35" s="116">
        <v>613025.92592592596</v>
      </c>
      <c r="CR35" s="115">
        <v>4</v>
      </c>
      <c r="CS35" s="115">
        <v>0</v>
      </c>
      <c r="CT35" s="112">
        <v>2</v>
      </c>
      <c r="CU35" s="112">
        <v>0</v>
      </c>
      <c r="CV35" s="112">
        <v>0</v>
      </c>
      <c r="CW35" s="112">
        <v>0</v>
      </c>
    </row>
    <row r="36" spans="1:101" s="219" customFormat="1" x14ac:dyDescent="0.25">
      <c r="A36" s="110" t="s">
        <v>161</v>
      </c>
      <c r="B36" s="111">
        <v>1</v>
      </c>
      <c r="C36" s="111">
        <v>8</v>
      </c>
      <c r="D36" s="111">
        <v>76</v>
      </c>
      <c r="E36" s="111">
        <v>0</v>
      </c>
      <c r="F36" s="111">
        <v>1</v>
      </c>
      <c r="G36" s="111">
        <v>22</v>
      </c>
      <c r="H36" s="111"/>
      <c r="I36" s="111"/>
      <c r="J36" s="111">
        <v>2</v>
      </c>
      <c r="K36" s="216">
        <v>1</v>
      </c>
      <c r="L36" s="111">
        <v>1998.5</v>
      </c>
      <c r="M36" s="111" t="s">
        <v>569</v>
      </c>
      <c r="N36" s="111">
        <v>0</v>
      </c>
      <c r="O36" s="111">
        <v>0</v>
      </c>
      <c r="P36" s="111">
        <v>0</v>
      </c>
      <c r="Q36" s="111">
        <v>8</v>
      </c>
      <c r="R36" s="109">
        <v>0.52500000000000002</v>
      </c>
      <c r="S36" s="111">
        <v>1</v>
      </c>
      <c r="T36" s="2">
        <v>0</v>
      </c>
      <c r="U36" s="107">
        <v>1</v>
      </c>
      <c r="V36" s="112">
        <v>0</v>
      </c>
      <c r="W36" s="107">
        <v>221</v>
      </c>
      <c r="X36" s="217">
        <v>2</v>
      </c>
      <c r="Y36" s="217">
        <v>22.3</v>
      </c>
      <c r="Z36" s="112">
        <v>0</v>
      </c>
      <c r="AA36" s="112">
        <v>0</v>
      </c>
      <c r="AB36" s="112">
        <v>0</v>
      </c>
      <c r="AC36" s="112">
        <v>0</v>
      </c>
      <c r="AD36" s="112">
        <v>0</v>
      </c>
      <c r="AE36" s="109">
        <v>0.54716981132075471</v>
      </c>
      <c r="AF36" s="109">
        <v>5.6603773584905662E-2</v>
      </c>
      <c r="AG36" s="107">
        <v>0</v>
      </c>
      <c r="AH36" s="107">
        <v>0</v>
      </c>
      <c r="AI36" s="106">
        <v>8328.889047760902</v>
      </c>
      <c r="AJ36" s="107">
        <v>0</v>
      </c>
      <c r="AK36" s="107">
        <v>0</v>
      </c>
      <c r="AL36" s="111">
        <v>0</v>
      </c>
      <c r="AM36" s="111">
        <v>0</v>
      </c>
      <c r="AN36" s="107">
        <v>0</v>
      </c>
      <c r="AO36" s="107">
        <v>7</v>
      </c>
      <c r="AP36" s="109">
        <v>0.37735849056603776</v>
      </c>
      <c r="AQ36" s="105">
        <v>0</v>
      </c>
      <c r="AR36" s="106">
        <v>110.13046967400001</v>
      </c>
      <c r="AS36" s="107">
        <v>1</v>
      </c>
      <c r="AT36" s="107">
        <v>0</v>
      </c>
      <c r="AU36" s="107">
        <v>2</v>
      </c>
      <c r="AV36" s="108">
        <v>1.6159525614800001</v>
      </c>
      <c r="AW36" s="107">
        <v>1</v>
      </c>
      <c r="AX36" s="107">
        <v>0</v>
      </c>
      <c r="AY36" s="107">
        <v>0</v>
      </c>
      <c r="AZ36" s="107">
        <v>0</v>
      </c>
      <c r="BA36" s="218" t="s">
        <v>588</v>
      </c>
      <c r="BB36" s="218" t="s">
        <v>589</v>
      </c>
      <c r="BC36" s="111">
        <v>1076</v>
      </c>
      <c r="BD36" s="107">
        <v>4864</v>
      </c>
      <c r="BE36" s="107">
        <v>409</v>
      </c>
      <c r="BF36" s="109">
        <v>0.41509433962264153</v>
      </c>
      <c r="BG36" s="105">
        <v>0</v>
      </c>
      <c r="BH36" s="113">
        <v>0</v>
      </c>
      <c r="BI36" s="113">
        <v>0</v>
      </c>
      <c r="BJ36" s="113">
        <v>36.547852683800002</v>
      </c>
      <c r="BK36" s="113">
        <v>0</v>
      </c>
      <c r="BL36" s="113">
        <v>0</v>
      </c>
      <c r="BM36" s="113">
        <v>160.52649111599999</v>
      </c>
      <c r="BN36" s="113">
        <v>0</v>
      </c>
      <c r="BO36" s="105">
        <v>0</v>
      </c>
      <c r="BP36" s="105">
        <v>0</v>
      </c>
      <c r="BQ36" s="105">
        <v>0</v>
      </c>
      <c r="BR36" s="111" t="s">
        <v>564</v>
      </c>
      <c r="BS36" s="111" t="s">
        <v>564</v>
      </c>
      <c r="BT36" s="111" t="s">
        <v>564</v>
      </c>
      <c r="BU36" s="107">
        <v>0</v>
      </c>
      <c r="BV36" s="106">
        <v>0</v>
      </c>
      <c r="BW36" s="107">
        <v>2</v>
      </c>
      <c r="BX36" s="107">
        <v>125</v>
      </c>
      <c r="BY36" s="216">
        <v>2</v>
      </c>
      <c r="BZ36" s="220">
        <v>4781.2</v>
      </c>
      <c r="CA36" s="111">
        <v>0</v>
      </c>
      <c r="CB36" s="111">
        <v>26</v>
      </c>
      <c r="CC36" s="111">
        <v>0</v>
      </c>
      <c r="CD36" s="112">
        <v>8</v>
      </c>
      <c r="CE36" s="114">
        <v>0.91600000000000004</v>
      </c>
      <c r="CF36" s="216">
        <v>7</v>
      </c>
      <c r="CG36" s="216">
        <v>156.30000000000001</v>
      </c>
      <c r="CH36" s="107">
        <v>0</v>
      </c>
      <c r="CI36" s="110"/>
      <c r="CJ36" s="107">
        <v>4</v>
      </c>
      <c r="CK36" s="107">
        <v>0</v>
      </c>
      <c r="CL36" s="112">
        <v>0</v>
      </c>
      <c r="CM36" s="112">
        <v>0</v>
      </c>
      <c r="CN36" s="115">
        <v>36.666666666666664</v>
      </c>
      <c r="CO36" s="115">
        <v>212.66666666666666</v>
      </c>
      <c r="CP36" s="115">
        <v>55673.666666666664</v>
      </c>
      <c r="CQ36" s="116">
        <v>304971.99231989181</v>
      </c>
      <c r="CR36" s="115">
        <v>0</v>
      </c>
      <c r="CS36" s="115">
        <v>0</v>
      </c>
      <c r="CT36" s="112">
        <v>1</v>
      </c>
      <c r="CU36" s="112">
        <v>0</v>
      </c>
      <c r="CV36" s="112">
        <v>313</v>
      </c>
      <c r="CW36" s="112">
        <v>14</v>
      </c>
    </row>
    <row r="37" spans="1:101" s="219" customFormat="1" x14ac:dyDescent="0.25">
      <c r="A37" s="110" t="s">
        <v>133</v>
      </c>
      <c r="B37" s="111">
        <v>12</v>
      </c>
      <c r="C37" s="111">
        <v>27</v>
      </c>
      <c r="D37" s="111">
        <v>478</v>
      </c>
      <c r="E37" s="111">
        <v>12</v>
      </c>
      <c r="F37" s="111">
        <v>2</v>
      </c>
      <c r="G37" s="111">
        <v>13</v>
      </c>
      <c r="H37" s="111"/>
      <c r="I37" s="111"/>
      <c r="J37" s="111">
        <v>3</v>
      </c>
      <c r="K37" s="216">
        <v>1</v>
      </c>
      <c r="L37" s="111">
        <v>2740.3</v>
      </c>
      <c r="M37" s="111" t="s">
        <v>568</v>
      </c>
      <c r="N37" s="111">
        <v>6</v>
      </c>
      <c r="O37" s="111">
        <v>0</v>
      </c>
      <c r="P37" s="111">
        <v>0</v>
      </c>
      <c r="Q37" s="111">
        <v>4</v>
      </c>
      <c r="R37" s="109">
        <v>0.64500000000000002</v>
      </c>
      <c r="S37" s="111">
        <v>3</v>
      </c>
      <c r="T37" s="2">
        <v>0</v>
      </c>
      <c r="U37" s="107">
        <v>0</v>
      </c>
      <c r="V37" s="112">
        <v>88</v>
      </c>
      <c r="W37" s="107">
        <v>19</v>
      </c>
      <c r="X37" s="217">
        <v>2</v>
      </c>
      <c r="Y37" s="217">
        <v>55.8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09">
        <v>0.5625</v>
      </c>
      <c r="AF37" s="109">
        <v>3.125E-2</v>
      </c>
      <c r="AG37" s="107">
        <v>0</v>
      </c>
      <c r="AH37" s="107">
        <v>0</v>
      </c>
      <c r="AI37" s="106">
        <v>0</v>
      </c>
      <c r="AJ37" s="107">
        <v>0</v>
      </c>
      <c r="AK37" s="107">
        <v>0</v>
      </c>
      <c r="AL37" s="111">
        <v>0</v>
      </c>
      <c r="AM37" s="111">
        <v>0</v>
      </c>
      <c r="AN37" s="107">
        <v>0</v>
      </c>
      <c r="AO37" s="107">
        <v>1</v>
      </c>
      <c r="AP37" s="109">
        <v>0.15625</v>
      </c>
      <c r="AQ37" s="105">
        <v>0</v>
      </c>
      <c r="AR37" s="106">
        <v>486.91849837499996</v>
      </c>
      <c r="AS37" s="107">
        <v>0</v>
      </c>
      <c r="AT37" s="107">
        <v>1</v>
      </c>
      <c r="AU37" s="107">
        <v>2</v>
      </c>
      <c r="AV37" s="108">
        <v>10.3738209422</v>
      </c>
      <c r="AW37" s="107">
        <v>0</v>
      </c>
      <c r="AX37" s="107">
        <v>0</v>
      </c>
      <c r="AY37" s="107">
        <v>0</v>
      </c>
      <c r="AZ37" s="107">
        <v>0</v>
      </c>
      <c r="BA37" s="218">
        <v>2</v>
      </c>
      <c r="BB37" s="218">
        <v>73.900000000000006</v>
      </c>
      <c r="BC37" s="111">
        <v>312</v>
      </c>
      <c r="BD37" s="107">
        <v>840</v>
      </c>
      <c r="BE37" s="107">
        <v>52</v>
      </c>
      <c r="BF37" s="109">
        <v>0.40625</v>
      </c>
      <c r="BG37" s="105">
        <v>0</v>
      </c>
      <c r="BH37" s="113">
        <v>0</v>
      </c>
      <c r="BI37" s="113">
        <v>0</v>
      </c>
      <c r="BJ37" s="113">
        <v>205.50735462400002</v>
      </c>
      <c r="BK37" s="113">
        <v>0</v>
      </c>
      <c r="BL37" s="113">
        <v>0</v>
      </c>
      <c r="BM37" s="113">
        <v>37.357224176900004</v>
      </c>
      <c r="BN37" s="113">
        <v>599.63854157855769</v>
      </c>
      <c r="BO37" s="105">
        <v>2</v>
      </c>
      <c r="BP37" s="105">
        <v>0</v>
      </c>
      <c r="BQ37" s="105">
        <v>0</v>
      </c>
      <c r="BR37" s="111" t="s">
        <v>564</v>
      </c>
      <c r="BS37" s="111" t="s">
        <v>564</v>
      </c>
      <c r="BT37" s="111" t="s">
        <v>564</v>
      </c>
      <c r="BU37" s="107">
        <v>0</v>
      </c>
      <c r="BV37" s="106">
        <v>0</v>
      </c>
      <c r="BW37" s="107">
        <v>0</v>
      </c>
      <c r="BX37" s="107">
        <v>0</v>
      </c>
      <c r="BY37" s="216">
        <v>4</v>
      </c>
      <c r="BZ37" s="220">
        <v>3571.2</v>
      </c>
      <c r="CA37" s="111">
        <v>0</v>
      </c>
      <c r="CB37" s="111">
        <v>8</v>
      </c>
      <c r="CC37" s="111">
        <v>0</v>
      </c>
      <c r="CD37" s="112" t="s">
        <v>555</v>
      </c>
      <c r="CE37" s="114">
        <v>0.93700000000000006</v>
      </c>
      <c r="CF37" s="216">
        <v>7</v>
      </c>
      <c r="CG37" s="216">
        <v>147.30000000000001</v>
      </c>
      <c r="CH37" s="107">
        <v>0</v>
      </c>
      <c r="CI37" s="110"/>
      <c r="CJ37" s="107">
        <v>2</v>
      </c>
      <c r="CK37" s="107">
        <v>0</v>
      </c>
      <c r="CL37" s="112">
        <v>0</v>
      </c>
      <c r="CM37" s="112">
        <v>0</v>
      </c>
      <c r="CN37" s="115">
        <v>10</v>
      </c>
      <c r="CO37" s="115">
        <v>0</v>
      </c>
      <c r="CP37" s="115">
        <v>0</v>
      </c>
      <c r="CQ37" s="116">
        <v>62525.925925925927</v>
      </c>
      <c r="CR37" s="115">
        <v>0</v>
      </c>
      <c r="CS37" s="115">
        <v>0</v>
      </c>
      <c r="CT37" s="112">
        <v>0</v>
      </c>
      <c r="CU37" s="112">
        <v>0</v>
      </c>
      <c r="CV37" s="112">
        <v>0</v>
      </c>
      <c r="CW37" s="112">
        <v>0</v>
      </c>
    </row>
    <row r="38" spans="1:101" s="219" customFormat="1" x14ac:dyDescent="0.25">
      <c r="A38" s="110" t="s">
        <v>64</v>
      </c>
      <c r="B38" s="111">
        <v>24</v>
      </c>
      <c r="C38" s="111">
        <v>71</v>
      </c>
      <c r="D38" s="111">
        <v>1129</v>
      </c>
      <c r="E38" s="111">
        <v>16</v>
      </c>
      <c r="F38" s="111">
        <v>1</v>
      </c>
      <c r="G38" s="111">
        <v>34</v>
      </c>
      <c r="H38" s="111"/>
      <c r="I38" s="111"/>
      <c r="J38" s="111">
        <v>14</v>
      </c>
      <c r="K38" s="216">
        <v>14</v>
      </c>
      <c r="L38" s="111">
        <v>20234.5</v>
      </c>
      <c r="M38" s="111" t="s">
        <v>568</v>
      </c>
      <c r="N38" s="111">
        <v>30</v>
      </c>
      <c r="O38" s="111">
        <v>257</v>
      </c>
      <c r="P38" s="111">
        <v>0</v>
      </c>
      <c r="Q38" s="111">
        <v>7</v>
      </c>
      <c r="R38" s="109">
        <v>0.54651162790697672</v>
      </c>
      <c r="S38" s="111">
        <v>7</v>
      </c>
      <c r="T38" s="2">
        <v>4</v>
      </c>
      <c r="U38" s="107">
        <v>2</v>
      </c>
      <c r="V38" s="112">
        <v>79</v>
      </c>
      <c r="W38" s="107">
        <v>272</v>
      </c>
      <c r="X38" s="217">
        <v>14</v>
      </c>
      <c r="Y38" s="217">
        <v>34098</v>
      </c>
      <c r="Z38" s="112">
        <v>2797.511</v>
      </c>
      <c r="AA38" s="112">
        <v>0</v>
      </c>
      <c r="AB38" s="112">
        <v>8054</v>
      </c>
      <c r="AC38" s="112">
        <v>3673</v>
      </c>
      <c r="AD38" s="112">
        <v>10</v>
      </c>
      <c r="AE38" s="109">
        <v>0.51666666666666672</v>
      </c>
      <c r="AF38" s="109">
        <v>5.8333333333333334E-2</v>
      </c>
      <c r="AG38" s="107">
        <v>0</v>
      </c>
      <c r="AH38" s="107">
        <v>0</v>
      </c>
      <c r="AI38" s="106">
        <v>0</v>
      </c>
      <c r="AJ38" s="107">
        <v>1</v>
      </c>
      <c r="AK38" s="107">
        <v>0</v>
      </c>
      <c r="AL38" s="111">
        <v>2</v>
      </c>
      <c r="AM38" s="111">
        <v>528.79999999999995</v>
      </c>
      <c r="AN38" s="107">
        <v>5</v>
      </c>
      <c r="AO38" s="107">
        <v>16</v>
      </c>
      <c r="AP38" s="109">
        <v>0.21666666666666667</v>
      </c>
      <c r="AQ38" s="105">
        <v>37.456473689000006</v>
      </c>
      <c r="AR38" s="106">
        <v>0</v>
      </c>
      <c r="AS38" s="107">
        <v>0</v>
      </c>
      <c r="AT38" s="107">
        <v>0</v>
      </c>
      <c r="AU38" s="107">
        <v>6</v>
      </c>
      <c r="AV38" s="108">
        <v>0</v>
      </c>
      <c r="AW38" s="107">
        <v>0</v>
      </c>
      <c r="AX38" s="107">
        <v>0</v>
      </c>
      <c r="AY38" s="107">
        <v>0</v>
      </c>
      <c r="AZ38" s="107">
        <v>3</v>
      </c>
      <c r="BA38" s="218">
        <v>1</v>
      </c>
      <c r="BB38" s="218">
        <v>15.3</v>
      </c>
      <c r="BC38" s="111">
        <v>1850</v>
      </c>
      <c r="BD38" s="107">
        <v>5625</v>
      </c>
      <c r="BE38" s="107">
        <v>689</v>
      </c>
      <c r="BF38" s="109">
        <v>0.43333333333333335</v>
      </c>
      <c r="BG38" s="105">
        <v>0</v>
      </c>
      <c r="BH38" s="113">
        <v>71.478807478999997</v>
      </c>
      <c r="BI38" s="113">
        <v>0</v>
      </c>
      <c r="BJ38" s="113">
        <v>139.11745321200002</v>
      </c>
      <c r="BK38" s="113">
        <v>0</v>
      </c>
      <c r="BL38" s="113">
        <v>20.7298176396</v>
      </c>
      <c r="BM38" s="113">
        <v>594.03778320000004</v>
      </c>
      <c r="BN38" s="113">
        <v>95.400263774258306</v>
      </c>
      <c r="BO38" s="105">
        <v>3</v>
      </c>
      <c r="BP38" s="105">
        <v>0</v>
      </c>
      <c r="BQ38" s="105">
        <v>0</v>
      </c>
      <c r="BR38" s="111" t="s">
        <v>564</v>
      </c>
      <c r="BS38" s="111" t="s">
        <v>564</v>
      </c>
      <c r="BT38" s="111" t="s">
        <v>564</v>
      </c>
      <c r="BU38" s="107">
        <v>2</v>
      </c>
      <c r="BV38" s="106">
        <v>1</v>
      </c>
      <c r="BW38" s="107">
        <v>13</v>
      </c>
      <c r="BX38" s="107">
        <v>1345</v>
      </c>
      <c r="BY38" s="216">
        <v>4</v>
      </c>
      <c r="BZ38" s="220">
        <v>262.5</v>
      </c>
      <c r="CA38" s="111">
        <v>95</v>
      </c>
      <c r="CB38" s="111">
        <v>672</v>
      </c>
      <c r="CC38" s="111">
        <v>0</v>
      </c>
      <c r="CD38" s="112">
        <v>141</v>
      </c>
      <c r="CE38" s="114">
        <v>0.92200000000000004</v>
      </c>
      <c r="CF38" s="216">
        <v>17</v>
      </c>
      <c r="CG38" s="216">
        <v>1888.39</v>
      </c>
      <c r="CH38" s="107">
        <v>38</v>
      </c>
      <c r="CI38" s="110"/>
      <c r="CJ38" s="107">
        <v>11</v>
      </c>
      <c r="CK38" s="107">
        <v>0</v>
      </c>
      <c r="CL38" s="112">
        <v>1</v>
      </c>
      <c r="CM38" s="112">
        <v>0</v>
      </c>
      <c r="CN38" s="115">
        <v>66.666666666666671</v>
      </c>
      <c r="CO38" s="115">
        <v>431.66666666666669</v>
      </c>
      <c r="CP38" s="115">
        <v>80602</v>
      </c>
      <c r="CQ38" s="116">
        <v>1457125.9259259258</v>
      </c>
      <c r="CR38" s="115">
        <v>9</v>
      </c>
      <c r="CS38" s="115">
        <v>3</v>
      </c>
      <c r="CT38" s="112">
        <v>4</v>
      </c>
      <c r="CU38" s="112">
        <v>710</v>
      </c>
      <c r="CV38" s="112">
        <v>3360</v>
      </c>
      <c r="CW38" s="112">
        <v>344</v>
      </c>
    </row>
    <row r="39" spans="1:101" s="219" customFormat="1" x14ac:dyDescent="0.25">
      <c r="A39" s="110" t="s">
        <v>109</v>
      </c>
      <c r="B39" s="111">
        <v>53</v>
      </c>
      <c r="C39" s="111">
        <v>212</v>
      </c>
      <c r="D39" s="111">
        <v>1858</v>
      </c>
      <c r="E39" s="111">
        <v>24</v>
      </c>
      <c r="F39" s="111">
        <v>4</v>
      </c>
      <c r="G39" s="111">
        <v>33</v>
      </c>
      <c r="H39" s="111"/>
      <c r="I39" s="111"/>
      <c r="J39" s="111">
        <v>16</v>
      </c>
      <c r="K39" s="216">
        <v>6</v>
      </c>
      <c r="L39" s="111">
        <v>611.4</v>
      </c>
      <c r="M39" s="111" t="s">
        <v>569</v>
      </c>
      <c r="N39" s="111">
        <v>26</v>
      </c>
      <c r="O39" s="111">
        <v>0</v>
      </c>
      <c r="P39" s="111">
        <v>0</v>
      </c>
      <c r="Q39" s="111">
        <v>15</v>
      </c>
      <c r="R39" s="109">
        <v>0.62616822429906538</v>
      </c>
      <c r="S39" s="111">
        <v>10</v>
      </c>
      <c r="T39" s="2">
        <v>0</v>
      </c>
      <c r="U39" s="107">
        <v>2</v>
      </c>
      <c r="V39" s="112">
        <v>115</v>
      </c>
      <c r="W39" s="107">
        <v>242</v>
      </c>
      <c r="X39" s="217">
        <v>1</v>
      </c>
      <c r="Y39" s="217">
        <v>1999.8</v>
      </c>
      <c r="Z39" s="112">
        <v>5083.4610000000002</v>
      </c>
      <c r="AA39" s="112">
        <v>0</v>
      </c>
      <c r="AB39" s="112">
        <v>6945</v>
      </c>
      <c r="AC39" s="112">
        <v>1079</v>
      </c>
      <c r="AD39" s="112">
        <v>8</v>
      </c>
      <c r="AE39" s="109">
        <v>0.42957746478873238</v>
      </c>
      <c r="AF39" s="109">
        <v>2.1126760563380281E-2</v>
      </c>
      <c r="AG39" s="107">
        <v>0</v>
      </c>
      <c r="AH39" s="107">
        <v>0</v>
      </c>
      <c r="AI39" s="106">
        <v>49.967118652899998</v>
      </c>
      <c r="AJ39" s="107">
        <v>1</v>
      </c>
      <c r="AK39" s="107">
        <v>3</v>
      </c>
      <c r="AL39" s="111">
        <v>0</v>
      </c>
      <c r="AM39" s="111">
        <v>0</v>
      </c>
      <c r="AN39" s="107">
        <v>14</v>
      </c>
      <c r="AO39" s="107">
        <v>19</v>
      </c>
      <c r="AP39" s="109">
        <v>0.16901408450704225</v>
      </c>
      <c r="AQ39" s="105">
        <v>0</v>
      </c>
      <c r="AR39" s="106">
        <v>238.35550887099998</v>
      </c>
      <c r="AS39" s="107">
        <v>0</v>
      </c>
      <c r="AT39" s="107">
        <v>5</v>
      </c>
      <c r="AU39" s="107">
        <v>5</v>
      </c>
      <c r="AV39" s="108">
        <v>11.0124786667</v>
      </c>
      <c r="AW39" s="107">
        <v>0.5</v>
      </c>
      <c r="AX39" s="107">
        <v>0</v>
      </c>
      <c r="AY39" s="107">
        <v>0</v>
      </c>
      <c r="AZ39" s="107">
        <v>1</v>
      </c>
      <c r="BA39" s="218" t="s">
        <v>588</v>
      </c>
      <c r="BB39" s="218" t="s">
        <v>589</v>
      </c>
      <c r="BC39" s="111">
        <v>1162</v>
      </c>
      <c r="BD39" s="107">
        <v>14106</v>
      </c>
      <c r="BE39" s="107">
        <v>3428</v>
      </c>
      <c r="BF39" s="109">
        <v>0.62676056338028174</v>
      </c>
      <c r="BG39" s="105">
        <v>0</v>
      </c>
      <c r="BH39" s="113">
        <v>11880.6729502</v>
      </c>
      <c r="BI39" s="113">
        <v>540.55214962000002</v>
      </c>
      <c r="BJ39" s="113">
        <v>656.54546538</v>
      </c>
      <c r="BK39" s="113">
        <v>540.55214962000002</v>
      </c>
      <c r="BL39" s="113">
        <v>1.76751632793E-2</v>
      </c>
      <c r="BM39" s="113">
        <v>74.868655212199997</v>
      </c>
      <c r="BN39" s="113">
        <v>54.914863401293111</v>
      </c>
      <c r="BO39" s="105">
        <v>6</v>
      </c>
      <c r="BP39" s="105">
        <v>0</v>
      </c>
      <c r="BQ39" s="105">
        <v>0</v>
      </c>
      <c r="BR39" s="111" t="s">
        <v>564</v>
      </c>
      <c r="BS39" s="111" t="s">
        <v>564</v>
      </c>
      <c r="BT39" s="111" t="s">
        <v>564</v>
      </c>
      <c r="BU39" s="107">
        <v>0</v>
      </c>
      <c r="BV39" s="106">
        <v>0</v>
      </c>
      <c r="BW39" s="107">
        <v>8</v>
      </c>
      <c r="BX39" s="107">
        <v>357</v>
      </c>
      <c r="BY39" s="216">
        <v>2</v>
      </c>
      <c r="BZ39" s="220">
        <v>103.3</v>
      </c>
      <c r="CA39" s="111">
        <v>281</v>
      </c>
      <c r="CB39" s="111">
        <v>253</v>
      </c>
      <c r="CC39" s="111">
        <v>0</v>
      </c>
      <c r="CD39" s="112">
        <v>106</v>
      </c>
      <c r="CE39" s="114">
        <v>0.93300000000000005</v>
      </c>
      <c r="CF39" s="216">
        <v>14</v>
      </c>
      <c r="CG39" s="216">
        <v>214.2</v>
      </c>
      <c r="CH39" s="107">
        <v>16</v>
      </c>
      <c r="CI39" s="110"/>
      <c r="CJ39" s="107">
        <v>12</v>
      </c>
      <c r="CK39" s="107">
        <v>0</v>
      </c>
      <c r="CL39" s="112">
        <v>1</v>
      </c>
      <c r="CM39" s="112">
        <v>0</v>
      </c>
      <c r="CN39" s="115">
        <v>40</v>
      </c>
      <c r="CO39" s="115">
        <v>392.33333333333331</v>
      </c>
      <c r="CP39" s="115">
        <v>23501.333333333332</v>
      </c>
      <c r="CQ39" s="116">
        <v>871285.18518518517</v>
      </c>
      <c r="CR39" s="115">
        <v>10</v>
      </c>
      <c r="CS39" s="115">
        <v>2</v>
      </c>
      <c r="CT39" s="112">
        <v>8</v>
      </c>
      <c r="CU39" s="112">
        <v>959</v>
      </c>
      <c r="CV39" s="112">
        <v>2262</v>
      </c>
      <c r="CW39" s="112">
        <v>256</v>
      </c>
    </row>
    <row r="40" spans="1:101" s="219" customFormat="1" x14ac:dyDescent="0.25">
      <c r="A40" s="110" t="s">
        <v>175</v>
      </c>
      <c r="B40" s="111">
        <v>50</v>
      </c>
      <c r="C40" s="111">
        <v>79</v>
      </c>
      <c r="D40" s="111">
        <v>848</v>
      </c>
      <c r="E40" s="111">
        <v>22</v>
      </c>
      <c r="F40" s="111">
        <v>6</v>
      </c>
      <c r="G40" s="111">
        <v>21</v>
      </c>
      <c r="H40" s="111"/>
      <c r="I40" s="111"/>
      <c r="J40" s="111">
        <v>11</v>
      </c>
      <c r="K40" s="216">
        <v>9</v>
      </c>
      <c r="L40" s="111">
        <v>1326.1</v>
      </c>
      <c r="M40" s="111" t="s">
        <v>568</v>
      </c>
      <c r="N40" s="111">
        <v>7</v>
      </c>
      <c r="O40" s="111">
        <v>46</v>
      </c>
      <c r="P40" s="111">
        <v>5</v>
      </c>
      <c r="Q40" s="111">
        <v>43</v>
      </c>
      <c r="R40" s="109">
        <v>0.62195121951219512</v>
      </c>
      <c r="S40" s="111">
        <v>1</v>
      </c>
      <c r="T40" s="2">
        <v>0</v>
      </c>
      <c r="U40" s="107">
        <v>0</v>
      </c>
      <c r="V40" s="112">
        <v>9618</v>
      </c>
      <c r="W40" s="107">
        <v>27</v>
      </c>
      <c r="X40" s="217">
        <v>3</v>
      </c>
      <c r="Y40" s="217">
        <v>924.8</v>
      </c>
      <c r="Z40" s="112">
        <v>0</v>
      </c>
      <c r="AA40" s="112">
        <v>0</v>
      </c>
      <c r="AB40" s="112">
        <v>0</v>
      </c>
      <c r="AC40" s="112">
        <v>0</v>
      </c>
      <c r="AD40" s="112">
        <v>5</v>
      </c>
      <c r="AE40" s="109">
        <v>0.45454545454545453</v>
      </c>
      <c r="AF40" s="109">
        <v>4.5454545454545456E-2</v>
      </c>
      <c r="AG40" s="107">
        <v>0</v>
      </c>
      <c r="AH40" s="107">
        <v>0</v>
      </c>
      <c r="AI40" s="106">
        <v>0</v>
      </c>
      <c r="AJ40" s="107">
        <v>4</v>
      </c>
      <c r="AK40" s="107">
        <v>0</v>
      </c>
      <c r="AL40" s="111">
        <v>0</v>
      </c>
      <c r="AM40" s="111">
        <v>0</v>
      </c>
      <c r="AN40" s="107">
        <v>0</v>
      </c>
      <c r="AO40" s="107">
        <v>2</v>
      </c>
      <c r="AP40" s="109">
        <v>9.0909090909090912E-2</v>
      </c>
      <c r="AQ40" s="105">
        <v>77.607301403600005</v>
      </c>
      <c r="AR40" s="106">
        <v>28.492453579499998</v>
      </c>
      <c r="AS40" s="107">
        <v>0</v>
      </c>
      <c r="AT40" s="107">
        <v>3</v>
      </c>
      <c r="AU40" s="107">
        <v>1</v>
      </c>
      <c r="AV40" s="108">
        <v>24.4292950886</v>
      </c>
      <c r="AW40" s="107">
        <v>0</v>
      </c>
      <c r="AX40" s="107">
        <v>0</v>
      </c>
      <c r="AY40" s="107">
        <v>0</v>
      </c>
      <c r="AZ40" s="107">
        <v>0</v>
      </c>
      <c r="BA40" s="218" t="s">
        <v>588</v>
      </c>
      <c r="BB40" s="218" t="s">
        <v>589</v>
      </c>
      <c r="BC40" s="111">
        <v>0</v>
      </c>
      <c r="BD40" s="107">
        <v>366</v>
      </c>
      <c r="BE40" s="107">
        <v>2</v>
      </c>
      <c r="BF40" s="109">
        <v>0.37272727272727274</v>
      </c>
      <c r="BG40" s="105">
        <v>0</v>
      </c>
      <c r="BH40" s="113">
        <v>2346.56660672</v>
      </c>
      <c r="BI40" s="113">
        <v>2771.7895727600003</v>
      </c>
      <c r="BJ40" s="113">
        <v>3117.7775091399999</v>
      </c>
      <c r="BK40" s="113">
        <v>2836.4705236999998</v>
      </c>
      <c r="BL40" s="113">
        <v>828.43536971200001</v>
      </c>
      <c r="BM40" s="113">
        <v>4.28194408408</v>
      </c>
      <c r="BN40" s="113">
        <v>502.64287591958845</v>
      </c>
      <c r="BO40" s="105">
        <v>4</v>
      </c>
      <c r="BP40" s="105">
        <v>0</v>
      </c>
      <c r="BQ40" s="105">
        <v>0</v>
      </c>
      <c r="BR40" s="111" t="s">
        <v>564</v>
      </c>
      <c r="BS40" s="111" t="s">
        <v>564</v>
      </c>
      <c r="BT40" s="111" t="s">
        <v>564</v>
      </c>
      <c r="BU40" s="107">
        <v>0</v>
      </c>
      <c r="BV40" s="106">
        <v>0</v>
      </c>
      <c r="BW40" s="107">
        <v>6</v>
      </c>
      <c r="BX40" s="107">
        <v>83</v>
      </c>
      <c r="BY40" s="216" t="s">
        <v>588</v>
      </c>
      <c r="BZ40" s="216" t="s">
        <v>589</v>
      </c>
      <c r="CA40" s="111">
        <v>0</v>
      </c>
      <c r="CB40" s="111">
        <v>218</v>
      </c>
      <c r="CC40" s="111">
        <v>0</v>
      </c>
      <c r="CD40" s="112">
        <v>5</v>
      </c>
      <c r="CE40" s="114">
        <v>0.94399999999999995</v>
      </c>
      <c r="CF40" s="216">
        <v>0</v>
      </c>
      <c r="CG40" s="216">
        <v>0</v>
      </c>
      <c r="CH40" s="107">
        <v>1</v>
      </c>
      <c r="CI40" s="110"/>
      <c r="CJ40" s="107">
        <v>1</v>
      </c>
      <c r="CK40" s="107">
        <v>0</v>
      </c>
      <c r="CL40" s="112">
        <v>1</v>
      </c>
      <c r="CM40" s="112">
        <v>2</v>
      </c>
      <c r="CN40" s="115">
        <v>13.333333333333334</v>
      </c>
      <c r="CO40" s="115">
        <v>44.333333333333336</v>
      </c>
      <c r="CP40" s="115">
        <v>3118.3333333333335</v>
      </c>
      <c r="CQ40" s="116">
        <v>647007.40740740742</v>
      </c>
      <c r="CR40" s="115">
        <v>5</v>
      </c>
      <c r="CS40" s="115">
        <v>0</v>
      </c>
      <c r="CT40" s="112">
        <v>4</v>
      </c>
      <c r="CU40" s="112">
        <v>51</v>
      </c>
      <c r="CV40" s="112">
        <v>110</v>
      </c>
      <c r="CW40" s="112">
        <v>31</v>
      </c>
    </row>
    <row r="41" spans="1:101" s="219" customFormat="1" x14ac:dyDescent="0.25">
      <c r="A41" s="110" t="s">
        <v>162</v>
      </c>
      <c r="B41" s="111">
        <v>8</v>
      </c>
      <c r="C41" s="111">
        <v>22</v>
      </c>
      <c r="D41" s="111">
        <v>361</v>
      </c>
      <c r="E41" s="111">
        <v>9</v>
      </c>
      <c r="F41" s="111">
        <v>6</v>
      </c>
      <c r="G41" s="111">
        <v>45</v>
      </c>
      <c r="H41" s="111"/>
      <c r="I41" s="111"/>
      <c r="J41" s="111">
        <v>26</v>
      </c>
      <c r="K41" s="216">
        <v>23</v>
      </c>
      <c r="L41" s="111">
        <v>9606.5010000000002</v>
      </c>
      <c r="M41" s="111" t="s">
        <v>569</v>
      </c>
      <c r="N41" s="111">
        <v>3</v>
      </c>
      <c r="O41" s="111">
        <v>1984</v>
      </c>
      <c r="P41" s="111">
        <v>1207</v>
      </c>
      <c r="Q41" s="111">
        <v>0</v>
      </c>
      <c r="R41" s="109">
        <v>0.56074766355140182</v>
      </c>
      <c r="S41" s="111">
        <v>4</v>
      </c>
      <c r="T41" s="2">
        <v>1</v>
      </c>
      <c r="U41" s="107">
        <v>1</v>
      </c>
      <c r="V41" s="112">
        <v>600</v>
      </c>
      <c r="W41" s="107">
        <v>106</v>
      </c>
      <c r="X41" s="217">
        <v>18</v>
      </c>
      <c r="Y41" s="217">
        <v>2808.5</v>
      </c>
      <c r="Z41" s="112">
        <v>0</v>
      </c>
      <c r="AA41" s="112">
        <v>1</v>
      </c>
      <c r="AB41" s="112">
        <v>231</v>
      </c>
      <c r="AC41" s="112">
        <v>7</v>
      </c>
      <c r="AD41" s="112">
        <v>0</v>
      </c>
      <c r="AE41" s="109">
        <v>0.63636363636363635</v>
      </c>
      <c r="AF41" s="109">
        <v>2.097902097902098E-2</v>
      </c>
      <c r="AG41" s="107">
        <v>0</v>
      </c>
      <c r="AH41" s="107">
        <v>0</v>
      </c>
      <c r="AI41" s="106">
        <v>0</v>
      </c>
      <c r="AJ41" s="107">
        <v>0</v>
      </c>
      <c r="AK41" s="107">
        <v>0</v>
      </c>
      <c r="AL41" s="111">
        <v>1</v>
      </c>
      <c r="AM41" s="111">
        <v>21.7</v>
      </c>
      <c r="AN41" s="107">
        <v>0</v>
      </c>
      <c r="AO41" s="107">
        <v>9</v>
      </c>
      <c r="AP41" s="109">
        <v>0.30769230769230771</v>
      </c>
      <c r="AQ41" s="105">
        <v>0</v>
      </c>
      <c r="AR41" s="106">
        <v>511.54067842400002</v>
      </c>
      <c r="AS41" s="107">
        <v>0</v>
      </c>
      <c r="AT41" s="107">
        <v>1</v>
      </c>
      <c r="AU41" s="107">
        <v>5</v>
      </c>
      <c r="AV41" s="108">
        <v>45.147791745399999</v>
      </c>
      <c r="AW41" s="107">
        <v>0</v>
      </c>
      <c r="AX41" s="107">
        <v>0</v>
      </c>
      <c r="AY41" s="107">
        <v>0</v>
      </c>
      <c r="AZ41" s="107">
        <v>0</v>
      </c>
      <c r="BA41" s="218">
        <v>1</v>
      </c>
      <c r="BB41" s="218">
        <v>2338.5</v>
      </c>
      <c r="BC41" s="111">
        <v>0</v>
      </c>
      <c r="BD41" s="107">
        <v>11240</v>
      </c>
      <c r="BE41" s="107">
        <v>496</v>
      </c>
      <c r="BF41" s="109">
        <v>0.47552447552447552</v>
      </c>
      <c r="BG41" s="105">
        <v>2.9070229653299999</v>
      </c>
      <c r="BH41" s="113">
        <v>0</v>
      </c>
      <c r="BI41" s="113">
        <v>0</v>
      </c>
      <c r="BJ41" s="113">
        <v>231.81047268599997</v>
      </c>
      <c r="BK41" s="113">
        <v>0</v>
      </c>
      <c r="BL41" s="113">
        <v>0</v>
      </c>
      <c r="BM41" s="113">
        <v>248.14424156800001</v>
      </c>
      <c r="BN41" s="113">
        <v>833.3128861892676</v>
      </c>
      <c r="BO41" s="105">
        <v>4</v>
      </c>
      <c r="BP41" s="105">
        <v>0</v>
      </c>
      <c r="BQ41" s="105">
        <v>0</v>
      </c>
      <c r="BR41" s="111" t="s">
        <v>564</v>
      </c>
      <c r="BS41" s="111" t="s">
        <v>564</v>
      </c>
      <c r="BT41" s="111" t="s">
        <v>564</v>
      </c>
      <c r="BU41" s="107">
        <v>0</v>
      </c>
      <c r="BV41" s="106">
        <v>0</v>
      </c>
      <c r="BW41" s="107">
        <v>5</v>
      </c>
      <c r="BX41" s="107">
        <v>143</v>
      </c>
      <c r="BY41" s="216">
        <v>1</v>
      </c>
      <c r="BZ41" s="220">
        <v>26</v>
      </c>
      <c r="CA41" s="111">
        <v>0</v>
      </c>
      <c r="CB41" s="111">
        <v>0</v>
      </c>
      <c r="CC41" s="111">
        <v>0</v>
      </c>
      <c r="CD41" s="112">
        <v>40</v>
      </c>
      <c r="CE41" s="114">
        <v>0.93700000000000006</v>
      </c>
      <c r="CF41" s="216">
        <v>44</v>
      </c>
      <c r="CG41" s="216">
        <v>1530</v>
      </c>
      <c r="CH41" s="107">
        <v>4</v>
      </c>
      <c r="CI41" s="110"/>
      <c r="CJ41" s="107">
        <v>19</v>
      </c>
      <c r="CK41" s="107">
        <v>0</v>
      </c>
      <c r="CL41" s="112">
        <v>0</v>
      </c>
      <c r="CM41" s="112">
        <v>1</v>
      </c>
      <c r="CN41" s="115">
        <v>38.333333333333336</v>
      </c>
      <c r="CO41" s="115">
        <v>481.33333333333331</v>
      </c>
      <c r="CP41" s="115">
        <v>144992.66666666666</v>
      </c>
      <c r="CQ41" s="116">
        <v>179759.74808443169</v>
      </c>
      <c r="CR41" s="115">
        <v>0</v>
      </c>
      <c r="CS41" s="115">
        <v>1</v>
      </c>
      <c r="CT41" s="112">
        <v>1</v>
      </c>
      <c r="CU41" s="112">
        <v>130</v>
      </c>
      <c r="CV41" s="112">
        <v>0</v>
      </c>
      <c r="CW41" s="112">
        <v>0</v>
      </c>
    </row>
    <row r="42" spans="1:101" s="219" customFormat="1" x14ac:dyDescent="0.25">
      <c r="A42" s="110" t="s">
        <v>227</v>
      </c>
      <c r="B42" s="111">
        <v>6</v>
      </c>
      <c r="C42" s="111">
        <v>27</v>
      </c>
      <c r="D42" s="111">
        <v>437</v>
      </c>
      <c r="E42" s="111">
        <v>14</v>
      </c>
      <c r="F42" s="111">
        <v>1</v>
      </c>
      <c r="G42" s="111">
        <v>12</v>
      </c>
      <c r="H42" s="111"/>
      <c r="I42" s="111"/>
      <c r="J42" s="111">
        <v>9</v>
      </c>
      <c r="K42" s="216">
        <v>15</v>
      </c>
      <c r="L42" s="111">
        <v>3392.2</v>
      </c>
      <c r="M42" s="111" t="s">
        <v>568</v>
      </c>
      <c r="N42" s="111">
        <v>5</v>
      </c>
      <c r="O42" s="111">
        <v>0</v>
      </c>
      <c r="P42" s="111">
        <v>0</v>
      </c>
      <c r="Q42" s="111">
        <v>6</v>
      </c>
      <c r="R42" s="109">
        <v>0.64500000000000002</v>
      </c>
      <c r="S42" s="111">
        <v>2</v>
      </c>
      <c r="T42" s="2">
        <v>0</v>
      </c>
      <c r="U42" s="107">
        <v>0</v>
      </c>
      <c r="V42" s="112">
        <v>434</v>
      </c>
      <c r="W42" s="107">
        <v>13</v>
      </c>
      <c r="X42" s="217">
        <v>3</v>
      </c>
      <c r="Y42" s="217">
        <v>1139.2</v>
      </c>
      <c r="Z42" s="112">
        <v>0</v>
      </c>
      <c r="AA42" s="112">
        <v>0</v>
      </c>
      <c r="AB42" s="112">
        <v>28</v>
      </c>
      <c r="AC42" s="112">
        <v>4</v>
      </c>
      <c r="AD42" s="112">
        <v>1</v>
      </c>
      <c r="AE42" s="109">
        <v>0.54054054054054057</v>
      </c>
      <c r="AF42" s="109">
        <v>0.13513513513513514</v>
      </c>
      <c r="AG42" s="107">
        <v>0</v>
      </c>
      <c r="AH42" s="107">
        <v>0</v>
      </c>
      <c r="AI42" s="106">
        <v>22215.474924125825</v>
      </c>
      <c r="AJ42" s="107">
        <v>0</v>
      </c>
      <c r="AK42" s="107">
        <v>0</v>
      </c>
      <c r="AL42" s="111">
        <v>2</v>
      </c>
      <c r="AM42" s="111">
        <v>10.6</v>
      </c>
      <c r="AN42" s="107">
        <v>0</v>
      </c>
      <c r="AO42" s="107">
        <v>2</v>
      </c>
      <c r="AP42" s="109">
        <v>0.16216216216216217</v>
      </c>
      <c r="AQ42" s="105">
        <v>0</v>
      </c>
      <c r="AR42" s="106">
        <v>421.58908579700005</v>
      </c>
      <c r="AS42" s="107">
        <v>1</v>
      </c>
      <c r="AT42" s="107">
        <v>1</v>
      </c>
      <c r="AU42" s="107">
        <v>0</v>
      </c>
      <c r="AV42" s="108">
        <v>37.939240992800002</v>
      </c>
      <c r="AW42" s="107">
        <v>0</v>
      </c>
      <c r="AX42" s="107">
        <v>0</v>
      </c>
      <c r="AY42" s="107">
        <v>0</v>
      </c>
      <c r="AZ42" s="107">
        <v>0</v>
      </c>
      <c r="BA42" s="218">
        <v>1</v>
      </c>
      <c r="BB42" s="218">
        <v>9</v>
      </c>
      <c r="BC42" s="111">
        <v>48</v>
      </c>
      <c r="BD42" s="107">
        <v>781</v>
      </c>
      <c r="BE42" s="107">
        <v>111</v>
      </c>
      <c r="BF42" s="109">
        <v>0.51351351351351349</v>
      </c>
      <c r="BG42" s="105">
        <v>0</v>
      </c>
      <c r="BH42" s="113">
        <v>0</v>
      </c>
      <c r="BI42" s="113">
        <v>0</v>
      </c>
      <c r="BJ42" s="113">
        <v>325.19332143399998</v>
      </c>
      <c r="BK42" s="113">
        <v>0</v>
      </c>
      <c r="BL42" s="113">
        <v>0.51279861910199998</v>
      </c>
      <c r="BM42" s="113">
        <v>60.766617550799992</v>
      </c>
      <c r="BN42" s="113">
        <v>717.38442509399442</v>
      </c>
      <c r="BO42" s="105">
        <v>11</v>
      </c>
      <c r="BP42" s="105">
        <v>0</v>
      </c>
      <c r="BQ42" s="105">
        <v>0</v>
      </c>
      <c r="BR42" s="111" t="s">
        <v>564</v>
      </c>
      <c r="BS42" s="111" t="s">
        <v>564</v>
      </c>
      <c r="BT42" s="111" t="s">
        <v>564</v>
      </c>
      <c r="BU42" s="107">
        <v>0</v>
      </c>
      <c r="BV42" s="106">
        <v>0</v>
      </c>
      <c r="BW42" s="107">
        <v>4</v>
      </c>
      <c r="BX42" s="107">
        <v>80</v>
      </c>
      <c r="BY42" s="216">
        <v>1</v>
      </c>
      <c r="BZ42" s="220">
        <v>5</v>
      </c>
      <c r="CA42" s="111">
        <v>18</v>
      </c>
      <c r="CB42" s="111">
        <v>67</v>
      </c>
      <c r="CC42" s="111">
        <v>0</v>
      </c>
      <c r="CD42" s="112">
        <v>7</v>
      </c>
      <c r="CE42" s="114">
        <v>0.94299999999999995</v>
      </c>
      <c r="CF42" s="216">
        <v>9</v>
      </c>
      <c r="CG42" s="216">
        <v>292.5</v>
      </c>
      <c r="CH42" s="107">
        <v>4</v>
      </c>
      <c r="CI42" s="110">
        <f>1/6</f>
        <v>0.16666666666666666</v>
      </c>
      <c r="CJ42" s="107">
        <v>6</v>
      </c>
      <c r="CK42" s="107">
        <v>0</v>
      </c>
      <c r="CL42" s="112">
        <v>0</v>
      </c>
      <c r="CM42" s="112">
        <v>0</v>
      </c>
      <c r="CN42" s="115">
        <v>6.666666666666667</v>
      </c>
      <c r="CO42" s="115">
        <v>0</v>
      </c>
      <c r="CP42" s="115">
        <v>0</v>
      </c>
      <c r="CQ42" s="116">
        <v>77477.777777777781</v>
      </c>
      <c r="CR42" s="115">
        <v>1</v>
      </c>
      <c r="CS42" s="115">
        <v>0</v>
      </c>
      <c r="CT42" s="112">
        <v>4</v>
      </c>
      <c r="CU42" s="112">
        <v>19</v>
      </c>
      <c r="CV42" s="112">
        <v>1</v>
      </c>
      <c r="CW42" s="112">
        <v>0</v>
      </c>
    </row>
    <row r="43" spans="1:101" s="219" customFormat="1" x14ac:dyDescent="0.25">
      <c r="A43" s="110" t="s">
        <v>103</v>
      </c>
      <c r="B43" s="111">
        <v>4</v>
      </c>
      <c r="C43" s="111">
        <v>11</v>
      </c>
      <c r="D43" s="111">
        <v>243</v>
      </c>
      <c r="E43" s="111">
        <v>8</v>
      </c>
      <c r="F43" s="111">
        <v>2</v>
      </c>
      <c r="G43" s="111">
        <v>6</v>
      </c>
      <c r="H43" s="111"/>
      <c r="I43" s="111"/>
      <c r="J43" s="111">
        <v>2</v>
      </c>
      <c r="K43" s="216">
        <v>7</v>
      </c>
      <c r="L43" s="111">
        <v>4112.6000000000004</v>
      </c>
      <c r="M43" s="111" t="s">
        <v>569</v>
      </c>
      <c r="N43" s="111">
        <v>0</v>
      </c>
      <c r="O43" s="111">
        <v>0</v>
      </c>
      <c r="P43" s="111">
        <v>0</v>
      </c>
      <c r="Q43" s="111">
        <v>0</v>
      </c>
      <c r="R43" s="109">
        <v>0.64500000000000002</v>
      </c>
      <c r="S43" s="111">
        <v>2</v>
      </c>
      <c r="T43" s="2">
        <v>0</v>
      </c>
      <c r="U43" s="107">
        <v>0</v>
      </c>
      <c r="V43" s="112">
        <v>9</v>
      </c>
      <c r="W43" s="107">
        <v>15</v>
      </c>
      <c r="X43" s="217">
        <v>1</v>
      </c>
      <c r="Y43" s="217">
        <v>52.7</v>
      </c>
      <c r="Z43" s="112">
        <v>0</v>
      </c>
      <c r="AA43" s="112">
        <v>0</v>
      </c>
      <c r="AB43" s="112">
        <v>105</v>
      </c>
      <c r="AC43" s="112">
        <v>0</v>
      </c>
      <c r="AD43" s="112">
        <v>0</v>
      </c>
      <c r="AE43" s="109">
        <v>0.51700000000000002</v>
      </c>
      <c r="AF43" s="109">
        <v>4.8000000000000001E-2</v>
      </c>
      <c r="AG43" s="107">
        <v>0</v>
      </c>
      <c r="AH43" s="107">
        <v>0</v>
      </c>
      <c r="AI43" s="106">
        <v>4353.1749309079496</v>
      </c>
      <c r="AJ43" s="107">
        <v>0</v>
      </c>
      <c r="AK43" s="107">
        <v>0</v>
      </c>
      <c r="AL43" s="111">
        <v>0</v>
      </c>
      <c r="AM43" s="111">
        <v>0</v>
      </c>
      <c r="AN43" s="107">
        <v>0</v>
      </c>
      <c r="AO43" s="107">
        <v>8</v>
      </c>
      <c r="AP43" s="109">
        <v>0.216</v>
      </c>
      <c r="AQ43" s="105">
        <v>0</v>
      </c>
      <c r="AR43" s="106">
        <v>270.80612494500002</v>
      </c>
      <c r="AS43" s="107">
        <v>0</v>
      </c>
      <c r="AT43" s="107">
        <v>0</v>
      </c>
      <c r="AU43" s="107">
        <v>1</v>
      </c>
      <c r="AV43" s="108">
        <v>3.90956061245</v>
      </c>
      <c r="AW43" s="107">
        <v>0</v>
      </c>
      <c r="AX43" s="107">
        <v>0</v>
      </c>
      <c r="AY43" s="107">
        <v>0</v>
      </c>
      <c r="AZ43" s="107">
        <v>0</v>
      </c>
      <c r="BA43" s="218" t="s">
        <v>588</v>
      </c>
      <c r="BB43" s="218" t="s">
        <v>589</v>
      </c>
      <c r="BC43" s="111">
        <v>2068</v>
      </c>
      <c r="BD43" s="107">
        <v>1335</v>
      </c>
      <c r="BE43" s="107">
        <v>171</v>
      </c>
      <c r="BF43" s="109">
        <v>0.439</v>
      </c>
      <c r="BG43" s="105">
        <v>0</v>
      </c>
      <c r="BH43" s="113">
        <v>140.40336173200001</v>
      </c>
      <c r="BI43" s="113">
        <v>93.315888850099995</v>
      </c>
      <c r="BJ43" s="113">
        <v>233.71925131999998</v>
      </c>
      <c r="BK43" s="113">
        <v>93.315888450499997</v>
      </c>
      <c r="BL43" s="113">
        <v>130.76182209499999</v>
      </c>
      <c r="BM43" s="113">
        <v>46.068058499900005</v>
      </c>
      <c r="BN43" s="113">
        <v>282.57439336818595</v>
      </c>
      <c r="BO43" s="105">
        <v>2</v>
      </c>
      <c r="BP43" s="105">
        <v>0</v>
      </c>
      <c r="BQ43" s="105">
        <v>0</v>
      </c>
      <c r="BR43" s="111" t="s">
        <v>564</v>
      </c>
      <c r="BS43" s="111" t="s">
        <v>564</v>
      </c>
      <c r="BT43" s="111" t="s">
        <v>564</v>
      </c>
      <c r="BU43" s="107">
        <v>0</v>
      </c>
      <c r="BV43" s="106">
        <v>0</v>
      </c>
      <c r="BW43" s="107">
        <v>1</v>
      </c>
      <c r="BX43" s="107">
        <v>8</v>
      </c>
      <c r="BY43" s="216">
        <v>1</v>
      </c>
      <c r="BZ43" s="220">
        <v>49</v>
      </c>
      <c r="CA43" s="111">
        <v>0</v>
      </c>
      <c r="CB43" s="111">
        <v>22</v>
      </c>
      <c r="CC43" s="111">
        <v>0</v>
      </c>
      <c r="CD43" s="112">
        <v>1</v>
      </c>
      <c r="CE43" s="114">
        <v>0.94199999999999995</v>
      </c>
      <c r="CF43" s="216">
        <v>5</v>
      </c>
      <c r="CG43" s="216">
        <v>85.2</v>
      </c>
      <c r="CH43" s="107">
        <v>0</v>
      </c>
      <c r="CI43" s="110"/>
      <c r="CJ43" s="107">
        <v>2</v>
      </c>
      <c r="CK43" s="107">
        <v>0</v>
      </c>
      <c r="CL43" s="112">
        <v>0</v>
      </c>
      <c r="CM43" s="112">
        <v>0</v>
      </c>
      <c r="CN43" s="115">
        <v>5</v>
      </c>
      <c r="CO43" s="115">
        <v>0</v>
      </c>
      <c r="CP43" s="115">
        <v>0</v>
      </c>
      <c r="CQ43" s="116">
        <v>24466.666666666668</v>
      </c>
      <c r="CR43" s="115">
        <v>0</v>
      </c>
      <c r="CS43" s="115">
        <v>0</v>
      </c>
      <c r="CT43" s="112">
        <v>1</v>
      </c>
      <c r="CU43" s="112">
        <v>176</v>
      </c>
      <c r="CV43" s="112">
        <v>0</v>
      </c>
      <c r="CW43" s="112">
        <v>0</v>
      </c>
    </row>
    <row r="44" spans="1:101" s="219" customFormat="1" x14ac:dyDescent="0.25">
      <c r="A44" s="110" t="s">
        <v>157</v>
      </c>
      <c r="B44" s="111">
        <v>6</v>
      </c>
      <c r="C44" s="111">
        <v>11</v>
      </c>
      <c r="D44" s="111">
        <v>134</v>
      </c>
      <c r="E44" s="111">
        <v>6</v>
      </c>
      <c r="F44" s="111">
        <v>1</v>
      </c>
      <c r="G44" s="111">
        <v>15</v>
      </c>
      <c r="H44" s="111"/>
      <c r="I44" s="111"/>
      <c r="J44" s="111">
        <v>7</v>
      </c>
      <c r="K44" s="216">
        <v>8</v>
      </c>
      <c r="L44" s="111">
        <v>1391.5</v>
      </c>
      <c r="M44" s="111" t="s">
        <v>569</v>
      </c>
      <c r="N44" s="111">
        <v>11</v>
      </c>
      <c r="O44" s="111">
        <v>0</v>
      </c>
      <c r="P44" s="111">
        <v>0</v>
      </c>
      <c r="Q44" s="111">
        <v>8</v>
      </c>
      <c r="R44" s="109">
        <v>0.64500000000000002</v>
      </c>
      <c r="S44" s="111">
        <v>2</v>
      </c>
      <c r="T44" s="2">
        <v>0</v>
      </c>
      <c r="U44" s="107">
        <v>0</v>
      </c>
      <c r="V44" s="112">
        <v>116</v>
      </c>
      <c r="W44" s="107">
        <v>52</v>
      </c>
      <c r="X44" s="217">
        <v>3</v>
      </c>
      <c r="Y44" s="217">
        <v>280.3</v>
      </c>
      <c r="Z44" s="112">
        <v>0</v>
      </c>
      <c r="AA44" s="112">
        <v>0</v>
      </c>
      <c r="AB44" s="112">
        <v>570</v>
      </c>
      <c r="AC44" s="112">
        <v>62</v>
      </c>
      <c r="AD44" s="112">
        <v>3</v>
      </c>
      <c r="AE44" s="109">
        <v>0.51700000000000002</v>
      </c>
      <c r="AF44" s="109">
        <v>4.8000000000000001E-2</v>
      </c>
      <c r="AG44" s="107">
        <v>0</v>
      </c>
      <c r="AH44" s="107">
        <v>0</v>
      </c>
      <c r="AI44" s="106">
        <v>11118.68800975114</v>
      </c>
      <c r="AJ44" s="107">
        <v>0</v>
      </c>
      <c r="AK44" s="107">
        <v>0</v>
      </c>
      <c r="AL44" s="111">
        <v>2</v>
      </c>
      <c r="AM44" s="111">
        <v>3747.5</v>
      </c>
      <c r="AN44" s="107">
        <v>6</v>
      </c>
      <c r="AO44" s="107">
        <v>3</v>
      </c>
      <c r="AP44" s="109">
        <v>0.216</v>
      </c>
      <c r="AQ44" s="105">
        <v>0</v>
      </c>
      <c r="AR44" s="106">
        <v>0</v>
      </c>
      <c r="AS44" s="107">
        <v>0</v>
      </c>
      <c r="AT44" s="107">
        <v>0</v>
      </c>
      <c r="AU44" s="107">
        <v>0</v>
      </c>
      <c r="AV44" s="108">
        <v>30.036296485200001</v>
      </c>
      <c r="AW44" s="107">
        <v>1</v>
      </c>
      <c r="AX44" s="107">
        <v>0</v>
      </c>
      <c r="AY44" s="107">
        <v>0</v>
      </c>
      <c r="AZ44" s="107">
        <v>3</v>
      </c>
      <c r="BA44" s="218">
        <v>3</v>
      </c>
      <c r="BB44" s="218">
        <v>1465.9</v>
      </c>
      <c r="BC44" s="111">
        <v>552</v>
      </c>
      <c r="BD44" s="107">
        <v>1455</v>
      </c>
      <c r="BE44" s="107">
        <v>93</v>
      </c>
      <c r="BF44" s="109">
        <v>0.439</v>
      </c>
      <c r="BG44" s="105">
        <v>0</v>
      </c>
      <c r="BH44" s="113">
        <v>0</v>
      </c>
      <c r="BI44" s="113">
        <v>0</v>
      </c>
      <c r="BJ44" s="113">
        <v>258.24935676799998</v>
      </c>
      <c r="BK44" s="113">
        <v>0</v>
      </c>
      <c r="BL44" s="113">
        <v>0</v>
      </c>
      <c r="BM44" s="113">
        <v>94.787405080900001</v>
      </c>
      <c r="BN44" s="113">
        <v>159.83419396124378</v>
      </c>
      <c r="BO44" s="105">
        <v>7</v>
      </c>
      <c r="BP44" s="105">
        <v>0</v>
      </c>
      <c r="BQ44" s="105">
        <v>0</v>
      </c>
      <c r="BR44" s="111" t="s">
        <v>564</v>
      </c>
      <c r="BS44" s="111" t="s">
        <v>564</v>
      </c>
      <c r="BT44" s="111" t="s">
        <v>564</v>
      </c>
      <c r="BU44" s="107">
        <v>0</v>
      </c>
      <c r="BV44" s="106">
        <v>4</v>
      </c>
      <c r="BW44" s="107">
        <v>0</v>
      </c>
      <c r="BX44" s="107">
        <v>0</v>
      </c>
      <c r="BY44" s="216">
        <v>2</v>
      </c>
      <c r="BZ44" s="220">
        <v>1734.8</v>
      </c>
      <c r="CA44" s="111">
        <v>0</v>
      </c>
      <c r="CB44" s="111">
        <v>0</v>
      </c>
      <c r="CC44" s="111">
        <v>0</v>
      </c>
      <c r="CD44" s="112">
        <v>12</v>
      </c>
      <c r="CE44" s="114">
        <v>0.93599999999999994</v>
      </c>
      <c r="CF44" s="216">
        <v>18</v>
      </c>
      <c r="CG44" s="216">
        <v>550.4</v>
      </c>
      <c r="CH44" s="107">
        <v>10</v>
      </c>
      <c r="CI44" s="110"/>
      <c r="CJ44" s="107">
        <v>0</v>
      </c>
      <c r="CK44" s="107">
        <v>0</v>
      </c>
      <c r="CL44" s="112">
        <v>0</v>
      </c>
      <c r="CM44" s="112">
        <v>1</v>
      </c>
      <c r="CN44" s="115">
        <v>5</v>
      </c>
      <c r="CO44" s="115">
        <v>0</v>
      </c>
      <c r="CP44" s="115">
        <v>0</v>
      </c>
      <c r="CQ44" s="116">
        <v>70681.481481481489</v>
      </c>
      <c r="CR44" s="115">
        <v>2</v>
      </c>
      <c r="CS44" s="115">
        <v>0</v>
      </c>
      <c r="CT44" s="112">
        <v>3</v>
      </c>
      <c r="CU44" s="112">
        <v>0</v>
      </c>
      <c r="CV44" s="112">
        <v>57</v>
      </c>
      <c r="CW44" s="112">
        <v>0</v>
      </c>
    </row>
    <row r="45" spans="1:101" s="219" customFormat="1" x14ac:dyDescent="0.25">
      <c r="A45" s="110" t="s">
        <v>48</v>
      </c>
      <c r="B45" s="111">
        <v>5</v>
      </c>
      <c r="C45" s="111">
        <v>13</v>
      </c>
      <c r="D45" s="111">
        <v>289</v>
      </c>
      <c r="E45" s="111">
        <v>23</v>
      </c>
      <c r="F45" s="111">
        <v>0</v>
      </c>
      <c r="G45" s="111">
        <v>10</v>
      </c>
      <c r="H45" s="111"/>
      <c r="I45" s="111"/>
      <c r="J45" s="111">
        <v>10</v>
      </c>
      <c r="K45" s="216">
        <v>10</v>
      </c>
      <c r="L45" s="111">
        <v>4378.2</v>
      </c>
      <c r="M45" s="111" t="s">
        <v>569</v>
      </c>
      <c r="N45" s="111">
        <v>2</v>
      </c>
      <c r="O45" s="111">
        <v>0</v>
      </c>
      <c r="P45" s="111">
        <v>0</v>
      </c>
      <c r="Q45" s="111">
        <v>0</v>
      </c>
      <c r="R45" s="109">
        <v>0.73809523809523814</v>
      </c>
      <c r="S45" s="111">
        <v>3</v>
      </c>
      <c r="T45" s="2">
        <v>0</v>
      </c>
      <c r="U45" s="107">
        <v>0</v>
      </c>
      <c r="V45" s="112">
        <v>63</v>
      </c>
      <c r="W45" s="107">
        <v>30</v>
      </c>
      <c r="X45" s="217">
        <v>0</v>
      </c>
      <c r="Y45" s="217">
        <v>0</v>
      </c>
      <c r="Z45" s="112">
        <v>0</v>
      </c>
      <c r="AA45" s="112">
        <v>0</v>
      </c>
      <c r="AB45" s="112">
        <v>1067</v>
      </c>
      <c r="AC45" s="112">
        <v>107</v>
      </c>
      <c r="AD45" s="112">
        <v>1</v>
      </c>
      <c r="AE45" s="109">
        <v>0.8035714285714286</v>
      </c>
      <c r="AF45" s="109">
        <v>0.125</v>
      </c>
      <c r="AG45" s="107">
        <v>0</v>
      </c>
      <c r="AH45" s="107">
        <v>2</v>
      </c>
      <c r="AI45" s="106">
        <v>12837.014213168399</v>
      </c>
      <c r="AJ45" s="107">
        <v>0</v>
      </c>
      <c r="AK45" s="107">
        <v>0</v>
      </c>
      <c r="AL45" s="111">
        <v>0</v>
      </c>
      <c r="AM45" s="111">
        <v>0</v>
      </c>
      <c r="AN45" s="107">
        <v>0</v>
      </c>
      <c r="AO45" s="107">
        <v>4</v>
      </c>
      <c r="AP45" s="109">
        <v>0.2857142857142857</v>
      </c>
      <c r="AQ45" s="105">
        <v>0</v>
      </c>
      <c r="AR45" s="106">
        <v>0</v>
      </c>
      <c r="AS45" s="107">
        <v>0</v>
      </c>
      <c r="AT45" s="107">
        <v>0</v>
      </c>
      <c r="AU45" s="107">
        <v>5</v>
      </c>
      <c r="AV45" s="108">
        <v>0</v>
      </c>
      <c r="AW45" s="107">
        <v>0</v>
      </c>
      <c r="AX45" s="107">
        <v>0</v>
      </c>
      <c r="AY45" s="107">
        <v>0</v>
      </c>
      <c r="AZ45" s="107">
        <v>0</v>
      </c>
      <c r="BA45" s="218">
        <v>1</v>
      </c>
      <c r="BB45" s="218">
        <v>525.9</v>
      </c>
      <c r="BC45" s="111">
        <v>134</v>
      </c>
      <c r="BD45" s="107">
        <v>3215</v>
      </c>
      <c r="BE45" s="107">
        <v>259</v>
      </c>
      <c r="BF45" s="109">
        <v>0.6607142857142857</v>
      </c>
      <c r="BG45" s="105">
        <v>0</v>
      </c>
      <c r="BH45" s="113">
        <v>1329.0551247400001</v>
      </c>
      <c r="BI45" s="113">
        <v>1329.0550833300001</v>
      </c>
      <c r="BJ45" s="113">
        <v>1329.0551394200002</v>
      </c>
      <c r="BK45" s="113">
        <v>0</v>
      </c>
      <c r="BL45" s="113">
        <v>0</v>
      </c>
      <c r="BM45" s="113">
        <v>11.768715714300001</v>
      </c>
      <c r="BN45" s="113">
        <v>27.668185849125365</v>
      </c>
      <c r="BO45" s="105">
        <v>1</v>
      </c>
      <c r="BP45" s="105">
        <v>0</v>
      </c>
      <c r="BQ45" s="105">
        <v>0</v>
      </c>
      <c r="BR45" s="111" t="s">
        <v>564</v>
      </c>
      <c r="BS45" s="111" t="s">
        <v>564</v>
      </c>
      <c r="BT45" s="111" t="s">
        <v>564</v>
      </c>
      <c r="BU45" s="107">
        <v>0</v>
      </c>
      <c r="BV45" s="106">
        <v>0</v>
      </c>
      <c r="BW45" s="107">
        <v>4</v>
      </c>
      <c r="BX45" s="107">
        <v>49</v>
      </c>
      <c r="BY45" s="216" t="s">
        <v>588</v>
      </c>
      <c r="BZ45" s="216" t="s">
        <v>589</v>
      </c>
      <c r="CA45" s="111">
        <v>0</v>
      </c>
      <c r="CB45" s="111">
        <v>24</v>
      </c>
      <c r="CC45" s="111">
        <v>0</v>
      </c>
      <c r="CD45" s="112">
        <v>9</v>
      </c>
      <c r="CE45" s="114">
        <v>0.96</v>
      </c>
      <c r="CF45" s="216">
        <v>0</v>
      </c>
      <c r="CG45" s="216">
        <v>0</v>
      </c>
      <c r="CH45" s="107">
        <v>2</v>
      </c>
      <c r="CI45" s="110"/>
      <c r="CJ45" s="107">
        <v>7</v>
      </c>
      <c r="CK45" s="107">
        <v>0</v>
      </c>
      <c r="CL45" s="112">
        <v>1</v>
      </c>
      <c r="CM45" s="112">
        <v>1</v>
      </c>
      <c r="CN45" s="115">
        <v>5</v>
      </c>
      <c r="CO45" s="115">
        <v>0</v>
      </c>
      <c r="CP45" s="115">
        <v>0</v>
      </c>
      <c r="CQ45" s="116">
        <v>23107.407407407409</v>
      </c>
      <c r="CR45" s="115">
        <v>1</v>
      </c>
      <c r="CS45" s="115">
        <v>1</v>
      </c>
      <c r="CT45" s="112">
        <v>5</v>
      </c>
      <c r="CU45" s="112">
        <v>10</v>
      </c>
      <c r="CV45" s="112">
        <v>119</v>
      </c>
      <c r="CW45" s="112">
        <v>4</v>
      </c>
    </row>
    <row r="46" spans="1:101" s="219" customFormat="1" x14ac:dyDescent="0.25">
      <c r="A46" s="110" t="s">
        <v>96</v>
      </c>
      <c r="B46" s="111">
        <v>4</v>
      </c>
      <c r="C46" s="111">
        <v>8</v>
      </c>
      <c r="D46" s="111">
        <v>223</v>
      </c>
      <c r="E46" s="111">
        <v>4</v>
      </c>
      <c r="F46" s="111">
        <v>1</v>
      </c>
      <c r="G46" s="111">
        <v>12</v>
      </c>
      <c r="H46" s="111"/>
      <c r="I46" s="111"/>
      <c r="J46" s="111">
        <v>7</v>
      </c>
      <c r="K46" s="216">
        <v>10</v>
      </c>
      <c r="L46" s="111">
        <v>3141.1</v>
      </c>
      <c r="M46" s="111" t="s">
        <v>569</v>
      </c>
      <c r="N46" s="111">
        <v>3</v>
      </c>
      <c r="O46" s="111">
        <v>0</v>
      </c>
      <c r="P46" s="111">
        <v>0</v>
      </c>
      <c r="Q46" s="111">
        <v>0</v>
      </c>
      <c r="R46" s="109">
        <v>0.5</v>
      </c>
      <c r="S46" s="111">
        <v>0</v>
      </c>
      <c r="T46" s="2">
        <v>0</v>
      </c>
      <c r="U46" s="107">
        <v>1</v>
      </c>
      <c r="V46" s="112">
        <v>51</v>
      </c>
      <c r="W46" s="107">
        <v>112</v>
      </c>
      <c r="X46" s="217">
        <v>1</v>
      </c>
      <c r="Y46" s="217">
        <v>22</v>
      </c>
      <c r="Z46" s="112">
        <v>0</v>
      </c>
      <c r="AA46" s="112">
        <v>0</v>
      </c>
      <c r="AB46" s="112">
        <v>529</v>
      </c>
      <c r="AC46" s="112">
        <v>32</v>
      </c>
      <c r="AD46" s="112">
        <v>0</v>
      </c>
      <c r="AE46" s="109">
        <v>0.41791044776119401</v>
      </c>
      <c r="AF46" s="109">
        <v>4.4776119402985072E-2</v>
      </c>
      <c r="AG46" s="107">
        <v>0</v>
      </c>
      <c r="AH46" s="107">
        <v>1</v>
      </c>
      <c r="AI46" s="106">
        <v>11476.9660283268</v>
      </c>
      <c r="AJ46" s="107">
        <v>5</v>
      </c>
      <c r="AK46" s="107">
        <v>0</v>
      </c>
      <c r="AL46" s="111">
        <v>0</v>
      </c>
      <c r="AM46" s="111">
        <v>0</v>
      </c>
      <c r="AN46" s="107">
        <v>1</v>
      </c>
      <c r="AO46" s="107">
        <v>7</v>
      </c>
      <c r="AP46" s="109">
        <v>0.2537313432835821</v>
      </c>
      <c r="AQ46" s="105">
        <v>0</v>
      </c>
      <c r="AR46" s="106">
        <v>225.80751967000003</v>
      </c>
      <c r="AS46" s="107">
        <v>0</v>
      </c>
      <c r="AT46" s="107">
        <v>0</v>
      </c>
      <c r="AU46" s="107">
        <v>1</v>
      </c>
      <c r="AV46" s="108">
        <v>0.45619855636900003</v>
      </c>
      <c r="AW46" s="107">
        <v>0</v>
      </c>
      <c r="AX46" s="107">
        <v>0</v>
      </c>
      <c r="AY46" s="107">
        <v>0</v>
      </c>
      <c r="AZ46" s="107">
        <v>0</v>
      </c>
      <c r="BA46" s="218">
        <v>1</v>
      </c>
      <c r="BB46" s="218">
        <v>48.3</v>
      </c>
      <c r="BC46" s="111">
        <v>179</v>
      </c>
      <c r="BD46" s="107">
        <v>3419</v>
      </c>
      <c r="BE46" s="107">
        <v>153</v>
      </c>
      <c r="BF46" s="109">
        <v>0.55223880597014929</v>
      </c>
      <c r="BG46" s="105">
        <v>0</v>
      </c>
      <c r="BH46" s="113">
        <v>0</v>
      </c>
      <c r="BI46" s="113">
        <v>0</v>
      </c>
      <c r="BJ46" s="113">
        <v>6.0353480217</v>
      </c>
      <c r="BK46" s="113">
        <v>0</v>
      </c>
      <c r="BL46" s="113">
        <v>0</v>
      </c>
      <c r="BM46" s="113">
        <v>166.68958049</v>
      </c>
      <c r="BN46" s="113">
        <v>80.263546196090985</v>
      </c>
      <c r="BO46" s="105">
        <v>1</v>
      </c>
      <c r="BP46" s="105">
        <v>0</v>
      </c>
      <c r="BQ46" s="105">
        <v>0</v>
      </c>
      <c r="BR46" s="111" t="s">
        <v>564</v>
      </c>
      <c r="BS46" s="111" t="s">
        <v>564</v>
      </c>
      <c r="BT46" s="111" t="s">
        <v>564</v>
      </c>
      <c r="BU46" s="107">
        <v>0</v>
      </c>
      <c r="BV46" s="106">
        <v>6</v>
      </c>
      <c r="BW46" s="107">
        <v>6</v>
      </c>
      <c r="BX46" s="107">
        <v>279</v>
      </c>
      <c r="BY46" s="216">
        <v>3</v>
      </c>
      <c r="BZ46" s="220">
        <v>528.79999999999995</v>
      </c>
      <c r="CA46" s="111">
        <v>0</v>
      </c>
      <c r="CB46" s="111">
        <v>114</v>
      </c>
      <c r="CC46" s="111">
        <v>0</v>
      </c>
      <c r="CD46" s="112">
        <v>2</v>
      </c>
      <c r="CE46" s="114">
        <v>0.95799999999999996</v>
      </c>
      <c r="CF46" s="216">
        <v>3</v>
      </c>
      <c r="CG46" s="216">
        <v>79.2</v>
      </c>
      <c r="CH46" s="107">
        <v>1</v>
      </c>
      <c r="CI46" s="110"/>
      <c r="CJ46" s="107">
        <v>10</v>
      </c>
      <c r="CK46" s="107">
        <v>1</v>
      </c>
      <c r="CL46" s="112">
        <v>0</v>
      </c>
      <c r="CM46" s="112">
        <v>0</v>
      </c>
      <c r="CN46" s="115">
        <v>5</v>
      </c>
      <c r="CO46" s="115">
        <v>0</v>
      </c>
      <c r="CP46" s="115">
        <v>0</v>
      </c>
      <c r="CQ46" s="116">
        <v>104662.96296296296</v>
      </c>
      <c r="CR46" s="115">
        <v>0</v>
      </c>
      <c r="CS46" s="115">
        <v>0</v>
      </c>
      <c r="CT46" s="112">
        <v>1</v>
      </c>
      <c r="CU46" s="112">
        <v>208</v>
      </c>
      <c r="CV46" s="112">
        <v>237</v>
      </c>
      <c r="CW46" s="112">
        <v>12</v>
      </c>
    </row>
    <row r="47" spans="1:101" s="219" customFormat="1" x14ac:dyDescent="0.25">
      <c r="A47" s="110" t="s">
        <v>261</v>
      </c>
      <c r="B47" s="111">
        <v>16</v>
      </c>
      <c r="C47" s="111">
        <v>110</v>
      </c>
      <c r="D47" s="111">
        <v>2001</v>
      </c>
      <c r="E47" s="111">
        <v>33</v>
      </c>
      <c r="F47" s="111">
        <v>3</v>
      </c>
      <c r="G47" s="111">
        <v>20</v>
      </c>
      <c r="H47" s="111"/>
      <c r="I47" s="111"/>
      <c r="J47" s="111">
        <v>25</v>
      </c>
      <c r="K47" s="216">
        <v>4</v>
      </c>
      <c r="L47" s="111">
        <v>605.6</v>
      </c>
      <c r="M47" s="111" t="s">
        <v>568</v>
      </c>
      <c r="N47" s="111">
        <v>16</v>
      </c>
      <c r="O47" s="111">
        <v>0</v>
      </c>
      <c r="P47" s="111">
        <v>0</v>
      </c>
      <c r="Q47" s="111">
        <v>5</v>
      </c>
      <c r="R47" s="109">
        <v>0.64500000000000002</v>
      </c>
      <c r="S47" s="111">
        <v>3</v>
      </c>
      <c r="T47" s="2">
        <v>0</v>
      </c>
      <c r="U47" s="107">
        <v>0</v>
      </c>
      <c r="V47" s="112">
        <v>1591</v>
      </c>
      <c r="W47" s="107">
        <v>385</v>
      </c>
      <c r="X47" s="217">
        <v>3</v>
      </c>
      <c r="Y47" s="217">
        <v>117.6</v>
      </c>
      <c r="Z47" s="112">
        <v>0</v>
      </c>
      <c r="AA47" s="112">
        <v>0</v>
      </c>
      <c r="AB47" s="112">
        <v>1111</v>
      </c>
      <c r="AC47" s="112">
        <v>94</v>
      </c>
      <c r="AD47" s="112">
        <v>2</v>
      </c>
      <c r="AE47" s="109">
        <v>0.51700000000000002</v>
      </c>
      <c r="AF47" s="109">
        <v>4.8000000000000001E-2</v>
      </c>
      <c r="AG47" s="107">
        <v>0</v>
      </c>
      <c r="AH47" s="107">
        <v>0</v>
      </c>
      <c r="AI47" s="106">
        <v>35857.469153835344</v>
      </c>
      <c r="AJ47" s="107">
        <v>1</v>
      </c>
      <c r="AK47" s="107">
        <v>0</v>
      </c>
      <c r="AL47" s="111">
        <v>1</v>
      </c>
      <c r="AM47" s="111">
        <v>9.6999999999999993</v>
      </c>
      <c r="AN47" s="107">
        <v>1</v>
      </c>
      <c r="AO47" s="107">
        <v>24</v>
      </c>
      <c r="AP47" s="109">
        <v>0.216</v>
      </c>
      <c r="AQ47" s="105">
        <v>0</v>
      </c>
      <c r="AR47" s="106">
        <v>74.917953624999996</v>
      </c>
      <c r="AS47" s="107">
        <v>0</v>
      </c>
      <c r="AT47" s="107">
        <v>1</v>
      </c>
      <c r="AU47" s="107">
        <v>6</v>
      </c>
      <c r="AV47" s="108">
        <v>1.19493443815</v>
      </c>
      <c r="AW47" s="107">
        <v>1</v>
      </c>
      <c r="AX47" s="107">
        <v>0</v>
      </c>
      <c r="AY47" s="107">
        <v>0</v>
      </c>
      <c r="AZ47" s="107">
        <v>1</v>
      </c>
      <c r="BA47" s="218" t="s">
        <v>588</v>
      </c>
      <c r="BB47" s="218" t="s">
        <v>589</v>
      </c>
      <c r="BC47" s="111">
        <v>44</v>
      </c>
      <c r="BD47" s="107">
        <v>5950</v>
      </c>
      <c r="BE47" s="107">
        <v>515</v>
      </c>
      <c r="BF47" s="109">
        <v>0.439</v>
      </c>
      <c r="BG47" s="105">
        <v>0</v>
      </c>
      <c r="BH47" s="113">
        <v>9617.5777065300008</v>
      </c>
      <c r="BI47" s="113">
        <v>9617.5777501200009</v>
      </c>
      <c r="BJ47" s="113">
        <v>9689.733006370001</v>
      </c>
      <c r="BK47" s="113">
        <v>0</v>
      </c>
      <c r="BL47" s="113">
        <v>0</v>
      </c>
      <c r="BM47" s="113">
        <v>321.47798330099999</v>
      </c>
      <c r="BN47" s="113">
        <v>831.29913954900076</v>
      </c>
      <c r="BO47" s="105">
        <v>1</v>
      </c>
      <c r="BP47" s="105">
        <v>0</v>
      </c>
      <c r="BQ47" s="105">
        <v>0</v>
      </c>
      <c r="BR47" s="111" t="s">
        <v>564</v>
      </c>
      <c r="BS47" s="111" t="s">
        <v>564</v>
      </c>
      <c r="BT47" s="111" t="s">
        <v>564</v>
      </c>
      <c r="BU47" s="107">
        <v>0</v>
      </c>
      <c r="BV47" s="106">
        <v>0</v>
      </c>
      <c r="BW47" s="107">
        <v>13</v>
      </c>
      <c r="BX47" s="107">
        <v>257</v>
      </c>
      <c r="BY47" s="216" t="s">
        <v>588</v>
      </c>
      <c r="BZ47" s="216" t="s">
        <v>589</v>
      </c>
      <c r="CA47" s="111">
        <v>141</v>
      </c>
      <c r="CB47" s="111">
        <v>596</v>
      </c>
      <c r="CC47" s="111">
        <v>0</v>
      </c>
      <c r="CD47" s="112">
        <v>22</v>
      </c>
      <c r="CE47" s="114">
        <v>0.96199999999999997</v>
      </c>
      <c r="CF47" s="216">
        <v>10</v>
      </c>
      <c r="CG47" s="216">
        <v>726.9</v>
      </c>
      <c r="CH47" s="107">
        <v>9</v>
      </c>
      <c r="CI47" s="110"/>
      <c r="CJ47" s="107">
        <v>7</v>
      </c>
      <c r="CK47" s="107">
        <v>1</v>
      </c>
      <c r="CL47" s="112">
        <v>0</v>
      </c>
      <c r="CM47" s="112">
        <v>0</v>
      </c>
      <c r="CN47" s="115">
        <v>11.666666666666666</v>
      </c>
      <c r="CO47" s="115">
        <v>275.66666666666669</v>
      </c>
      <c r="CP47" s="115">
        <v>8121.333333333333</v>
      </c>
      <c r="CQ47" s="116">
        <v>225637.03703703702</v>
      </c>
      <c r="CR47" s="115">
        <v>2</v>
      </c>
      <c r="CS47" s="115">
        <v>2</v>
      </c>
      <c r="CT47" s="112">
        <v>11</v>
      </c>
      <c r="CU47" s="112">
        <v>856</v>
      </c>
      <c r="CV47" s="112">
        <v>474</v>
      </c>
      <c r="CW47" s="112">
        <v>79</v>
      </c>
    </row>
    <row r="48" spans="1:101" s="219" customFormat="1" x14ac:dyDescent="0.25">
      <c r="A48" s="110" t="s">
        <v>22</v>
      </c>
      <c r="B48" s="111">
        <v>67</v>
      </c>
      <c r="C48" s="111">
        <v>47</v>
      </c>
      <c r="D48" s="111">
        <v>700</v>
      </c>
      <c r="E48" s="111">
        <v>5</v>
      </c>
      <c r="F48" s="111">
        <v>0</v>
      </c>
      <c r="G48" s="111">
        <v>11</v>
      </c>
      <c r="H48" s="111"/>
      <c r="I48" s="111"/>
      <c r="J48" s="111">
        <v>2</v>
      </c>
      <c r="K48" s="216">
        <v>9</v>
      </c>
      <c r="L48" s="111">
        <v>1427.7</v>
      </c>
      <c r="M48" s="111" t="s">
        <v>568</v>
      </c>
      <c r="N48" s="111">
        <v>32</v>
      </c>
      <c r="O48" s="111">
        <v>468</v>
      </c>
      <c r="P48" s="111">
        <v>11</v>
      </c>
      <c r="Q48" s="111">
        <v>0</v>
      </c>
      <c r="R48" s="109">
        <v>0.64500000000000002</v>
      </c>
      <c r="S48" s="111">
        <v>9</v>
      </c>
      <c r="T48" s="2">
        <v>0</v>
      </c>
      <c r="U48" s="107">
        <v>35</v>
      </c>
      <c r="V48" s="112">
        <v>195</v>
      </c>
      <c r="W48" s="107">
        <v>302</v>
      </c>
      <c r="X48" s="217">
        <v>0</v>
      </c>
      <c r="Y48" s="217">
        <v>0</v>
      </c>
      <c r="Z48" s="112">
        <v>4413.46</v>
      </c>
      <c r="AA48" s="112">
        <v>0</v>
      </c>
      <c r="AB48" s="112">
        <v>104</v>
      </c>
      <c r="AC48" s="112">
        <v>0</v>
      </c>
      <c r="AD48" s="112">
        <v>11</v>
      </c>
      <c r="AE48" s="109">
        <v>0.625</v>
      </c>
      <c r="AF48" s="109">
        <v>6.25E-2</v>
      </c>
      <c r="AG48" s="107">
        <v>1</v>
      </c>
      <c r="AH48" s="107">
        <v>1</v>
      </c>
      <c r="AI48" s="106">
        <v>0</v>
      </c>
      <c r="AJ48" s="107">
        <v>0</v>
      </c>
      <c r="AK48" s="107">
        <v>0</v>
      </c>
      <c r="AL48" s="111">
        <v>1</v>
      </c>
      <c r="AM48" s="111">
        <v>37.200000000000003</v>
      </c>
      <c r="AN48" s="107">
        <v>1</v>
      </c>
      <c r="AO48" s="107">
        <v>1</v>
      </c>
      <c r="AP48" s="109">
        <v>0.1875</v>
      </c>
      <c r="AQ48" s="105">
        <v>0</v>
      </c>
      <c r="AR48" s="106">
        <v>2.0893941779299999E-2</v>
      </c>
      <c r="AS48" s="107">
        <v>0</v>
      </c>
      <c r="AT48" s="107">
        <v>5</v>
      </c>
      <c r="AU48" s="107">
        <v>6</v>
      </c>
      <c r="AV48" s="108">
        <v>0.77376828605799997</v>
      </c>
      <c r="AW48" s="107">
        <v>0</v>
      </c>
      <c r="AX48" s="107">
        <v>0</v>
      </c>
      <c r="AY48" s="107">
        <v>0</v>
      </c>
      <c r="AZ48" s="107">
        <v>9</v>
      </c>
      <c r="BA48" s="218" t="s">
        <v>588</v>
      </c>
      <c r="BB48" s="218" t="s">
        <v>589</v>
      </c>
      <c r="BC48" s="111">
        <v>461</v>
      </c>
      <c r="BD48" s="107">
        <v>2394</v>
      </c>
      <c r="BE48" s="107">
        <v>433</v>
      </c>
      <c r="BF48" s="109">
        <v>0.53125</v>
      </c>
      <c r="BG48" s="105">
        <v>0</v>
      </c>
      <c r="BH48" s="113">
        <v>0</v>
      </c>
      <c r="BI48" s="113">
        <v>0</v>
      </c>
      <c r="BJ48" s="113">
        <v>15.110009358799999</v>
      </c>
      <c r="BK48" s="113">
        <v>0</v>
      </c>
      <c r="BL48" s="113">
        <v>0</v>
      </c>
      <c r="BM48" s="113">
        <v>96.5106295171</v>
      </c>
      <c r="BN48" s="113">
        <v>0</v>
      </c>
      <c r="BO48" s="105">
        <v>1</v>
      </c>
      <c r="BP48" s="105">
        <v>0</v>
      </c>
      <c r="BQ48" s="105">
        <v>0</v>
      </c>
      <c r="BR48" s="111" t="s">
        <v>564</v>
      </c>
      <c r="BS48" s="111" t="s">
        <v>564</v>
      </c>
      <c r="BT48" s="111" t="s">
        <v>564</v>
      </c>
      <c r="BU48" s="107">
        <v>1</v>
      </c>
      <c r="BV48" s="106">
        <v>0</v>
      </c>
      <c r="BW48" s="107">
        <v>7</v>
      </c>
      <c r="BX48" s="107">
        <v>275</v>
      </c>
      <c r="BY48" s="216">
        <v>3</v>
      </c>
      <c r="BZ48" s="220">
        <v>2301</v>
      </c>
      <c r="CA48" s="111">
        <v>0</v>
      </c>
      <c r="CB48" s="111">
        <v>0</v>
      </c>
      <c r="CC48" s="111">
        <v>0</v>
      </c>
      <c r="CD48" s="112">
        <v>33</v>
      </c>
      <c r="CE48" s="114">
        <v>0.88600000000000001</v>
      </c>
      <c r="CF48" s="216">
        <v>8</v>
      </c>
      <c r="CG48" s="216">
        <v>200.1</v>
      </c>
      <c r="CH48" s="107">
        <v>20</v>
      </c>
      <c r="CI48" s="110"/>
      <c r="CJ48" s="107">
        <v>6</v>
      </c>
      <c r="CK48" s="107">
        <v>1</v>
      </c>
      <c r="CL48" s="112">
        <v>0</v>
      </c>
      <c r="CM48" s="112">
        <v>0</v>
      </c>
      <c r="CN48" s="115">
        <v>25</v>
      </c>
      <c r="CO48" s="115">
        <v>325.33333333333331</v>
      </c>
      <c r="CP48" s="115">
        <v>66786</v>
      </c>
      <c r="CQ48" s="116">
        <v>456711.11111111112</v>
      </c>
      <c r="CR48" s="115">
        <v>10</v>
      </c>
      <c r="CS48" s="115">
        <v>0</v>
      </c>
      <c r="CT48" s="112">
        <v>8</v>
      </c>
      <c r="CU48" s="112">
        <v>162</v>
      </c>
      <c r="CV48" s="112">
        <v>673</v>
      </c>
      <c r="CW48" s="112">
        <v>533</v>
      </c>
    </row>
    <row r="49" spans="1:101" s="219" customFormat="1" x14ac:dyDescent="0.25">
      <c r="A49" s="110" t="s">
        <v>45</v>
      </c>
      <c r="B49" s="111">
        <v>55</v>
      </c>
      <c r="C49" s="111">
        <v>150</v>
      </c>
      <c r="D49" s="111">
        <v>1725</v>
      </c>
      <c r="E49" s="111">
        <v>1</v>
      </c>
      <c r="F49" s="111">
        <v>7</v>
      </c>
      <c r="G49" s="111">
        <v>39</v>
      </c>
      <c r="H49" s="111"/>
      <c r="I49" s="111"/>
      <c r="J49" s="111">
        <v>43</v>
      </c>
      <c r="K49" s="216">
        <v>4</v>
      </c>
      <c r="L49" s="111">
        <v>2060.1</v>
      </c>
      <c r="M49" s="111" t="s">
        <v>569</v>
      </c>
      <c r="N49" s="111">
        <v>0</v>
      </c>
      <c r="O49" s="111">
        <v>91</v>
      </c>
      <c r="P49" s="111">
        <v>0</v>
      </c>
      <c r="Q49" s="111">
        <v>27</v>
      </c>
      <c r="R49" s="109">
        <v>0.64500000000000002</v>
      </c>
      <c r="S49" s="111">
        <v>9</v>
      </c>
      <c r="T49" s="2">
        <v>0</v>
      </c>
      <c r="U49" s="107">
        <v>13</v>
      </c>
      <c r="V49" s="112">
        <v>2</v>
      </c>
      <c r="W49" s="107">
        <v>1089</v>
      </c>
      <c r="X49" s="217">
        <v>1</v>
      </c>
      <c r="Y49" s="217">
        <v>319.39999999999998</v>
      </c>
      <c r="Z49" s="112">
        <v>0</v>
      </c>
      <c r="AA49" s="112">
        <v>0</v>
      </c>
      <c r="AB49" s="112">
        <v>211</v>
      </c>
      <c r="AC49" s="112">
        <v>16</v>
      </c>
      <c r="AD49" s="112">
        <v>0</v>
      </c>
      <c r="AE49" s="109">
        <v>0.51700000000000002</v>
      </c>
      <c r="AF49" s="109">
        <v>4.8000000000000001E-2</v>
      </c>
      <c r="AG49" s="107">
        <v>1</v>
      </c>
      <c r="AH49" s="107">
        <v>0</v>
      </c>
      <c r="AI49" s="106">
        <v>2772.1926461152198</v>
      </c>
      <c r="AJ49" s="107">
        <v>0</v>
      </c>
      <c r="AK49" s="107">
        <v>0</v>
      </c>
      <c r="AL49" s="111">
        <v>0</v>
      </c>
      <c r="AM49" s="111">
        <v>0</v>
      </c>
      <c r="AN49" s="107">
        <v>0</v>
      </c>
      <c r="AO49" s="107">
        <v>66</v>
      </c>
      <c r="AP49" s="109">
        <v>0.216</v>
      </c>
      <c r="AQ49" s="105">
        <v>0</v>
      </c>
      <c r="AR49" s="106">
        <v>0</v>
      </c>
      <c r="AS49" s="107">
        <v>2</v>
      </c>
      <c r="AT49" s="107">
        <v>6</v>
      </c>
      <c r="AU49" s="107">
        <v>7</v>
      </c>
      <c r="AV49" s="108">
        <v>0.58140533157099994</v>
      </c>
      <c r="AW49" s="107">
        <v>1</v>
      </c>
      <c r="AX49" s="107">
        <v>0.5</v>
      </c>
      <c r="AY49" s="107">
        <v>0</v>
      </c>
      <c r="AZ49" s="107">
        <v>0</v>
      </c>
      <c r="BA49" s="218">
        <v>1</v>
      </c>
      <c r="BB49" s="218">
        <v>1937.3</v>
      </c>
      <c r="BC49" s="111">
        <v>293</v>
      </c>
      <c r="BD49" s="107">
        <v>4856</v>
      </c>
      <c r="BE49" s="107">
        <v>614</v>
      </c>
      <c r="BF49" s="109">
        <v>0.439</v>
      </c>
      <c r="BG49" s="105">
        <v>0</v>
      </c>
      <c r="BH49" s="113">
        <v>0</v>
      </c>
      <c r="BI49" s="113">
        <v>0</v>
      </c>
      <c r="BJ49" s="113">
        <v>16.125914714099999</v>
      </c>
      <c r="BK49" s="113">
        <v>0</v>
      </c>
      <c r="BL49" s="113">
        <v>0</v>
      </c>
      <c r="BM49" s="113">
        <v>1.50145923514</v>
      </c>
      <c r="BN49" s="113">
        <v>24.10522174003</v>
      </c>
      <c r="BO49" s="105">
        <v>2</v>
      </c>
      <c r="BP49" s="105">
        <v>0</v>
      </c>
      <c r="BQ49" s="105">
        <v>0</v>
      </c>
      <c r="BR49" s="111" t="s">
        <v>564</v>
      </c>
      <c r="BS49" s="111" t="s">
        <v>564</v>
      </c>
      <c r="BT49" s="111" t="s">
        <v>564</v>
      </c>
      <c r="BU49" s="107">
        <v>0</v>
      </c>
      <c r="BV49" s="106">
        <v>0</v>
      </c>
      <c r="BW49" s="107">
        <v>11</v>
      </c>
      <c r="BX49" s="107">
        <v>474</v>
      </c>
      <c r="BY49" s="216">
        <v>1</v>
      </c>
      <c r="BZ49" s="220">
        <v>50</v>
      </c>
      <c r="CA49" s="111">
        <v>0</v>
      </c>
      <c r="CB49" s="111">
        <v>0</v>
      </c>
      <c r="CC49" s="111">
        <v>0</v>
      </c>
      <c r="CD49" s="112">
        <v>322</v>
      </c>
      <c r="CE49" s="114">
        <v>0.86699999999999999</v>
      </c>
      <c r="CF49" s="216">
        <v>0</v>
      </c>
      <c r="CG49" s="216">
        <v>0</v>
      </c>
      <c r="CH49" s="107">
        <v>0</v>
      </c>
      <c r="CI49" s="110"/>
      <c r="CJ49" s="107">
        <v>61</v>
      </c>
      <c r="CK49" s="107">
        <v>0</v>
      </c>
      <c r="CL49" s="112">
        <v>0</v>
      </c>
      <c r="CM49" s="112">
        <v>0</v>
      </c>
      <c r="CN49" s="115">
        <v>123.33333333333333</v>
      </c>
      <c r="CO49" s="115">
        <v>1731</v>
      </c>
      <c r="CP49" s="115">
        <v>188381.66666666666</v>
      </c>
      <c r="CQ49" s="116">
        <v>2164727.639696795</v>
      </c>
      <c r="CR49" s="115">
        <v>0</v>
      </c>
      <c r="CS49" s="115">
        <v>2</v>
      </c>
      <c r="CT49" s="112">
        <v>7</v>
      </c>
      <c r="CU49" s="112">
        <v>0</v>
      </c>
      <c r="CV49" s="112">
        <v>0</v>
      </c>
      <c r="CW49" s="112">
        <v>0</v>
      </c>
    </row>
    <row r="50" spans="1:101" s="219" customFormat="1" x14ac:dyDescent="0.25">
      <c r="A50" s="110" t="s">
        <v>225</v>
      </c>
      <c r="B50" s="111">
        <v>0</v>
      </c>
      <c r="C50" s="111">
        <v>8</v>
      </c>
      <c r="D50" s="111">
        <v>62</v>
      </c>
      <c r="E50" s="111">
        <v>5</v>
      </c>
      <c r="F50" s="111">
        <v>1</v>
      </c>
      <c r="G50" s="111">
        <v>8</v>
      </c>
      <c r="H50" s="111"/>
      <c r="I50" s="111"/>
      <c r="J50" s="111">
        <v>1</v>
      </c>
      <c r="K50" s="216">
        <v>22</v>
      </c>
      <c r="L50" s="111">
        <v>11154</v>
      </c>
      <c r="M50" s="111" t="s">
        <v>568</v>
      </c>
      <c r="N50" s="111">
        <v>0</v>
      </c>
      <c r="O50" s="111">
        <v>0</v>
      </c>
      <c r="P50" s="111">
        <v>0</v>
      </c>
      <c r="Q50" s="111">
        <v>4</v>
      </c>
      <c r="R50" s="109">
        <v>0.6</v>
      </c>
      <c r="S50" s="111">
        <v>2</v>
      </c>
      <c r="T50" s="2">
        <v>2</v>
      </c>
      <c r="U50" s="107">
        <v>0</v>
      </c>
      <c r="V50" s="112">
        <v>26</v>
      </c>
      <c r="W50" s="107">
        <v>8</v>
      </c>
      <c r="X50" s="217">
        <v>8</v>
      </c>
      <c r="Y50" s="217">
        <v>890</v>
      </c>
      <c r="Z50" s="112">
        <v>0</v>
      </c>
      <c r="AA50" s="112">
        <v>0</v>
      </c>
      <c r="AB50" s="112">
        <v>316</v>
      </c>
      <c r="AC50" s="112">
        <v>1</v>
      </c>
      <c r="AD50" s="112">
        <v>0</v>
      </c>
      <c r="AE50" s="109">
        <v>0.58974358974358976</v>
      </c>
      <c r="AF50" s="109">
        <v>4.8000000000000001E-2</v>
      </c>
      <c r="AG50" s="107">
        <v>1</v>
      </c>
      <c r="AH50" s="107">
        <v>0</v>
      </c>
      <c r="AI50" s="106">
        <v>11331.044489573902</v>
      </c>
      <c r="AJ50" s="107">
        <v>0</v>
      </c>
      <c r="AK50" s="107">
        <v>0</v>
      </c>
      <c r="AL50" s="111">
        <v>2</v>
      </c>
      <c r="AM50" s="111">
        <v>48.7</v>
      </c>
      <c r="AN50" s="107">
        <v>0</v>
      </c>
      <c r="AO50" s="107">
        <v>0</v>
      </c>
      <c r="AP50" s="109">
        <v>0.25641025641025639</v>
      </c>
      <c r="AQ50" s="105">
        <v>0</v>
      </c>
      <c r="AR50" s="106">
        <v>79.130172961</v>
      </c>
      <c r="AS50" s="107">
        <v>0</v>
      </c>
      <c r="AT50" s="107">
        <v>0</v>
      </c>
      <c r="AU50" s="107">
        <v>0</v>
      </c>
      <c r="AV50" s="108">
        <v>0.48373197209299995</v>
      </c>
      <c r="AW50" s="107">
        <v>1</v>
      </c>
      <c r="AX50" s="107">
        <v>0</v>
      </c>
      <c r="AY50" s="107">
        <v>0</v>
      </c>
      <c r="AZ50" s="107">
        <v>0</v>
      </c>
      <c r="BA50" s="218">
        <v>1</v>
      </c>
      <c r="BB50" s="218">
        <v>13.8</v>
      </c>
      <c r="BC50" s="111">
        <v>9</v>
      </c>
      <c r="BD50" s="107">
        <v>1906</v>
      </c>
      <c r="BE50" s="107">
        <v>50</v>
      </c>
      <c r="BF50" s="109">
        <v>0.48717948717948717</v>
      </c>
      <c r="BG50" s="105">
        <v>30.102324903700001</v>
      </c>
      <c r="BH50" s="113">
        <v>362.14785938400001</v>
      </c>
      <c r="BI50" s="113">
        <v>0</v>
      </c>
      <c r="BJ50" s="113">
        <v>663.06102166900007</v>
      </c>
      <c r="BK50" s="113">
        <v>0</v>
      </c>
      <c r="BL50" s="113">
        <v>0</v>
      </c>
      <c r="BM50" s="113">
        <v>121.68010994500001</v>
      </c>
      <c r="BN50" s="113">
        <v>62.364134074307998</v>
      </c>
      <c r="BO50" s="105">
        <v>1</v>
      </c>
      <c r="BP50" s="105">
        <v>0</v>
      </c>
      <c r="BQ50" s="105">
        <v>0</v>
      </c>
      <c r="BR50" s="111" t="s">
        <v>564</v>
      </c>
      <c r="BS50" s="111" t="s">
        <v>564</v>
      </c>
      <c r="BT50" s="111" t="s">
        <v>564</v>
      </c>
      <c r="BU50" s="107">
        <v>0</v>
      </c>
      <c r="BV50" s="106">
        <v>1</v>
      </c>
      <c r="BW50" s="107">
        <v>0</v>
      </c>
      <c r="BX50" s="107">
        <v>0</v>
      </c>
      <c r="BY50" s="216" t="s">
        <v>588</v>
      </c>
      <c r="BZ50" s="216" t="s">
        <v>589</v>
      </c>
      <c r="CA50" s="111">
        <v>0</v>
      </c>
      <c r="CB50" s="111">
        <v>34</v>
      </c>
      <c r="CC50" s="111">
        <v>0</v>
      </c>
      <c r="CD50" s="112" t="s">
        <v>555</v>
      </c>
      <c r="CE50" s="114">
        <v>0.96299999999999997</v>
      </c>
      <c r="CF50" s="216">
        <v>47</v>
      </c>
      <c r="CG50" s="216">
        <v>1479.9</v>
      </c>
      <c r="CH50" s="107">
        <v>0</v>
      </c>
      <c r="CI50" s="110">
        <f>1/8</f>
        <v>0.125</v>
      </c>
      <c r="CJ50" s="107">
        <v>1</v>
      </c>
      <c r="CK50" s="107">
        <v>0</v>
      </c>
      <c r="CL50" s="112">
        <v>0</v>
      </c>
      <c r="CM50" s="112">
        <v>1</v>
      </c>
      <c r="CN50" s="115">
        <v>5</v>
      </c>
      <c r="CO50" s="115">
        <v>0</v>
      </c>
      <c r="CP50" s="115">
        <v>0</v>
      </c>
      <c r="CQ50" s="116">
        <v>123692.5925925926</v>
      </c>
      <c r="CR50" s="115">
        <v>0</v>
      </c>
      <c r="CS50" s="115">
        <v>0</v>
      </c>
      <c r="CT50" s="112">
        <v>0</v>
      </c>
      <c r="CU50" s="112">
        <v>0</v>
      </c>
      <c r="CV50" s="112">
        <v>121</v>
      </c>
      <c r="CW50" s="112">
        <v>2</v>
      </c>
    </row>
    <row r="51" spans="1:101" s="219" customFormat="1" x14ac:dyDescent="0.25">
      <c r="A51" s="110" t="s">
        <v>200</v>
      </c>
      <c r="B51" s="111">
        <v>62</v>
      </c>
      <c r="C51" s="111">
        <v>78</v>
      </c>
      <c r="D51" s="111">
        <v>1732</v>
      </c>
      <c r="E51" s="111">
        <v>52</v>
      </c>
      <c r="F51" s="111">
        <v>0</v>
      </c>
      <c r="G51" s="111">
        <v>101</v>
      </c>
      <c r="H51" s="111"/>
      <c r="I51" s="111">
        <v>1</v>
      </c>
      <c r="J51" s="111">
        <v>11</v>
      </c>
      <c r="K51" s="216">
        <v>5</v>
      </c>
      <c r="L51" s="111">
        <v>675.8</v>
      </c>
      <c r="M51" s="111" t="s">
        <v>568</v>
      </c>
      <c r="N51" s="111">
        <v>7</v>
      </c>
      <c r="O51" s="111">
        <v>289</v>
      </c>
      <c r="P51" s="111">
        <v>0</v>
      </c>
      <c r="Q51" s="111">
        <v>1</v>
      </c>
      <c r="R51" s="109">
        <v>0.69620253164556967</v>
      </c>
      <c r="S51" s="111">
        <v>7</v>
      </c>
      <c r="T51" s="2">
        <v>0</v>
      </c>
      <c r="U51" s="107">
        <v>1</v>
      </c>
      <c r="V51" s="112">
        <v>2713</v>
      </c>
      <c r="W51" s="107">
        <v>83</v>
      </c>
      <c r="X51" s="217">
        <v>2</v>
      </c>
      <c r="Y51" s="217">
        <v>91.3</v>
      </c>
      <c r="Z51" s="112">
        <v>0</v>
      </c>
      <c r="AA51" s="112">
        <v>0</v>
      </c>
      <c r="AB51" s="112">
        <v>1972</v>
      </c>
      <c r="AC51" s="112">
        <v>369</v>
      </c>
      <c r="AD51" s="112">
        <v>3</v>
      </c>
      <c r="AE51" s="109">
        <v>0.5092592592592593</v>
      </c>
      <c r="AF51" s="109">
        <v>3.7037037037037035E-2</v>
      </c>
      <c r="AG51" s="107">
        <v>0</v>
      </c>
      <c r="AH51" s="107">
        <v>0</v>
      </c>
      <c r="AI51" s="106">
        <v>0</v>
      </c>
      <c r="AJ51" s="107">
        <v>0</v>
      </c>
      <c r="AK51" s="107">
        <v>0</v>
      </c>
      <c r="AL51" s="111">
        <v>0</v>
      </c>
      <c r="AM51" s="111">
        <v>0</v>
      </c>
      <c r="AN51" s="107">
        <v>2</v>
      </c>
      <c r="AO51" s="107">
        <v>11</v>
      </c>
      <c r="AP51" s="109">
        <v>0.26851851851851855</v>
      </c>
      <c r="AQ51" s="105">
        <v>0</v>
      </c>
      <c r="AR51" s="106">
        <v>27.213337468800002</v>
      </c>
      <c r="AS51" s="107">
        <v>0</v>
      </c>
      <c r="AT51" s="107">
        <v>0</v>
      </c>
      <c r="AU51" s="107">
        <v>2</v>
      </c>
      <c r="AV51" s="108">
        <v>49.842519378900001</v>
      </c>
      <c r="AW51" s="107">
        <v>0</v>
      </c>
      <c r="AX51" s="107">
        <v>1</v>
      </c>
      <c r="AY51" s="107">
        <v>1</v>
      </c>
      <c r="AZ51" s="107">
        <v>0</v>
      </c>
      <c r="BA51" s="218" t="s">
        <v>588</v>
      </c>
      <c r="BB51" s="218" t="s">
        <v>589</v>
      </c>
      <c r="BC51" s="111">
        <v>326</v>
      </c>
      <c r="BD51" s="107">
        <v>1932</v>
      </c>
      <c r="BE51" s="107">
        <v>22</v>
      </c>
      <c r="BF51" s="109">
        <v>0.42592592592592593</v>
      </c>
      <c r="BG51" s="105">
        <v>85.944573723199994</v>
      </c>
      <c r="BH51" s="113">
        <v>1068.10360472</v>
      </c>
      <c r="BI51" s="113">
        <v>1932.7428092599998</v>
      </c>
      <c r="BJ51" s="113">
        <v>3785.6247175999997</v>
      </c>
      <c r="BK51" s="113">
        <v>1929.3670088900001</v>
      </c>
      <c r="BL51" s="113">
        <v>701.98706471100002</v>
      </c>
      <c r="BM51" s="113">
        <v>417.80594653599996</v>
      </c>
      <c r="BN51" s="113">
        <v>4432.5317228762369</v>
      </c>
      <c r="BO51" s="105">
        <v>9</v>
      </c>
      <c r="BP51" s="105">
        <v>0</v>
      </c>
      <c r="BQ51" s="105">
        <v>0</v>
      </c>
      <c r="BR51" s="111" t="s">
        <v>564</v>
      </c>
      <c r="BS51" s="111" t="s">
        <v>564</v>
      </c>
      <c r="BT51" s="111" t="s">
        <v>564</v>
      </c>
      <c r="BU51" s="107">
        <v>1</v>
      </c>
      <c r="BV51" s="106">
        <v>0</v>
      </c>
      <c r="BW51" s="107">
        <v>4</v>
      </c>
      <c r="BX51" s="107">
        <v>85</v>
      </c>
      <c r="BY51" s="216" t="s">
        <v>588</v>
      </c>
      <c r="BZ51" s="216" t="s">
        <v>589</v>
      </c>
      <c r="CA51" s="111">
        <v>582</v>
      </c>
      <c r="CB51" s="111">
        <v>736</v>
      </c>
      <c r="CC51" s="111">
        <v>1</v>
      </c>
      <c r="CD51" s="112">
        <v>31</v>
      </c>
      <c r="CE51" s="114">
        <v>0.92600000000000005</v>
      </c>
      <c r="CF51" s="216">
        <v>7</v>
      </c>
      <c r="CG51" s="216">
        <v>201.3</v>
      </c>
      <c r="CH51" s="107">
        <v>4</v>
      </c>
      <c r="CI51" s="110">
        <f>1+(3/12)</f>
        <v>1.25</v>
      </c>
      <c r="CJ51" s="107">
        <v>3</v>
      </c>
      <c r="CK51" s="107">
        <v>1</v>
      </c>
      <c r="CL51" s="112">
        <v>0</v>
      </c>
      <c r="CM51" s="112">
        <v>0</v>
      </c>
      <c r="CN51" s="115">
        <v>13.333333333333334</v>
      </c>
      <c r="CO51" s="115">
        <v>125</v>
      </c>
      <c r="CP51" s="115">
        <v>6494.333333333333</v>
      </c>
      <c r="CQ51" s="116">
        <v>831866.66666666663</v>
      </c>
      <c r="CR51" s="115">
        <v>2</v>
      </c>
      <c r="CS51" s="115">
        <v>2</v>
      </c>
      <c r="CT51" s="112">
        <v>6</v>
      </c>
      <c r="CU51" s="112">
        <v>311</v>
      </c>
      <c r="CV51" s="112">
        <v>386</v>
      </c>
      <c r="CW51" s="112">
        <v>54</v>
      </c>
    </row>
    <row r="52" spans="1:101" s="219" customFormat="1" x14ac:dyDescent="0.25">
      <c r="A52" s="110" t="s">
        <v>242</v>
      </c>
      <c r="B52" s="111">
        <v>55</v>
      </c>
      <c r="C52" s="111">
        <v>69</v>
      </c>
      <c r="D52" s="111">
        <v>1018</v>
      </c>
      <c r="E52" s="111">
        <v>166</v>
      </c>
      <c r="F52" s="111">
        <v>1</v>
      </c>
      <c r="G52" s="111">
        <v>19</v>
      </c>
      <c r="H52" s="111">
        <v>1</v>
      </c>
      <c r="I52" s="111">
        <v>0.14000000000000001</v>
      </c>
      <c r="J52" s="111">
        <v>23</v>
      </c>
      <c r="K52" s="216">
        <v>6</v>
      </c>
      <c r="L52" s="111">
        <v>1311.5</v>
      </c>
      <c r="M52" s="111" t="s">
        <v>569</v>
      </c>
      <c r="N52" s="111">
        <v>3</v>
      </c>
      <c r="O52" s="111">
        <v>75</v>
      </c>
      <c r="P52" s="111">
        <v>0</v>
      </c>
      <c r="Q52" s="111">
        <v>2</v>
      </c>
      <c r="R52" s="109">
        <v>0.64500000000000002</v>
      </c>
      <c r="S52" s="111">
        <v>2</v>
      </c>
      <c r="T52" s="2">
        <v>0</v>
      </c>
      <c r="U52" s="107">
        <v>0</v>
      </c>
      <c r="V52" s="112">
        <v>547</v>
      </c>
      <c r="W52" s="107">
        <v>48</v>
      </c>
      <c r="X52" s="217">
        <v>3</v>
      </c>
      <c r="Y52" s="217">
        <v>1015.3</v>
      </c>
      <c r="Z52" s="112">
        <v>3151.3519999999999</v>
      </c>
      <c r="AA52" s="112">
        <v>0</v>
      </c>
      <c r="AB52" s="112">
        <v>1657</v>
      </c>
      <c r="AC52" s="112">
        <v>0</v>
      </c>
      <c r="AD52" s="112">
        <v>0</v>
      </c>
      <c r="AE52" s="109">
        <v>0.51700000000000002</v>
      </c>
      <c r="AF52" s="109">
        <v>4.8000000000000001E-2</v>
      </c>
      <c r="AG52" s="107">
        <v>0</v>
      </c>
      <c r="AH52" s="107">
        <v>0</v>
      </c>
      <c r="AI52" s="106">
        <v>0</v>
      </c>
      <c r="AJ52" s="107">
        <v>1</v>
      </c>
      <c r="AK52" s="107">
        <v>0</v>
      </c>
      <c r="AL52" s="111">
        <v>0</v>
      </c>
      <c r="AM52" s="111">
        <v>0</v>
      </c>
      <c r="AN52" s="107">
        <v>0</v>
      </c>
      <c r="AO52" s="107">
        <v>10</v>
      </c>
      <c r="AP52" s="109">
        <v>0.216</v>
      </c>
      <c r="AQ52" s="105">
        <v>1.4584605600000002E-2</v>
      </c>
      <c r="AR52" s="106">
        <v>61.872995390900002</v>
      </c>
      <c r="AS52" s="107">
        <v>1</v>
      </c>
      <c r="AT52" s="107">
        <v>0</v>
      </c>
      <c r="AU52" s="107">
        <v>1</v>
      </c>
      <c r="AV52" s="108">
        <v>14.1971157045</v>
      </c>
      <c r="AW52" s="107">
        <v>0</v>
      </c>
      <c r="AX52" s="107">
        <v>0</v>
      </c>
      <c r="AY52" s="107">
        <v>0</v>
      </c>
      <c r="AZ52" s="107">
        <v>0</v>
      </c>
      <c r="BA52" s="218" t="s">
        <v>588</v>
      </c>
      <c r="BB52" s="218" t="s">
        <v>589</v>
      </c>
      <c r="BC52" s="111">
        <v>70</v>
      </c>
      <c r="BD52" s="107">
        <v>1571</v>
      </c>
      <c r="BE52" s="107">
        <v>244</v>
      </c>
      <c r="BF52" s="109">
        <v>0.439</v>
      </c>
      <c r="BG52" s="105">
        <v>110.60367548319999</v>
      </c>
      <c r="BH52" s="113">
        <v>13790.612768700001</v>
      </c>
      <c r="BI52" s="113">
        <v>8733.802087510001</v>
      </c>
      <c r="BJ52" s="113">
        <v>14329.1379416</v>
      </c>
      <c r="BK52" s="113">
        <v>4220.6672514300008</v>
      </c>
      <c r="BL52" s="113">
        <v>51.115984288299998</v>
      </c>
      <c r="BM52" s="113">
        <v>7.3304661938100004</v>
      </c>
      <c r="BN52" s="113">
        <v>1632.5014186918615</v>
      </c>
      <c r="BO52" s="105">
        <v>8</v>
      </c>
      <c r="BP52" s="105">
        <v>0</v>
      </c>
      <c r="BQ52" s="105">
        <v>0</v>
      </c>
      <c r="BR52" s="111" t="s">
        <v>564</v>
      </c>
      <c r="BS52" s="111" t="s">
        <v>564</v>
      </c>
      <c r="BT52" s="111" t="s">
        <v>564</v>
      </c>
      <c r="BU52" s="107">
        <v>0</v>
      </c>
      <c r="BV52" s="106">
        <v>0</v>
      </c>
      <c r="BW52" s="107">
        <v>5</v>
      </c>
      <c r="BX52" s="107">
        <v>275</v>
      </c>
      <c r="BY52" s="216">
        <v>1</v>
      </c>
      <c r="BZ52" s="220">
        <v>72.900000000000006</v>
      </c>
      <c r="CA52" s="111">
        <v>0</v>
      </c>
      <c r="CB52" s="111">
        <v>36</v>
      </c>
      <c r="CC52" s="111">
        <v>0</v>
      </c>
      <c r="CD52" s="112">
        <v>2</v>
      </c>
      <c r="CE52" s="114">
        <v>0.96899999999999997</v>
      </c>
      <c r="CF52" s="216">
        <v>7</v>
      </c>
      <c r="CG52" s="216">
        <v>214.5</v>
      </c>
      <c r="CH52" s="107">
        <v>1</v>
      </c>
      <c r="CI52" s="110">
        <f>1/3</f>
        <v>0.33333333333333331</v>
      </c>
      <c r="CJ52" s="107">
        <v>4</v>
      </c>
      <c r="CK52" s="107">
        <v>0</v>
      </c>
      <c r="CL52" s="112">
        <v>0</v>
      </c>
      <c r="CM52" s="112">
        <v>0</v>
      </c>
      <c r="CN52" s="115">
        <v>8.3333333333333339</v>
      </c>
      <c r="CO52" s="115">
        <v>33.666666666666664</v>
      </c>
      <c r="CP52" s="115">
        <v>746</v>
      </c>
      <c r="CQ52" s="116">
        <v>580403.70370370371</v>
      </c>
      <c r="CR52" s="115">
        <v>0</v>
      </c>
      <c r="CS52" s="115">
        <v>1</v>
      </c>
      <c r="CT52" s="112">
        <v>1</v>
      </c>
      <c r="CU52" s="112">
        <v>425</v>
      </c>
      <c r="CV52" s="112">
        <v>524</v>
      </c>
      <c r="CW52" s="112">
        <v>138</v>
      </c>
    </row>
    <row r="53" spans="1:101" s="219" customFormat="1" x14ac:dyDescent="0.25">
      <c r="A53" s="110" t="s">
        <v>19</v>
      </c>
      <c r="B53" s="111">
        <v>3</v>
      </c>
      <c r="C53" s="111">
        <v>3</v>
      </c>
      <c r="D53" s="111">
        <v>28</v>
      </c>
      <c r="E53" s="111">
        <v>7</v>
      </c>
      <c r="F53" s="111">
        <v>0</v>
      </c>
      <c r="G53" s="111">
        <v>2</v>
      </c>
      <c r="H53" s="111"/>
      <c r="I53" s="111"/>
      <c r="J53" s="111">
        <v>0</v>
      </c>
      <c r="K53" s="216">
        <v>11</v>
      </c>
      <c r="L53" s="111">
        <v>2041.3</v>
      </c>
      <c r="M53" s="111" t="s">
        <v>568</v>
      </c>
      <c r="N53" s="111">
        <v>0</v>
      </c>
      <c r="O53" s="111">
        <v>0</v>
      </c>
      <c r="P53" s="111">
        <v>0</v>
      </c>
      <c r="Q53" s="111">
        <v>0</v>
      </c>
      <c r="R53" s="109">
        <v>0.64500000000000002</v>
      </c>
      <c r="S53" s="111">
        <v>0</v>
      </c>
      <c r="T53" s="2">
        <v>0</v>
      </c>
      <c r="U53" s="107">
        <v>0</v>
      </c>
      <c r="V53" s="112">
        <v>401</v>
      </c>
      <c r="W53" s="107">
        <v>28</v>
      </c>
      <c r="X53" s="217">
        <v>2</v>
      </c>
      <c r="Y53" s="217">
        <v>1419.6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09">
        <v>0.51700000000000002</v>
      </c>
      <c r="AF53" s="109">
        <v>4.8000000000000001E-2</v>
      </c>
      <c r="AG53" s="107">
        <v>0</v>
      </c>
      <c r="AH53" s="107">
        <v>0</v>
      </c>
      <c r="AI53" s="106">
        <v>0</v>
      </c>
      <c r="AJ53" s="107">
        <v>0</v>
      </c>
      <c r="AK53" s="107">
        <v>0</v>
      </c>
      <c r="AL53" s="111">
        <v>1</v>
      </c>
      <c r="AM53" s="111">
        <v>85.2</v>
      </c>
      <c r="AN53" s="107">
        <v>0</v>
      </c>
      <c r="AO53" s="107">
        <v>0</v>
      </c>
      <c r="AP53" s="109">
        <v>0.216</v>
      </c>
      <c r="AQ53" s="105">
        <v>0</v>
      </c>
      <c r="AR53" s="106">
        <v>217.51261254799999</v>
      </c>
      <c r="AS53" s="107">
        <v>0</v>
      </c>
      <c r="AT53" s="107">
        <v>0</v>
      </c>
      <c r="AU53" s="107">
        <v>0</v>
      </c>
      <c r="AV53" s="108">
        <v>6.1586941312100008</v>
      </c>
      <c r="AW53" s="107">
        <v>0</v>
      </c>
      <c r="AX53" s="107">
        <v>0</v>
      </c>
      <c r="AY53" s="107">
        <v>0</v>
      </c>
      <c r="AZ53" s="107">
        <v>0</v>
      </c>
      <c r="BA53" s="218">
        <v>1</v>
      </c>
      <c r="BB53" s="218">
        <v>10</v>
      </c>
      <c r="BC53" s="111">
        <v>0</v>
      </c>
      <c r="BD53" s="107">
        <v>617</v>
      </c>
      <c r="BE53" s="107">
        <v>99</v>
      </c>
      <c r="BF53" s="109">
        <v>0.439</v>
      </c>
      <c r="BG53" s="105">
        <v>0</v>
      </c>
      <c r="BH53" s="113">
        <v>0</v>
      </c>
      <c r="BI53" s="113">
        <v>850.70343126099999</v>
      </c>
      <c r="BJ53" s="113">
        <v>1129.5528425499999</v>
      </c>
      <c r="BK53" s="113">
        <v>850.70343146100004</v>
      </c>
      <c r="BL53" s="113">
        <v>2.8590110036800001</v>
      </c>
      <c r="BM53" s="113">
        <v>244.05431711099999</v>
      </c>
      <c r="BN53" s="113">
        <v>140.23373359595911</v>
      </c>
      <c r="BO53" s="105">
        <v>3</v>
      </c>
      <c r="BP53" s="105">
        <v>0</v>
      </c>
      <c r="BQ53" s="105">
        <v>0</v>
      </c>
      <c r="BR53" s="111" t="s">
        <v>564</v>
      </c>
      <c r="BS53" s="111" t="s">
        <v>564</v>
      </c>
      <c r="BT53" s="111" t="s">
        <v>564</v>
      </c>
      <c r="BU53" s="107">
        <v>0</v>
      </c>
      <c r="BV53" s="106">
        <v>0</v>
      </c>
      <c r="BW53" s="107">
        <v>4</v>
      </c>
      <c r="BX53" s="107">
        <v>123</v>
      </c>
      <c r="BY53" s="216" t="s">
        <v>588</v>
      </c>
      <c r="BZ53" s="216" t="s">
        <v>589</v>
      </c>
      <c r="CA53" s="111">
        <v>0</v>
      </c>
      <c r="CB53" s="111">
        <v>15</v>
      </c>
      <c r="CC53" s="111">
        <v>0</v>
      </c>
      <c r="CD53" s="112" t="s">
        <v>555</v>
      </c>
      <c r="CE53" s="114">
        <v>0.95299999999999996</v>
      </c>
      <c r="CF53" s="216">
        <v>5</v>
      </c>
      <c r="CG53" s="216">
        <v>80.7</v>
      </c>
      <c r="CH53" s="107">
        <v>0</v>
      </c>
      <c r="CI53" s="110"/>
      <c r="CJ53" s="107">
        <v>1</v>
      </c>
      <c r="CK53" s="107">
        <v>0</v>
      </c>
      <c r="CL53" s="112">
        <v>0</v>
      </c>
      <c r="CM53" s="112">
        <v>0</v>
      </c>
      <c r="CN53" s="115">
        <v>5</v>
      </c>
      <c r="CO53" s="115">
        <v>0</v>
      </c>
      <c r="CP53" s="115">
        <v>0</v>
      </c>
      <c r="CQ53" s="116" t="e">
        <v>#VALUE!</v>
      </c>
      <c r="CR53" s="115">
        <v>0</v>
      </c>
      <c r="CS53" s="115">
        <v>0</v>
      </c>
      <c r="CT53" s="112">
        <v>0</v>
      </c>
      <c r="CU53" s="112">
        <v>0</v>
      </c>
      <c r="CV53" s="112">
        <v>0</v>
      </c>
      <c r="CW53" s="112">
        <v>0</v>
      </c>
    </row>
    <row r="54" spans="1:101" s="219" customFormat="1" x14ac:dyDescent="0.25">
      <c r="A54" s="110" t="s">
        <v>178</v>
      </c>
      <c r="B54" s="111">
        <v>63</v>
      </c>
      <c r="C54" s="111">
        <v>100</v>
      </c>
      <c r="D54" s="111">
        <v>1745</v>
      </c>
      <c r="E54" s="111">
        <v>86</v>
      </c>
      <c r="F54" s="111">
        <v>6</v>
      </c>
      <c r="G54" s="111">
        <v>61</v>
      </c>
      <c r="H54" s="111"/>
      <c r="I54" s="111"/>
      <c r="J54" s="111">
        <v>11</v>
      </c>
      <c r="K54" s="216">
        <v>7</v>
      </c>
      <c r="L54" s="111">
        <v>1193.8</v>
      </c>
      <c r="M54" s="111" t="s">
        <v>569</v>
      </c>
      <c r="N54" s="111">
        <v>2</v>
      </c>
      <c r="O54" s="111">
        <v>0</v>
      </c>
      <c r="P54" s="111">
        <v>0</v>
      </c>
      <c r="Q54" s="111">
        <v>32</v>
      </c>
      <c r="R54" s="109">
        <v>0.55072463768115942</v>
      </c>
      <c r="S54" s="111">
        <v>2</v>
      </c>
      <c r="T54" s="2">
        <v>0</v>
      </c>
      <c r="U54" s="107">
        <v>1</v>
      </c>
      <c r="V54" s="112">
        <v>2979</v>
      </c>
      <c r="W54" s="107">
        <v>279</v>
      </c>
      <c r="X54" s="217">
        <v>9</v>
      </c>
      <c r="Y54" s="217">
        <v>1074.3</v>
      </c>
      <c r="Z54" s="112">
        <v>0</v>
      </c>
      <c r="AA54" s="112">
        <v>0</v>
      </c>
      <c r="AB54" s="112">
        <v>184</v>
      </c>
      <c r="AC54" s="112">
        <v>0</v>
      </c>
      <c r="AD54" s="112">
        <v>0</v>
      </c>
      <c r="AE54" s="109">
        <v>0.61458333333333337</v>
      </c>
      <c r="AF54" s="109">
        <v>0.13541666666666666</v>
      </c>
      <c r="AG54" s="107">
        <v>0</v>
      </c>
      <c r="AH54" s="107">
        <v>0</v>
      </c>
      <c r="AI54" s="106">
        <v>17640.638335960299</v>
      </c>
      <c r="AJ54" s="107">
        <v>2</v>
      </c>
      <c r="AK54" s="107">
        <v>0</v>
      </c>
      <c r="AL54" s="111">
        <v>1</v>
      </c>
      <c r="AM54" s="111">
        <v>9.6999999999999993</v>
      </c>
      <c r="AN54" s="107">
        <v>1</v>
      </c>
      <c r="AO54" s="107">
        <v>4</v>
      </c>
      <c r="AP54" s="109">
        <v>0.22916666666666666</v>
      </c>
      <c r="AQ54" s="105">
        <v>0</v>
      </c>
      <c r="AR54" s="106">
        <v>335.55153449900001</v>
      </c>
      <c r="AS54" s="107">
        <v>2</v>
      </c>
      <c r="AT54" s="107">
        <v>3</v>
      </c>
      <c r="AU54" s="107">
        <v>8</v>
      </c>
      <c r="AV54" s="108">
        <v>87.883190017399997</v>
      </c>
      <c r="AW54" s="107">
        <v>0</v>
      </c>
      <c r="AX54" s="107">
        <v>0</v>
      </c>
      <c r="AY54" s="107">
        <v>0</v>
      </c>
      <c r="AZ54" s="107">
        <v>1</v>
      </c>
      <c r="BA54" s="218">
        <v>2</v>
      </c>
      <c r="BB54" s="218">
        <v>2843.8</v>
      </c>
      <c r="BC54" s="111">
        <v>703</v>
      </c>
      <c r="BD54" s="107">
        <v>1199</v>
      </c>
      <c r="BE54" s="107">
        <v>13</v>
      </c>
      <c r="BF54" s="109">
        <v>0.54166666666666663</v>
      </c>
      <c r="BG54" s="105">
        <v>63.385962067900003</v>
      </c>
      <c r="BH54" s="113">
        <v>0</v>
      </c>
      <c r="BI54" s="113">
        <v>0</v>
      </c>
      <c r="BJ54" s="113">
        <v>1206.6349614399999</v>
      </c>
      <c r="BK54" s="113">
        <v>0</v>
      </c>
      <c r="BL54" s="113">
        <v>114.312765876</v>
      </c>
      <c r="BM54" s="113">
        <v>230.86745662799999</v>
      </c>
      <c r="BN54" s="113">
        <v>1652.5235429297802</v>
      </c>
      <c r="BO54" s="105">
        <v>19</v>
      </c>
      <c r="BP54" s="105">
        <v>0</v>
      </c>
      <c r="BQ54" s="105">
        <v>0</v>
      </c>
      <c r="BR54" s="111" t="s">
        <v>564</v>
      </c>
      <c r="BS54" s="111" t="s">
        <v>564</v>
      </c>
      <c r="BT54" s="111" t="s">
        <v>564</v>
      </c>
      <c r="BU54" s="107">
        <v>1</v>
      </c>
      <c r="BV54" s="106">
        <v>3</v>
      </c>
      <c r="BW54" s="107">
        <v>5</v>
      </c>
      <c r="BX54" s="107">
        <v>153</v>
      </c>
      <c r="BY54" s="216">
        <v>3</v>
      </c>
      <c r="BZ54" s="220">
        <v>2491.6</v>
      </c>
      <c r="CA54" s="111">
        <v>165</v>
      </c>
      <c r="CB54" s="111">
        <v>0</v>
      </c>
      <c r="CC54" s="111">
        <v>0</v>
      </c>
      <c r="CD54" s="112">
        <v>23</v>
      </c>
      <c r="CE54" s="114">
        <v>0.93599999999999994</v>
      </c>
      <c r="CF54" s="216">
        <v>2</v>
      </c>
      <c r="CG54" s="216">
        <v>100</v>
      </c>
      <c r="CH54" s="107">
        <v>0</v>
      </c>
      <c r="CI54" s="110"/>
      <c r="CJ54" s="107">
        <v>7</v>
      </c>
      <c r="CK54" s="107">
        <v>0</v>
      </c>
      <c r="CL54" s="112">
        <v>0</v>
      </c>
      <c r="CM54" s="112">
        <v>0</v>
      </c>
      <c r="CN54" s="115">
        <v>16.666666666666668</v>
      </c>
      <c r="CO54" s="115">
        <v>100.66666666666667</v>
      </c>
      <c r="CP54" s="115">
        <v>4945</v>
      </c>
      <c r="CQ54" s="116">
        <v>201170.37037037036</v>
      </c>
      <c r="CR54" s="115">
        <v>0</v>
      </c>
      <c r="CS54" s="115">
        <v>0</v>
      </c>
      <c r="CT54" s="112">
        <v>3</v>
      </c>
      <c r="CU54" s="112">
        <v>107</v>
      </c>
      <c r="CV54" s="112">
        <v>22</v>
      </c>
      <c r="CW54" s="112">
        <v>0</v>
      </c>
    </row>
    <row r="55" spans="1:101" s="219" customFormat="1" x14ac:dyDescent="0.25">
      <c r="A55" s="110" t="s">
        <v>118</v>
      </c>
      <c r="B55" s="111">
        <v>12</v>
      </c>
      <c r="C55" s="111">
        <v>39</v>
      </c>
      <c r="D55" s="111">
        <v>730</v>
      </c>
      <c r="E55" s="111">
        <v>22</v>
      </c>
      <c r="F55" s="111">
        <v>1</v>
      </c>
      <c r="G55" s="111">
        <v>39</v>
      </c>
      <c r="H55" s="111"/>
      <c r="I55" s="111"/>
      <c r="J55" s="111">
        <v>8</v>
      </c>
      <c r="K55" s="216">
        <v>9</v>
      </c>
      <c r="L55" s="111">
        <v>1746.1</v>
      </c>
      <c r="M55" s="111" t="s">
        <v>568</v>
      </c>
      <c r="N55" s="111">
        <v>0</v>
      </c>
      <c r="O55" s="111">
        <v>335</v>
      </c>
      <c r="P55" s="111">
        <v>0</v>
      </c>
      <c r="Q55" s="111">
        <v>8</v>
      </c>
      <c r="R55" s="109">
        <v>0.7</v>
      </c>
      <c r="S55" s="111">
        <v>2</v>
      </c>
      <c r="T55" s="2">
        <v>0</v>
      </c>
      <c r="U55" s="107">
        <v>1</v>
      </c>
      <c r="V55" s="112">
        <v>2541</v>
      </c>
      <c r="W55" s="107">
        <v>72</v>
      </c>
      <c r="X55" s="217">
        <v>5</v>
      </c>
      <c r="Y55" s="217">
        <v>1106.5999999999999</v>
      </c>
      <c r="Z55" s="112">
        <v>0</v>
      </c>
      <c r="AA55" s="112">
        <v>0</v>
      </c>
      <c r="AB55" s="112">
        <v>207</v>
      </c>
      <c r="AC55" s="112">
        <v>19</v>
      </c>
      <c r="AD55" s="112">
        <v>0</v>
      </c>
      <c r="AE55" s="109">
        <v>0.42592592592592593</v>
      </c>
      <c r="AF55" s="109">
        <v>1.8518518518518517E-2</v>
      </c>
      <c r="AG55" s="107">
        <v>0</v>
      </c>
      <c r="AH55" s="107">
        <v>0</v>
      </c>
      <c r="AI55" s="106">
        <v>23872.187635273393</v>
      </c>
      <c r="AJ55" s="107">
        <v>9</v>
      </c>
      <c r="AK55" s="107">
        <v>0</v>
      </c>
      <c r="AL55" s="111">
        <v>0</v>
      </c>
      <c r="AM55" s="111">
        <v>0</v>
      </c>
      <c r="AN55" s="107">
        <v>0</v>
      </c>
      <c r="AO55" s="107">
        <v>14</v>
      </c>
      <c r="AP55" s="109">
        <v>0.1111111111111111</v>
      </c>
      <c r="AQ55" s="105">
        <v>0</v>
      </c>
      <c r="AR55" s="106">
        <v>898.81226558800006</v>
      </c>
      <c r="AS55" s="107">
        <v>0</v>
      </c>
      <c r="AT55" s="107">
        <v>0</v>
      </c>
      <c r="AU55" s="107">
        <v>5</v>
      </c>
      <c r="AV55" s="108">
        <v>3.5227658645000002</v>
      </c>
      <c r="AW55" s="107">
        <v>0</v>
      </c>
      <c r="AX55" s="107">
        <v>0</v>
      </c>
      <c r="AY55" s="107">
        <v>0</v>
      </c>
      <c r="AZ55" s="107">
        <v>0</v>
      </c>
      <c r="BA55" s="218" t="s">
        <v>588</v>
      </c>
      <c r="BB55" s="218" t="s">
        <v>589</v>
      </c>
      <c r="BC55" s="111">
        <v>6</v>
      </c>
      <c r="BD55" s="107">
        <v>1224</v>
      </c>
      <c r="BE55" s="107">
        <v>63</v>
      </c>
      <c r="BF55" s="109">
        <v>0.33333333333333331</v>
      </c>
      <c r="BG55" s="105">
        <v>0</v>
      </c>
      <c r="BH55" s="113">
        <v>0</v>
      </c>
      <c r="BI55" s="113">
        <v>0</v>
      </c>
      <c r="BJ55" s="113">
        <v>1127.87788228</v>
      </c>
      <c r="BK55" s="113">
        <v>0</v>
      </c>
      <c r="BL55" s="113">
        <v>0</v>
      </c>
      <c r="BM55" s="113">
        <v>58.316339832100006</v>
      </c>
      <c r="BN55" s="113">
        <v>436.06291449539208</v>
      </c>
      <c r="BO55" s="105">
        <v>4</v>
      </c>
      <c r="BP55" s="105">
        <v>0</v>
      </c>
      <c r="BQ55" s="105">
        <v>0</v>
      </c>
      <c r="BR55" s="111" t="s">
        <v>564</v>
      </c>
      <c r="BS55" s="111" t="s">
        <v>564</v>
      </c>
      <c r="BT55" s="111" t="s">
        <v>564</v>
      </c>
      <c r="BU55" s="107">
        <v>0</v>
      </c>
      <c r="BV55" s="106">
        <v>0</v>
      </c>
      <c r="BW55" s="107">
        <v>0</v>
      </c>
      <c r="BX55" s="107">
        <v>0</v>
      </c>
      <c r="BY55" s="216" t="s">
        <v>588</v>
      </c>
      <c r="BZ55" s="216" t="s">
        <v>589</v>
      </c>
      <c r="CA55" s="111">
        <v>0</v>
      </c>
      <c r="CB55" s="111">
        <v>436</v>
      </c>
      <c r="CC55" s="111">
        <v>0</v>
      </c>
      <c r="CD55" s="112" t="s">
        <v>555</v>
      </c>
      <c r="CE55" s="114">
        <v>0.94399999999999995</v>
      </c>
      <c r="CF55" s="216">
        <v>4</v>
      </c>
      <c r="CG55" s="216">
        <v>180.2</v>
      </c>
      <c r="CH55" s="107">
        <v>0</v>
      </c>
      <c r="CI55" s="110"/>
      <c r="CJ55" s="107">
        <v>3</v>
      </c>
      <c r="CK55" s="107">
        <v>0</v>
      </c>
      <c r="CL55" s="112">
        <v>0</v>
      </c>
      <c r="CM55" s="112">
        <v>0</v>
      </c>
      <c r="CN55" s="115">
        <v>5</v>
      </c>
      <c r="CO55" s="115">
        <v>0</v>
      </c>
      <c r="CP55" s="115">
        <v>0</v>
      </c>
      <c r="CQ55" s="116">
        <v>101944.44444444444</v>
      </c>
      <c r="CR55" s="115">
        <v>0</v>
      </c>
      <c r="CS55" s="115">
        <v>0</v>
      </c>
      <c r="CT55" s="112">
        <v>2</v>
      </c>
      <c r="CU55" s="112">
        <v>0</v>
      </c>
      <c r="CV55" s="112">
        <v>188</v>
      </c>
      <c r="CW55" s="112">
        <v>24</v>
      </c>
    </row>
    <row r="56" spans="1:101" s="219" customFormat="1" x14ac:dyDescent="0.25">
      <c r="A56" s="110" t="s">
        <v>310</v>
      </c>
      <c r="B56" s="111">
        <v>21</v>
      </c>
      <c r="C56" s="111">
        <v>43</v>
      </c>
      <c r="D56" s="111">
        <v>938</v>
      </c>
      <c r="E56" s="111">
        <v>19</v>
      </c>
      <c r="F56" s="111">
        <v>0</v>
      </c>
      <c r="G56" s="111">
        <v>25</v>
      </c>
      <c r="H56" s="111"/>
      <c r="I56" s="111"/>
      <c r="J56" s="111">
        <v>6</v>
      </c>
      <c r="K56" s="216">
        <v>5</v>
      </c>
      <c r="L56" s="111">
        <v>462.7</v>
      </c>
      <c r="M56" s="111" t="s">
        <v>568</v>
      </c>
      <c r="N56" s="111">
        <v>3</v>
      </c>
      <c r="O56" s="111">
        <v>0</v>
      </c>
      <c r="P56" s="111">
        <v>0</v>
      </c>
      <c r="Q56" s="111">
        <v>0</v>
      </c>
      <c r="R56" s="109">
        <v>0.70588235294117652</v>
      </c>
      <c r="S56" s="111">
        <v>3</v>
      </c>
      <c r="T56" s="2">
        <v>0</v>
      </c>
      <c r="U56" s="107">
        <v>1</v>
      </c>
      <c r="V56" s="112">
        <v>2635</v>
      </c>
      <c r="W56" s="107">
        <v>85</v>
      </c>
      <c r="X56" s="217">
        <v>2</v>
      </c>
      <c r="Y56" s="217">
        <v>84.8</v>
      </c>
      <c r="Z56" s="112">
        <v>0</v>
      </c>
      <c r="AA56" s="112">
        <v>0</v>
      </c>
      <c r="AB56" s="112">
        <v>866</v>
      </c>
      <c r="AC56" s="112">
        <v>23</v>
      </c>
      <c r="AD56" s="112">
        <v>2</v>
      </c>
      <c r="AE56" s="109">
        <v>0.58333333333333337</v>
      </c>
      <c r="AF56" s="109">
        <v>4.8000000000000001E-2</v>
      </c>
      <c r="AG56" s="107">
        <v>0</v>
      </c>
      <c r="AH56" s="107">
        <v>2</v>
      </c>
      <c r="AI56" s="106">
        <v>0</v>
      </c>
      <c r="AJ56" s="107">
        <v>1</v>
      </c>
      <c r="AK56" s="107">
        <v>0</v>
      </c>
      <c r="AL56" s="111">
        <v>0</v>
      </c>
      <c r="AM56" s="111">
        <v>0</v>
      </c>
      <c r="AN56" s="107">
        <v>2</v>
      </c>
      <c r="AO56" s="107">
        <v>8</v>
      </c>
      <c r="AP56" s="109">
        <v>0.33333333333333331</v>
      </c>
      <c r="AQ56" s="105">
        <v>0</v>
      </c>
      <c r="AR56" s="106">
        <v>193.61793092799999</v>
      </c>
      <c r="AS56" s="107">
        <v>0</v>
      </c>
      <c r="AT56" s="107">
        <v>1</v>
      </c>
      <c r="AU56" s="107">
        <v>5</v>
      </c>
      <c r="AV56" s="108">
        <v>68.870691085700003</v>
      </c>
      <c r="AW56" s="107">
        <v>0</v>
      </c>
      <c r="AX56" s="107">
        <v>3</v>
      </c>
      <c r="AY56" s="107">
        <v>0</v>
      </c>
      <c r="AZ56" s="107">
        <v>0</v>
      </c>
      <c r="BA56" s="218" t="s">
        <v>588</v>
      </c>
      <c r="BB56" s="218" t="s">
        <v>589</v>
      </c>
      <c r="BC56" s="111">
        <v>113</v>
      </c>
      <c r="BD56" s="107">
        <v>3311</v>
      </c>
      <c r="BE56" s="107">
        <v>60</v>
      </c>
      <c r="BF56" s="109">
        <v>0.47916666666666669</v>
      </c>
      <c r="BG56" s="105">
        <v>0</v>
      </c>
      <c r="BH56" s="113">
        <v>123.66160490600001</v>
      </c>
      <c r="BI56" s="113">
        <v>163.27706269799998</v>
      </c>
      <c r="BJ56" s="113">
        <v>798.02800081200007</v>
      </c>
      <c r="BK56" s="113">
        <v>163.27706227599998</v>
      </c>
      <c r="BL56" s="113">
        <v>0</v>
      </c>
      <c r="BM56" s="113">
        <v>67.012576685799999</v>
      </c>
      <c r="BN56" s="113">
        <v>850.61205941398418</v>
      </c>
      <c r="BO56" s="105">
        <v>8</v>
      </c>
      <c r="BP56" s="105">
        <v>0</v>
      </c>
      <c r="BQ56" s="105">
        <v>0</v>
      </c>
      <c r="BR56" s="111" t="s">
        <v>564</v>
      </c>
      <c r="BS56" s="111" t="s">
        <v>564</v>
      </c>
      <c r="BT56" s="111" t="s">
        <v>564</v>
      </c>
      <c r="BU56" s="107">
        <v>0</v>
      </c>
      <c r="BV56" s="106">
        <v>1</v>
      </c>
      <c r="BW56" s="107">
        <v>2</v>
      </c>
      <c r="BX56" s="107">
        <v>100</v>
      </c>
      <c r="BY56" s="216" t="s">
        <v>588</v>
      </c>
      <c r="BZ56" s="216" t="s">
        <v>589</v>
      </c>
      <c r="CA56" s="111">
        <v>0</v>
      </c>
      <c r="CB56" s="111">
        <v>30</v>
      </c>
      <c r="CC56" s="111">
        <v>0</v>
      </c>
      <c r="CD56" s="112">
        <v>6</v>
      </c>
      <c r="CE56" s="114">
        <v>0.94899999999999995</v>
      </c>
      <c r="CF56" s="216">
        <v>3</v>
      </c>
      <c r="CG56" s="216">
        <v>84.2</v>
      </c>
      <c r="CH56" s="107">
        <v>0</v>
      </c>
      <c r="CI56" s="110"/>
      <c r="CJ56" s="107">
        <v>8</v>
      </c>
      <c r="CK56" s="107">
        <v>0</v>
      </c>
      <c r="CL56" s="112">
        <v>0</v>
      </c>
      <c r="CM56" s="112">
        <v>0</v>
      </c>
      <c r="CN56" s="115">
        <v>13.333333333333334</v>
      </c>
      <c r="CO56" s="115">
        <v>120.66666666666667</v>
      </c>
      <c r="CP56" s="115">
        <v>5137.666666666667</v>
      </c>
      <c r="CQ56" s="116">
        <v>168548.14814814815</v>
      </c>
      <c r="CR56" s="115">
        <v>2</v>
      </c>
      <c r="CS56" s="115">
        <v>1</v>
      </c>
      <c r="CT56" s="112">
        <v>3</v>
      </c>
      <c r="CU56" s="112">
        <v>22</v>
      </c>
      <c r="CV56" s="112">
        <v>516</v>
      </c>
      <c r="CW56" s="112">
        <v>89</v>
      </c>
    </row>
    <row r="57" spans="1:101" s="219" customFormat="1" x14ac:dyDescent="0.25">
      <c r="A57" s="110" t="s">
        <v>84</v>
      </c>
      <c r="B57" s="111">
        <v>5</v>
      </c>
      <c r="C57" s="111">
        <v>59</v>
      </c>
      <c r="D57" s="111">
        <v>1062</v>
      </c>
      <c r="E57" s="111">
        <v>6</v>
      </c>
      <c r="F57" s="111">
        <v>0</v>
      </c>
      <c r="G57" s="111">
        <v>7</v>
      </c>
      <c r="H57" s="111"/>
      <c r="I57" s="111"/>
      <c r="J57" s="111">
        <v>2</v>
      </c>
      <c r="K57" s="216">
        <v>5</v>
      </c>
      <c r="L57" s="111">
        <v>2066.5010000000002</v>
      </c>
      <c r="M57" s="111" t="s">
        <v>568</v>
      </c>
      <c r="N57" s="111">
        <v>16</v>
      </c>
      <c r="O57" s="111">
        <v>85</v>
      </c>
      <c r="P57" s="111">
        <v>0</v>
      </c>
      <c r="Q57" s="111">
        <v>0</v>
      </c>
      <c r="R57" s="109">
        <v>0.75510204081632648</v>
      </c>
      <c r="S57" s="111">
        <v>1</v>
      </c>
      <c r="T57" s="2">
        <v>1</v>
      </c>
      <c r="U57" s="107">
        <v>1</v>
      </c>
      <c r="V57" s="112">
        <v>166</v>
      </c>
      <c r="W57" s="107">
        <v>87</v>
      </c>
      <c r="X57" s="217">
        <v>3</v>
      </c>
      <c r="Y57" s="217">
        <v>802.4</v>
      </c>
      <c r="Z57" s="112">
        <v>0</v>
      </c>
      <c r="AA57" s="112">
        <v>0</v>
      </c>
      <c r="AB57" s="112">
        <v>1473</v>
      </c>
      <c r="AC57" s="112">
        <v>79</v>
      </c>
      <c r="AD57" s="112">
        <v>2</v>
      </c>
      <c r="AE57" s="109">
        <v>0.52941176470588236</v>
      </c>
      <c r="AF57" s="109">
        <v>5.8823529411764705E-2</v>
      </c>
      <c r="AG57" s="107">
        <v>0</v>
      </c>
      <c r="AH57" s="107">
        <v>0</v>
      </c>
      <c r="AI57" s="106">
        <v>0</v>
      </c>
      <c r="AJ57" s="107">
        <v>3</v>
      </c>
      <c r="AK57" s="107">
        <v>0</v>
      </c>
      <c r="AL57" s="111">
        <v>3</v>
      </c>
      <c r="AM57" s="111">
        <v>1445.4</v>
      </c>
      <c r="AN57" s="107">
        <v>0</v>
      </c>
      <c r="AO57" s="107">
        <v>7</v>
      </c>
      <c r="AP57" s="109">
        <v>0.41176470588235292</v>
      </c>
      <c r="AQ57" s="105">
        <v>0</v>
      </c>
      <c r="AR57" s="106">
        <v>0</v>
      </c>
      <c r="AS57" s="107">
        <v>0</v>
      </c>
      <c r="AT57" s="107">
        <v>0</v>
      </c>
      <c r="AU57" s="107">
        <v>2</v>
      </c>
      <c r="AV57" s="108">
        <v>8.1384542550700001</v>
      </c>
      <c r="AW57" s="107">
        <v>1</v>
      </c>
      <c r="AX57" s="107">
        <v>0</v>
      </c>
      <c r="AY57" s="107">
        <v>0</v>
      </c>
      <c r="AZ57" s="107">
        <v>1</v>
      </c>
      <c r="BA57" s="218">
        <v>3</v>
      </c>
      <c r="BB57" s="218">
        <v>149.9</v>
      </c>
      <c r="BC57" s="111">
        <v>0</v>
      </c>
      <c r="BD57" s="107">
        <v>2280</v>
      </c>
      <c r="BE57" s="107">
        <v>452</v>
      </c>
      <c r="BF57" s="109">
        <v>0.47058823529411764</v>
      </c>
      <c r="BG57" s="105">
        <v>10.659367647500002</v>
      </c>
      <c r="BH57" s="113">
        <v>0</v>
      </c>
      <c r="BI57" s="113">
        <v>0</v>
      </c>
      <c r="BJ57" s="113">
        <v>32.961018493400005</v>
      </c>
      <c r="BK57" s="113">
        <v>0</v>
      </c>
      <c r="BL57" s="113">
        <v>0</v>
      </c>
      <c r="BM57" s="113">
        <v>0.77356234294600001</v>
      </c>
      <c r="BN57" s="113">
        <v>8.4021633871026484</v>
      </c>
      <c r="BO57" s="105">
        <v>3</v>
      </c>
      <c r="BP57" s="105">
        <v>0</v>
      </c>
      <c r="BQ57" s="105">
        <v>0</v>
      </c>
      <c r="BR57" s="111" t="s">
        <v>564</v>
      </c>
      <c r="BS57" s="111" t="s">
        <v>564</v>
      </c>
      <c r="BT57" s="111" t="s">
        <v>564</v>
      </c>
      <c r="BU57" s="107">
        <v>0</v>
      </c>
      <c r="BV57" s="106">
        <v>0</v>
      </c>
      <c r="BW57" s="107">
        <v>4</v>
      </c>
      <c r="BX57" s="107">
        <v>257</v>
      </c>
      <c r="BY57" s="216">
        <v>5</v>
      </c>
      <c r="BZ57" s="220">
        <v>1067</v>
      </c>
      <c r="CA57" s="111">
        <v>0</v>
      </c>
      <c r="CB57" s="111">
        <v>141</v>
      </c>
      <c r="CC57" s="111">
        <v>0</v>
      </c>
      <c r="CD57" s="112">
        <v>56</v>
      </c>
      <c r="CE57" s="114">
        <v>0.93799999999999994</v>
      </c>
      <c r="CF57" s="216">
        <v>10</v>
      </c>
      <c r="CG57" s="216">
        <v>870.8</v>
      </c>
      <c r="CH57" s="107">
        <v>14</v>
      </c>
      <c r="CI57" s="110">
        <v>0.5</v>
      </c>
      <c r="CJ57" s="107">
        <v>4</v>
      </c>
      <c r="CK57" s="107">
        <v>0</v>
      </c>
      <c r="CL57" s="112">
        <v>0</v>
      </c>
      <c r="CM57" s="112">
        <v>0</v>
      </c>
      <c r="CN57" s="115">
        <v>20</v>
      </c>
      <c r="CO57" s="115">
        <v>248</v>
      </c>
      <c r="CP57" s="115">
        <v>76150.666666666672</v>
      </c>
      <c r="CQ57" s="116">
        <v>728562.96296296292</v>
      </c>
      <c r="CR57" s="115">
        <v>1</v>
      </c>
      <c r="CS57" s="115">
        <v>1</v>
      </c>
      <c r="CT57" s="112">
        <v>3</v>
      </c>
      <c r="CU57" s="112">
        <v>2512</v>
      </c>
      <c r="CV57" s="112">
        <v>159</v>
      </c>
      <c r="CW57" s="112">
        <v>0</v>
      </c>
    </row>
    <row r="58" spans="1:101" s="219" customFormat="1" x14ac:dyDescent="0.25">
      <c r="A58" s="110" t="s">
        <v>336</v>
      </c>
      <c r="B58" s="111">
        <v>39</v>
      </c>
      <c r="C58" s="111">
        <v>102</v>
      </c>
      <c r="D58" s="111">
        <v>2186</v>
      </c>
      <c r="E58" s="111">
        <v>36</v>
      </c>
      <c r="F58" s="111">
        <v>10</v>
      </c>
      <c r="G58" s="111">
        <v>60</v>
      </c>
      <c r="H58" s="111">
        <v>1</v>
      </c>
      <c r="I58" s="111"/>
      <c r="J58" s="111">
        <v>14</v>
      </c>
      <c r="K58" s="216">
        <v>6</v>
      </c>
      <c r="L58" s="111">
        <v>3364.5</v>
      </c>
      <c r="M58" s="111" t="s">
        <v>568</v>
      </c>
      <c r="N58" s="111">
        <v>1</v>
      </c>
      <c r="O58" s="111">
        <v>0</v>
      </c>
      <c r="P58" s="111">
        <v>0</v>
      </c>
      <c r="Q58" s="111">
        <v>19</v>
      </c>
      <c r="R58" s="109">
        <v>0.72727272727272729</v>
      </c>
      <c r="S58" s="111">
        <v>3</v>
      </c>
      <c r="T58" s="2">
        <v>1</v>
      </c>
      <c r="U58" s="107">
        <v>0</v>
      </c>
      <c r="V58" s="112">
        <v>1975</v>
      </c>
      <c r="W58" s="107">
        <v>14</v>
      </c>
      <c r="X58" s="217">
        <v>4</v>
      </c>
      <c r="Y58" s="217">
        <v>78.2</v>
      </c>
      <c r="Z58" s="112">
        <v>0</v>
      </c>
      <c r="AA58" s="112">
        <v>0</v>
      </c>
      <c r="AB58" s="112">
        <v>603</v>
      </c>
      <c r="AC58" s="112">
        <v>91</v>
      </c>
      <c r="AD58" s="112">
        <v>0</v>
      </c>
      <c r="AE58" s="109">
        <v>0.49315068493150682</v>
      </c>
      <c r="AF58" s="109">
        <v>4.1095890410958902E-2</v>
      </c>
      <c r="AG58" s="107">
        <v>0</v>
      </c>
      <c r="AH58" s="107">
        <v>0</v>
      </c>
      <c r="AI58" s="106">
        <v>54315.368708745576</v>
      </c>
      <c r="AJ58" s="107">
        <v>0</v>
      </c>
      <c r="AK58" s="107">
        <v>0</v>
      </c>
      <c r="AL58" s="111">
        <v>2</v>
      </c>
      <c r="AM58" s="111">
        <v>47.5</v>
      </c>
      <c r="AN58" s="107">
        <v>0</v>
      </c>
      <c r="AO58" s="107">
        <v>7</v>
      </c>
      <c r="AP58" s="109">
        <v>0.13698630136986301</v>
      </c>
      <c r="AQ58" s="105">
        <v>0</v>
      </c>
      <c r="AR58" s="106">
        <v>18.741190050300002</v>
      </c>
      <c r="AS58" s="107">
        <v>2</v>
      </c>
      <c r="AT58" s="107">
        <v>1</v>
      </c>
      <c r="AU58" s="107">
        <v>7</v>
      </c>
      <c r="AV58" s="108">
        <v>35.472031388399998</v>
      </c>
      <c r="AW58" s="107">
        <v>0</v>
      </c>
      <c r="AX58" s="107">
        <v>0</v>
      </c>
      <c r="AY58" s="107">
        <v>0</v>
      </c>
      <c r="AZ58" s="107">
        <v>0</v>
      </c>
      <c r="BA58" s="218">
        <v>1</v>
      </c>
      <c r="BB58" s="218">
        <v>29.8</v>
      </c>
      <c r="BC58" s="111">
        <v>0</v>
      </c>
      <c r="BD58" s="107">
        <v>1588</v>
      </c>
      <c r="BE58" s="107">
        <v>16</v>
      </c>
      <c r="BF58" s="109">
        <v>0.39726027397260272</v>
      </c>
      <c r="BG58" s="105">
        <v>4.9421367760699999</v>
      </c>
      <c r="BH58" s="113">
        <v>83.029738366900006</v>
      </c>
      <c r="BI58" s="113">
        <v>0</v>
      </c>
      <c r="BJ58" s="113">
        <v>607.24279200700005</v>
      </c>
      <c r="BK58" s="113">
        <v>0</v>
      </c>
      <c r="BL58" s="113">
        <v>0</v>
      </c>
      <c r="BM58" s="113">
        <v>17.5540432767</v>
      </c>
      <c r="BN58" s="113">
        <v>482.38379165344685</v>
      </c>
      <c r="BO58" s="105">
        <v>8</v>
      </c>
      <c r="BP58" s="105">
        <v>0</v>
      </c>
      <c r="BQ58" s="105">
        <v>0</v>
      </c>
      <c r="BR58" s="111" t="s">
        <v>564</v>
      </c>
      <c r="BS58" s="111" t="s">
        <v>564</v>
      </c>
      <c r="BT58" s="111" t="s">
        <v>564</v>
      </c>
      <c r="BU58" s="107">
        <v>0</v>
      </c>
      <c r="BV58" s="106">
        <v>0</v>
      </c>
      <c r="BW58" s="107">
        <v>1</v>
      </c>
      <c r="BX58" s="107">
        <v>50</v>
      </c>
      <c r="BY58" s="216">
        <v>2</v>
      </c>
      <c r="BZ58" s="220">
        <v>2400</v>
      </c>
      <c r="CA58" s="111">
        <v>0</v>
      </c>
      <c r="CB58" s="111">
        <v>20</v>
      </c>
      <c r="CC58" s="111">
        <v>0</v>
      </c>
      <c r="CD58" s="112">
        <v>19</v>
      </c>
      <c r="CE58" s="114">
        <v>0.94199999999999995</v>
      </c>
      <c r="CF58" s="216">
        <v>4</v>
      </c>
      <c r="CG58" s="216">
        <v>58.7</v>
      </c>
      <c r="CH58" s="107">
        <v>1</v>
      </c>
      <c r="CI58" s="110"/>
      <c r="CJ58" s="107">
        <v>3</v>
      </c>
      <c r="CK58" s="107">
        <v>0</v>
      </c>
      <c r="CL58" s="112">
        <v>0</v>
      </c>
      <c r="CM58" s="112">
        <v>0</v>
      </c>
      <c r="CN58" s="115">
        <v>20</v>
      </c>
      <c r="CO58" s="115">
        <v>65.666666666666671</v>
      </c>
      <c r="CP58" s="115">
        <v>4036</v>
      </c>
      <c r="CQ58" s="116">
        <v>229714.8148148148</v>
      </c>
      <c r="CR58" s="115">
        <v>0</v>
      </c>
      <c r="CS58" s="115">
        <v>1</v>
      </c>
      <c r="CT58" s="112">
        <v>3</v>
      </c>
      <c r="CU58" s="112">
        <v>163</v>
      </c>
      <c r="CV58" s="112">
        <v>396</v>
      </c>
      <c r="CW58" s="112">
        <v>107</v>
      </c>
    </row>
    <row r="59" spans="1:101" s="219" customFormat="1" x14ac:dyDescent="0.25">
      <c r="A59" s="110" t="s">
        <v>327</v>
      </c>
      <c r="B59" s="111">
        <v>47</v>
      </c>
      <c r="C59" s="111">
        <v>179</v>
      </c>
      <c r="D59" s="111">
        <v>2411</v>
      </c>
      <c r="E59" s="111">
        <v>106</v>
      </c>
      <c r="F59" s="111">
        <v>1</v>
      </c>
      <c r="G59" s="111">
        <v>76</v>
      </c>
      <c r="H59" s="111">
        <v>1</v>
      </c>
      <c r="I59" s="111"/>
      <c r="J59" s="111">
        <v>29</v>
      </c>
      <c r="K59" s="216">
        <v>15</v>
      </c>
      <c r="L59" s="111">
        <v>7462.4</v>
      </c>
      <c r="M59" s="111" t="s">
        <v>568</v>
      </c>
      <c r="N59" s="111">
        <v>9</v>
      </c>
      <c r="O59" s="111">
        <v>1459</v>
      </c>
      <c r="P59" s="111">
        <v>1</v>
      </c>
      <c r="Q59" s="111">
        <v>50</v>
      </c>
      <c r="R59" s="109">
        <v>0.61111111111111116</v>
      </c>
      <c r="S59" s="111">
        <v>7</v>
      </c>
      <c r="T59" s="2">
        <v>2</v>
      </c>
      <c r="U59" s="107">
        <v>0</v>
      </c>
      <c r="V59" s="112">
        <v>2832</v>
      </c>
      <c r="W59" s="107">
        <v>94</v>
      </c>
      <c r="X59" s="217">
        <v>25</v>
      </c>
      <c r="Y59" s="217">
        <v>3388.3</v>
      </c>
      <c r="Z59" s="112">
        <v>0</v>
      </c>
      <c r="AA59" s="112">
        <v>0</v>
      </c>
      <c r="AB59" s="112">
        <v>415</v>
      </c>
      <c r="AC59" s="112">
        <v>1</v>
      </c>
      <c r="AD59" s="112">
        <v>4</v>
      </c>
      <c r="AE59" s="109">
        <v>0.39516129032258063</v>
      </c>
      <c r="AF59" s="109">
        <v>6.4516129032258063E-2</v>
      </c>
      <c r="AG59" s="107">
        <v>0</v>
      </c>
      <c r="AH59" s="107">
        <v>2</v>
      </c>
      <c r="AI59" s="106">
        <v>129967.6170545138</v>
      </c>
      <c r="AJ59" s="107">
        <v>2</v>
      </c>
      <c r="AK59" s="107">
        <v>0</v>
      </c>
      <c r="AL59" s="111">
        <v>3</v>
      </c>
      <c r="AM59" s="111">
        <v>1088.2</v>
      </c>
      <c r="AN59" s="107">
        <v>1</v>
      </c>
      <c r="AO59" s="107">
        <v>17</v>
      </c>
      <c r="AP59" s="109">
        <v>0.13709677419354838</v>
      </c>
      <c r="AQ59" s="105">
        <v>88.319993836099997</v>
      </c>
      <c r="AR59" s="106">
        <v>1148.712941</v>
      </c>
      <c r="AS59" s="107">
        <v>0</v>
      </c>
      <c r="AT59" s="107">
        <v>6</v>
      </c>
      <c r="AU59" s="107">
        <v>11</v>
      </c>
      <c r="AV59" s="108">
        <v>41.334355698499998</v>
      </c>
      <c r="AW59" s="107">
        <v>2</v>
      </c>
      <c r="AX59" s="107">
        <v>1</v>
      </c>
      <c r="AY59" s="107">
        <v>0</v>
      </c>
      <c r="AZ59" s="107">
        <v>0</v>
      </c>
      <c r="BA59" s="218">
        <v>1</v>
      </c>
      <c r="BB59" s="218">
        <v>1939.2</v>
      </c>
      <c r="BC59" s="111">
        <v>1264</v>
      </c>
      <c r="BD59" s="107">
        <v>7282</v>
      </c>
      <c r="BE59" s="107">
        <v>351</v>
      </c>
      <c r="BF59" s="109">
        <v>0.30645161290322581</v>
      </c>
      <c r="BG59" s="105">
        <v>0</v>
      </c>
      <c r="BH59" s="113">
        <v>710.36057944999993</v>
      </c>
      <c r="BI59" s="113">
        <v>687.14561663300003</v>
      </c>
      <c r="BJ59" s="113">
        <v>2050.4756636900001</v>
      </c>
      <c r="BK59" s="113">
        <v>294.154937776</v>
      </c>
      <c r="BL59" s="113">
        <v>168.229403483</v>
      </c>
      <c r="BM59" s="113">
        <v>121.16678702599999</v>
      </c>
      <c r="BN59" s="113">
        <v>1148.854135052085</v>
      </c>
      <c r="BO59" s="105">
        <v>9</v>
      </c>
      <c r="BP59" s="105">
        <v>0</v>
      </c>
      <c r="BQ59" s="105">
        <v>0</v>
      </c>
      <c r="BR59" s="111" t="s">
        <v>564</v>
      </c>
      <c r="BS59" s="111" t="s">
        <v>564</v>
      </c>
      <c r="BT59" s="111" t="s">
        <v>564</v>
      </c>
      <c r="BU59" s="107">
        <v>0</v>
      </c>
      <c r="BV59" s="106">
        <v>1</v>
      </c>
      <c r="BW59" s="107">
        <v>12</v>
      </c>
      <c r="BX59" s="107">
        <v>556</v>
      </c>
      <c r="BY59" s="216">
        <v>1</v>
      </c>
      <c r="BZ59" s="220">
        <v>298.10000000000002</v>
      </c>
      <c r="CA59" s="111">
        <v>90</v>
      </c>
      <c r="CB59" s="111">
        <v>0</v>
      </c>
      <c r="CC59" s="111">
        <v>0</v>
      </c>
      <c r="CD59" s="112">
        <v>23</v>
      </c>
      <c r="CE59" s="114">
        <v>0.95799999999999996</v>
      </c>
      <c r="CF59" s="216">
        <v>19</v>
      </c>
      <c r="CG59" s="216">
        <v>623.9</v>
      </c>
      <c r="CH59" s="107">
        <v>5</v>
      </c>
      <c r="CI59" s="110"/>
      <c r="CJ59" s="107">
        <v>10</v>
      </c>
      <c r="CK59" s="107">
        <v>0</v>
      </c>
      <c r="CL59" s="112">
        <v>0</v>
      </c>
      <c r="CM59" s="112">
        <v>2</v>
      </c>
      <c r="CN59" s="115">
        <v>41.666666666666664</v>
      </c>
      <c r="CO59" s="115">
        <v>269</v>
      </c>
      <c r="CP59" s="115">
        <v>52372.666666666664</v>
      </c>
      <c r="CQ59" s="116">
        <v>528751.8518518518</v>
      </c>
      <c r="CR59" s="115">
        <v>4</v>
      </c>
      <c r="CS59" s="115">
        <v>3</v>
      </c>
      <c r="CT59" s="112">
        <v>12</v>
      </c>
      <c r="CU59" s="112">
        <v>403</v>
      </c>
      <c r="CV59" s="112">
        <v>600</v>
      </c>
      <c r="CW59" s="112">
        <v>323</v>
      </c>
    </row>
    <row r="60" spans="1:101" s="219" customFormat="1" x14ac:dyDescent="0.25">
      <c r="A60" s="110" t="s">
        <v>149</v>
      </c>
      <c r="B60" s="111">
        <v>86</v>
      </c>
      <c r="C60" s="111">
        <v>178</v>
      </c>
      <c r="D60" s="111">
        <v>2232</v>
      </c>
      <c r="E60" s="111">
        <v>118</v>
      </c>
      <c r="F60" s="111">
        <v>4</v>
      </c>
      <c r="G60" s="111">
        <v>95</v>
      </c>
      <c r="H60" s="111">
        <v>1</v>
      </c>
      <c r="I60" s="111"/>
      <c r="J60" s="111">
        <v>38</v>
      </c>
      <c r="K60" s="216">
        <v>6</v>
      </c>
      <c r="L60" s="111">
        <v>4236.8</v>
      </c>
      <c r="M60" s="111" t="s">
        <v>568</v>
      </c>
      <c r="N60" s="111">
        <v>30</v>
      </c>
      <c r="O60" s="111">
        <v>1960</v>
      </c>
      <c r="P60" s="111">
        <v>83</v>
      </c>
      <c r="Q60" s="111">
        <v>68</v>
      </c>
      <c r="R60" s="109">
        <v>0.72992700729927007</v>
      </c>
      <c r="S60" s="111">
        <v>4</v>
      </c>
      <c r="T60" s="2">
        <v>1</v>
      </c>
      <c r="U60" s="107">
        <v>1</v>
      </c>
      <c r="V60" s="112">
        <v>2780</v>
      </c>
      <c r="W60" s="107">
        <v>172</v>
      </c>
      <c r="X60" s="217">
        <v>8</v>
      </c>
      <c r="Y60" s="217">
        <v>225.7</v>
      </c>
      <c r="Z60" s="112">
        <v>0</v>
      </c>
      <c r="AA60" s="112">
        <v>0</v>
      </c>
      <c r="AB60" s="112">
        <v>2083</v>
      </c>
      <c r="AC60" s="112">
        <v>156</v>
      </c>
      <c r="AD60" s="112">
        <v>7</v>
      </c>
      <c r="AE60" s="109">
        <v>0.49142857142857144</v>
      </c>
      <c r="AF60" s="109">
        <v>5.6179775280898875E-2</v>
      </c>
      <c r="AG60" s="107">
        <v>0</v>
      </c>
      <c r="AH60" s="107">
        <v>4</v>
      </c>
      <c r="AI60" s="106">
        <v>99358.178959853976</v>
      </c>
      <c r="AJ60" s="107">
        <v>2</v>
      </c>
      <c r="AK60" s="107">
        <v>0</v>
      </c>
      <c r="AL60" s="111">
        <v>3</v>
      </c>
      <c r="AM60" s="111">
        <v>102.6</v>
      </c>
      <c r="AN60" s="107">
        <v>9</v>
      </c>
      <c r="AO60" s="107">
        <v>24</v>
      </c>
      <c r="AP60" s="109">
        <v>0.33707865168539325</v>
      </c>
      <c r="AQ60" s="105">
        <v>0</v>
      </c>
      <c r="AR60" s="106">
        <v>506.08977112999997</v>
      </c>
      <c r="AS60" s="107">
        <v>0</v>
      </c>
      <c r="AT60" s="107">
        <v>3</v>
      </c>
      <c r="AU60" s="107">
        <v>4</v>
      </c>
      <c r="AV60" s="108">
        <v>67.307863788700004</v>
      </c>
      <c r="AW60" s="107">
        <v>0</v>
      </c>
      <c r="AX60" s="107">
        <v>0</v>
      </c>
      <c r="AY60" s="107">
        <v>0</v>
      </c>
      <c r="AZ60" s="107">
        <v>2</v>
      </c>
      <c r="BA60" s="218">
        <v>1</v>
      </c>
      <c r="BB60" s="218">
        <v>2381.6</v>
      </c>
      <c r="BC60" s="111">
        <v>4775</v>
      </c>
      <c r="BD60" s="107">
        <v>2374</v>
      </c>
      <c r="BE60" s="107">
        <v>147</v>
      </c>
      <c r="BF60" s="109">
        <v>0.43258426966292135</v>
      </c>
      <c r="BG60" s="105">
        <v>0</v>
      </c>
      <c r="BH60" s="113">
        <v>1734.8629581999999</v>
      </c>
      <c r="BI60" s="113">
        <v>3840.68337729</v>
      </c>
      <c r="BJ60" s="113">
        <v>5119.0277412400001</v>
      </c>
      <c r="BK60" s="113">
        <v>3970.3924360000001</v>
      </c>
      <c r="BL60" s="113">
        <v>0</v>
      </c>
      <c r="BM60" s="113">
        <v>103.52943622100001</v>
      </c>
      <c r="BN60" s="113">
        <v>650.68647379223955</v>
      </c>
      <c r="BO60" s="105">
        <v>16</v>
      </c>
      <c r="BP60" s="105">
        <v>0</v>
      </c>
      <c r="BQ60" s="105">
        <v>0</v>
      </c>
      <c r="BR60" s="111" t="s">
        <v>564</v>
      </c>
      <c r="BS60" s="111" t="s">
        <v>564</v>
      </c>
      <c r="BT60" s="111" t="s">
        <v>564</v>
      </c>
      <c r="BU60" s="107">
        <v>3</v>
      </c>
      <c r="BV60" s="106">
        <v>2</v>
      </c>
      <c r="BW60" s="107">
        <v>18</v>
      </c>
      <c r="BX60" s="107">
        <v>705</v>
      </c>
      <c r="BY60" s="216">
        <v>3</v>
      </c>
      <c r="BZ60" s="220">
        <v>1434.6</v>
      </c>
      <c r="CA60" s="111">
        <v>0</v>
      </c>
      <c r="CB60" s="111">
        <v>0</v>
      </c>
      <c r="CC60" s="111">
        <v>0</v>
      </c>
      <c r="CD60" s="112">
        <v>51</v>
      </c>
      <c r="CE60" s="114">
        <v>0.96</v>
      </c>
      <c r="CF60" s="216">
        <v>5</v>
      </c>
      <c r="CG60" s="216">
        <v>109.8</v>
      </c>
      <c r="CH60" s="107">
        <v>11</v>
      </c>
      <c r="CI60" s="110"/>
      <c r="CJ60" s="107">
        <v>9</v>
      </c>
      <c r="CK60" s="107">
        <v>0</v>
      </c>
      <c r="CL60" s="112">
        <v>1</v>
      </c>
      <c r="CM60" s="112">
        <v>1</v>
      </c>
      <c r="CN60" s="115">
        <v>40</v>
      </c>
      <c r="CO60" s="115">
        <v>879.33333333333337</v>
      </c>
      <c r="CP60" s="115">
        <v>150973</v>
      </c>
      <c r="CQ60" s="116">
        <v>1234207.4074074074</v>
      </c>
      <c r="CR60" s="115">
        <v>3</v>
      </c>
      <c r="CS60" s="115">
        <v>2</v>
      </c>
      <c r="CT60" s="112">
        <v>20</v>
      </c>
      <c r="CU60" s="112">
        <v>6618</v>
      </c>
      <c r="CV60" s="112">
        <v>1683</v>
      </c>
      <c r="CW60" s="112">
        <v>47</v>
      </c>
    </row>
    <row r="61" spans="1:101" s="219" customFormat="1" x14ac:dyDescent="0.25">
      <c r="A61" s="110" t="s">
        <v>144</v>
      </c>
      <c r="B61" s="111">
        <v>1</v>
      </c>
      <c r="C61" s="111">
        <v>17</v>
      </c>
      <c r="D61" s="111">
        <v>225</v>
      </c>
      <c r="E61" s="111">
        <v>2</v>
      </c>
      <c r="F61" s="111">
        <v>0</v>
      </c>
      <c r="G61" s="111">
        <v>11</v>
      </c>
      <c r="H61" s="111"/>
      <c r="I61" s="111"/>
      <c r="J61" s="111">
        <v>2</v>
      </c>
      <c r="K61" s="216">
        <v>2</v>
      </c>
      <c r="L61" s="111">
        <v>134.19999999999999</v>
      </c>
      <c r="M61" s="111" t="s">
        <v>568</v>
      </c>
      <c r="N61" s="111">
        <v>6</v>
      </c>
      <c r="O61" s="111">
        <v>0</v>
      </c>
      <c r="P61" s="111">
        <v>0</v>
      </c>
      <c r="Q61" s="111">
        <v>0</v>
      </c>
      <c r="R61" s="109">
        <v>0.48717948717948717</v>
      </c>
      <c r="S61" s="111">
        <v>4</v>
      </c>
      <c r="T61" s="2">
        <v>1</v>
      </c>
      <c r="U61" s="107">
        <v>0</v>
      </c>
      <c r="V61" s="112">
        <v>22</v>
      </c>
      <c r="W61" s="107">
        <v>34</v>
      </c>
      <c r="X61" s="217">
        <v>4</v>
      </c>
      <c r="Y61" s="217">
        <v>397.6</v>
      </c>
      <c r="Z61" s="112">
        <v>0</v>
      </c>
      <c r="AA61" s="112">
        <v>0</v>
      </c>
      <c r="AB61" s="112">
        <v>283</v>
      </c>
      <c r="AC61" s="112">
        <v>4</v>
      </c>
      <c r="AD61" s="112">
        <v>0</v>
      </c>
      <c r="AE61" s="109">
        <v>0.45283018867924529</v>
      </c>
      <c r="AF61" s="109">
        <v>1.8867924528301886E-2</v>
      </c>
      <c r="AG61" s="107">
        <v>0</v>
      </c>
      <c r="AH61" s="107">
        <v>0</v>
      </c>
      <c r="AI61" s="106">
        <v>0</v>
      </c>
      <c r="AJ61" s="107">
        <v>1</v>
      </c>
      <c r="AK61" s="107">
        <v>0</v>
      </c>
      <c r="AL61" s="111">
        <v>1</v>
      </c>
      <c r="AM61" s="111">
        <v>29</v>
      </c>
      <c r="AN61" s="107">
        <v>0</v>
      </c>
      <c r="AO61" s="107">
        <v>6</v>
      </c>
      <c r="AP61" s="109">
        <v>0.16981132075471697</v>
      </c>
      <c r="AQ61" s="105">
        <v>0</v>
      </c>
      <c r="AR61" s="106">
        <v>128.03067686599999</v>
      </c>
      <c r="AS61" s="107">
        <v>0</v>
      </c>
      <c r="AT61" s="107">
        <v>1</v>
      </c>
      <c r="AU61" s="107">
        <v>0</v>
      </c>
      <c r="AV61" s="108">
        <v>3.1085789249599998</v>
      </c>
      <c r="AW61" s="107">
        <v>0</v>
      </c>
      <c r="AX61" s="107">
        <v>0</v>
      </c>
      <c r="AY61" s="107">
        <v>0</v>
      </c>
      <c r="AZ61" s="107">
        <v>0</v>
      </c>
      <c r="BA61" s="218" t="s">
        <v>588</v>
      </c>
      <c r="BB61" s="218" t="s">
        <v>589</v>
      </c>
      <c r="BC61" s="111">
        <v>21</v>
      </c>
      <c r="BD61" s="107">
        <v>691</v>
      </c>
      <c r="BE61" s="107">
        <v>0</v>
      </c>
      <c r="BF61" s="109">
        <v>0.45283018867924529</v>
      </c>
      <c r="BG61" s="105">
        <v>0</v>
      </c>
      <c r="BH61" s="113">
        <v>0</v>
      </c>
      <c r="BI61" s="113">
        <v>0</v>
      </c>
      <c r="BJ61" s="113">
        <v>0</v>
      </c>
      <c r="BK61" s="113">
        <v>0</v>
      </c>
      <c r="BL61" s="113">
        <v>0</v>
      </c>
      <c r="BM61" s="113">
        <v>56.439945381000001</v>
      </c>
      <c r="BN61" s="113">
        <v>69.396952531565503</v>
      </c>
      <c r="BO61" s="105">
        <v>0</v>
      </c>
      <c r="BP61" s="105">
        <v>0</v>
      </c>
      <c r="BQ61" s="105">
        <v>0</v>
      </c>
      <c r="BR61" s="111" t="s">
        <v>564</v>
      </c>
      <c r="BS61" s="111" t="s">
        <v>564</v>
      </c>
      <c r="BT61" s="111" t="s">
        <v>564</v>
      </c>
      <c r="BU61" s="107">
        <v>0</v>
      </c>
      <c r="BV61" s="106">
        <v>1</v>
      </c>
      <c r="BW61" s="107">
        <v>1</v>
      </c>
      <c r="BX61" s="107">
        <v>50</v>
      </c>
      <c r="BY61" s="216" t="s">
        <v>588</v>
      </c>
      <c r="BZ61" s="216" t="s">
        <v>589</v>
      </c>
      <c r="CA61" s="111">
        <v>37</v>
      </c>
      <c r="CB61" s="111">
        <v>66</v>
      </c>
      <c r="CC61" s="111">
        <v>0</v>
      </c>
      <c r="CD61" s="112">
        <v>4</v>
      </c>
      <c r="CE61" s="114">
        <v>0.96799999999999997</v>
      </c>
      <c r="CF61" s="216">
        <v>3</v>
      </c>
      <c r="CG61" s="216">
        <v>55.1</v>
      </c>
      <c r="CH61" s="107">
        <v>0</v>
      </c>
      <c r="CI61" s="110"/>
      <c r="CJ61" s="107">
        <v>1</v>
      </c>
      <c r="CK61" s="107">
        <v>0</v>
      </c>
      <c r="CL61" s="112">
        <v>0</v>
      </c>
      <c r="CM61" s="112">
        <v>0</v>
      </c>
      <c r="CN61" s="115">
        <v>5</v>
      </c>
      <c r="CO61" s="115">
        <v>0</v>
      </c>
      <c r="CP61" s="115">
        <v>0</v>
      </c>
      <c r="CQ61" s="116">
        <v>77477.777777777781</v>
      </c>
      <c r="CR61" s="115">
        <v>0</v>
      </c>
      <c r="CS61" s="115">
        <v>0</v>
      </c>
      <c r="CT61" s="112">
        <v>2</v>
      </c>
      <c r="CU61" s="112">
        <v>82</v>
      </c>
      <c r="CV61" s="112">
        <v>299</v>
      </c>
      <c r="CW61" s="112">
        <v>28</v>
      </c>
    </row>
    <row r="62" spans="1:101" s="219" customFormat="1" x14ac:dyDescent="0.25">
      <c r="A62" s="110" t="s">
        <v>51</v>
      </c>
      <c r="B62" s="111">
        <v>83</v>
      </c>
      <c r="C62" s="111">
        <v>119</v>
      </c>
      <c r="D62" s="111">
        <v>3110</v>
      </c>
      <c r="E62" s="111">
        <v>203</v>
      </c>
      <c r="F62" s="111">
        <v>9</v>
      </c>
      <c r="G62" s="111">
        <v>85</v>
      </c>
      <c r="H62" s="111"/>
      <c r="I62" s="111"/>
      <c r="J62" s="111">
        <v>7</v>
      </c>
      <c r="K62" s="216">
        <v>8</v>
      </c>
      <c r="L62" s="111">
        <v>1314.1</v>
      </c>
      <c r="M62" s="111" t="s">
        <v>568</v>
      </c>
      <c r="N62" s="111">
        <v>7</v>
      </c>
      <c r="O62" s="111">
        <v>0</v>
      </c>
      <c r="P62" s="111">
        <v>0</v>
      </c>
      <c r="Q62" s="111">
        <v>63</v>
      </c>
      <c r="R62" s="109">
        <v>0.64500000000000002</v>
      </c>
      <c r="S62" s="111">
        <v>6</v>
      </c>
      <c r="T62" s="2">
        <v>0</v>
      </c>
      <c r="U62" s="107">
        <v>2</v>
      </c>
      <c r="V62" s="112">
        <v>4821</v>
      </c>
      <c r="W62" s="107">
        <v>49</v>
      </c>
      <c r="X62" s="217">
        <v>5</v>
      </c>
      <c r="Y62" s="217">
        <v>421.2</v>
      </c>
      <c r="Z62" s="112">
        <v>0</v>
      </c>
      <c r="AA62" s="112">
        <v>0</v>
      </c>
      <c r="AB62" s="112">
        <v>1139</v>
      </c>
      <c r="AC62" s="112">
        <v>137</v>
      </c>
      <c r="AD62" s="112">
        <v>3</v>
      </c>
      <c r="AE62" s="109">
        <v>0.51700000000000002</v>
      </c>
      <c r="AF62" s="109">
        <v>4.8000000000000001E-2</v>
      </c>
      <c r="AG62" s="107">
        <v>0</v>
      </c>
      <c r="AH62" s="107">
        <v>0</v>
      </c>
      <c r="AI62" s="106">
        <v>0</v>
      </c>
      <c r="AJ62" s="107">
        <v>2</v>
      </c>
      <c r="AK62" s="107">
        <v>0</v>
      </c>
      <c r="AL62" s="111">
        <v>2</v>
      </c>
      <c r="AM62" s="111">
        <v>375.6</v>
      </c>
      <c r="AN62" s="107">
        <v>0</v>
      </c>
      <c r="AO62" s="107">
        <v>11</v>
      </c>
      <c r="AP62" s="109">
        <v>0.216</v>
      </c>
      <c r="AQ62" s="105">
        <v>546.13716989600005</v>
      </c>
      <c r="AR62" s="106">
        <v>88.651110414900003</v>
      </c>
      <c r="AS62" s="107">
        <v>2</v>
      </c>
      <c r="AT62" s="107">
        <v>6</v>
      </c>
      <c r="AU62" s="107">
        <v>8</v>
      </c>
      <c r="AV62" s="108">
        <v>88.517855273700008</v>
      </c>
      <c r="AW62" s="107">
        <v>0</v>
      </c>
      <c r="AX62" s="107">
        <v>0</v>
      </c>
      <c r="AY62" s="107">
        <v>1</v>
      </c>
      <c r="AZ62" s="107">
        <v>0</v>
      </c>
      <c r="BA62" s="218" t="s">
        <v>588</v>
      </c>
      <c r="BB62" s="218" t="s">
        <v>589</v>
      </c>
      <c r="BC62" s="111">
        <v>0</v>
      </c>
      <c r="BD62" s="107">
        <v>782</v>
      </c>
      <c r="BE62" s="107">
        <v>168</v>
      </c>
      <c r="BF62" s="109">
        <v>0.439</v>
      </c>
      <c r="BG62" s="105">
        <v>59.5956508548214</v>
      </c>
      <c r="BH62" s="113">
        <v>3186.0682783500001</v>
      </c>
      <c r="BI62" s="113">
        <v>3086.7112616999998</v>
      </c>
      <c r="BJ62" s="113">
        <v>5682.1371880099996</v>
      </c>
      <c r="BK62" s="113">
        <v>3065.2194883100001</v>
      </c>
      <c r="BL62" s="113">
        <v>221.74803772600001</v>
      </c>
      <c r="BM62" s="113">
        <v>1516.2275691899999</v>
      </c>
      <c r="BN62" s="113">
        <v>10557.862965649723</v>
      </c>
      <c r="BO62" s="105">
        <v>8</v>
      </c>
      <c r="BP62" s="105">
        <v>0</v>
      </c>
      <c r="BQ62" s="105">
        <v>0</v>
      </c>
      <c r="BR62" s="111" t="s">
        <v>564</v>
      </c>
      <c r="BS62" s="111" t="s">
        <v>564</v>
      </c>
      <c r="BT62" s="111" t="s">
        <v>564</v>
      </c>
      <c r="BU62" s="107">
        <v>0</v>
      </c>
      <c r="BV62" s="106">
        <v>0</v>
      </c>
      <c r="BW62" s="107">
        <v>14</v>
      </c>
      <c r="BX62" s="107">
        <v>2082</v>
      </c>
      <c r="BY62" s="216">
        <v>6</v>
      </c>
      <c r="BZ62" s="220">
        <v>759.9</v>
      </c>
      <c r="CA62" s="111">
        <v>0</v>
      </c>
      <c r="CB62" s="111">
        <v>682</v>
      </c>
      <c r="CC62" s="111">
        <v>0</v>
      </c>
      <c r="CD62" s="112">
        <v>17</v>
      </c>
      <c r="CE62" s="114">
        <v>0.92700000000000005</v>
      </c>
      <c r="CF62" s="216">
        <v>9</v>
      </c>
      <c r="CG62" s="216">
        <v>2599</v>
      </c>
      <c r="CH62" s="107">
        <v>1</v>
      </c>
      <c r="CI62" s="110"/>
      <c r="CJ62" s="107">
        <v>5</v>
      </c>
      <c r="CK62" s="107">
        <v>0</v>
      </c>
      <c r="CL62" s="112">
        <v>0</v>
      </c>
      <c r="CM62" s="112">
        <v>0</v>
      </c>
      <c r="CN62" s="115">
        <v>36.666666666666664</v>
      </c>
      <c r="CO62" s="115">
        <v>364.66666666666669</v>
      </c>
      <c r="CP62" s="115">
        <v>44781.333333333336</v>
      </c>
      <c r="CQ62" s="116">
        <v>1321200</v>
      </c>
      <c r="CR62" s="115">
        <v>3</v>
      </c>
      <c r="CS62" s="115">
        <v>1</v>
      </c>
      <c r="CT62" s="112">
        <v>13</v>
      </c>
      <c r="CU62" s="112">
        <v>0</v>
      </c>
      <c r="CV62" s="112">
        <v>110</v>
      </c>
      <c r="CW62" s="112">
        <v>50</v>
      </c>
    </row>
    <row r="63" spans="1:101" s="219" customFormat="1" x14ac:dyDescent="0.25">
      <c r="A63" s="110" t="s">
        <v>159</v>
      </c>
      <c r="B63" s="111">
        <v>12</v>
      </c>
      <c r="C63" s="111">
        <v>31</v>
      </c>
      <c r="D63" s="111">
        <v>937</v>
      </c>
      <c r="E63" s="111">
        <v>19</v>
      </c>
      <c r="F63" s="111">
        <v>3</v>
      </c>
      <c r="G63" s="111">
        <v>19</v>
      </c>
      <c r="H63" s="111"/>
      <c r="I63" s="111"/>
      <c r="J63" s="111">
        <v>2</v>
      </c>
      <c r="K63" s="216">
        <v>19</v>
      </c>
      <c r="L63" s="111">
        <v>5176</v>
      </c>
      <c r="M63" s="111" t="s">
        <v>568</v>
      </c>
      <c r="N63" s="111">
        <v>8</v>
      </c>
      <c r="O63" s="111">
        <v>35</v>
      </c>
      <c r="P63" s="111">
        <v>0</v>
      </c>
      <c r="Q63" s="111">
        <v>11</v>
      </c>
      <c r="R63" s="109">
        <v>0.52380952380952384</v>
      </c>
      <c r="S63" s="111">
        <v>2</v>
      </c>
      <c r="T63" s="2">
        <v>1</v>
      </c>
      <c r="U63" s="107">
        <v>0</v>
      </c>
      <c r="V63" s="112">
        <v>631</v>
      </c>
      <c r="W63" s="107">
        <v>84</v>
      </c>
      <c r="X63" s="217">
        <v>15</v>
      </c>
      <c r="Y63" s="217">
        <v>4163.3999999999996</v>
      </c>
      <c r="Z63" s="112">
        <v>0</v>
      </c>
      <c r="AA63" s="112">
        <v>0</v>
      </c>
      <c r="AB63" s="112">
        <v>0</v>
      </c>
      <c r="AC63" s="112">
        <v>0</v>
      </c>
      <c r="AD63" s="112">
        <v>1</v>
      </c>
      <c r="AE63" s="109">
        <v>0.54385964912280704</v>
      </c>
      <c r="AF63" s="109">
        <v>8.771929824561403E-2</v>
      </c>
      <c r="AG63" s="107">
        <v>1</v>
      </c>
      <c r="AH63" s="107">
        <v>0</v>
      </c>
      <c r="AI63" s="106">
        <v>0</v>
      </c>
      <c r="AJ63" s="107">
        <v>0</v>
      </c>
      <c r="AK63" s="107">
        <v>0</v>
      </c>
      <c r="AL63" s="111">
        <v>4</v>
      </c>
      <c r="AM63" s="111">
        <v>1134.5999999999999</v>
      </c>
      <c r="AN63" s="107">
        <v>1</v>
      </c>
      <c r="AO63" s="107">
        <v>12</v>
      </c>
      <c r="AP63" s="109">
        <v>0.17543859649122806</v>
      </c>
      <c r="AQ63" s="105">
        <v>0</v>
      </c>
      <c r="AR63" s="106">
        <v>0</v>
      </c>
      <c r="AS63" s="107">
        <v>0</v>
      </c>
      <c r="AT63" s="107">
        <v>3</v>
      </c>
      <c r="AU63" s="107">
        <v>3</v>
      </c>
      <c r="AV63" s="108">
        <v>141.12634090199998</v>
      </c>
      <c r="AW63" s="107">
        <v>1</v>
      </c>
      <c r="AX63" s="107">
        <v>0</v>
      </c>
      <c r="AY63" s="107">
        <v>0</v>
      </c>
      <c r="AZ63" s="107">
        <v>2</v>
      </c>
      <c r="BA63" s="218">
        <v>2</v>
      </c>
      <c r="BB63" s="218">
        <v>87.4</v>
      </c>
      <c r="BC63" s="111">
        <v>0</v>
      </c>
      <c r="BD63" s="107">
        <v>191</v>
      </c>
      <c r="BE63" s="107">
        <v>24</v>
      </c>
      <c r="BF63" s="109">
        <v>0.49122807017543857</v>
      </c>
      <c r="BG63" s="105">
        <v>139.721295712</v>
      </c>
      <c r="BH63" s="113">
        <v>0</v>
      </c>
      <c r="BI63" s="113">
        <v>0</v>
      </c>
      <c r="BJ63" s="113">
        <v>105.45517122800001</v>
      </c>
      <c r="BK63" s="113">
        <v>0</v>
      </c>
      <c r="BL63" s="113">
        <v>0</v>
      </c>
      <c r="BM63" s="113">
        <v>13.9282866644</v>
      </c>
      <c r="BN63" s="113">
        <v>1953.0709988431472</v>
      </c>
      <c r="BO63" s="105">
        <v>1</v>
      </c>
      <c r="BP63" s="105">
        <v>0</v>
      </c>
      <c r="BQ63" s="105">
        <v>0</v>
      </c>
      <c r="BR63" s="111" t="s">
        <v>564</v>
      </c>
      <c r="BS63" s="111" t="s">
        <v>564</v>
      </c>
      <c r="BT63" s="111" t="s">
        <v>564</v>
      </c>
      <c r="BU63" s="107">
        <v>0</v>
      </c>
      <c r="BV63" s="106">
        <v>0</v>
      </c>
      <c r="BW63" s="107">
        <v>5</v>
      </c>
      <c r="BX63" s="107">
        <v>170</v>
      </c>
      <c r="BY63" s="216">
        <v>1</v>
      </c>
      <c r="BZ63" s="220">
        <v>7.3</v>
      </c>
      <c r="CA63" s="111">
        <v>0</v>
      </c>
      <c r="CB63" s="111">
        <v>3</v>
      </c>
      <c r="CC63" s="111">
        <v>0</v>
      </c>
      <c r="CD63" s="112">
        <v>4</v>
      </c>
      <c r="CE63" s="114">
        <v>0.93700000000000006</v>
      </c>
      <c r="CF63" s="216">
        <v>96</v>
      </c>
      <c r="CG63" s="216">
        <v>2964.9</v>
      </c>
      <c r="CH63" s="107">
        <v>0</v>
      </c>
      <c r="CI63" s="110"/>
      <c r="CJ63" s="107">
        <v>3</v>
      </c>
      <c r="CK63" s="107">
        <v>0</v>
      </c>
      <c r="CL63" s="112">
        <v>0</v>
      </c>
      <c r="CM63" s="112">
        <v>0</v>
      </c>
      <c r="CN63" s="115">
        <v>13.333333333333334</v>
      </c>
      <c r="CO63" s="115">
        <v>101.33333333333333</v>
      </c>
      <c r="CP63" s="115">
        <v>4908.666666666667</v>
      </c>
      <c r="CQ63" s="116">
        <v>39418.518518518518</v>
      </c>
      <c r="CR63" s="115">
        <v>1</v>
      </c>
      <c r="CS63" s="115">
        <v>1</v>
      </c>
      <c r="CT63" s="112">
        <v>2</v>
      </c>
      <c r="CU63" s="112">
        <v>0</v>
      </c>
      <c r="CV63" s="112">
        <v>0</v>
      </c>
      <c r="CW63" s="112">
        <v>0</v>
      </c>
    </row>
    <row r="64" spans="1:101" s="219" customFormat="1" x14ac:dyDescent="0.25">
      <c r="A64" s="110" t="s">
        <v>153</v>
      </c>
      <c r="B64" s="111">
        <v>5</v>
      </c>
      <c r="C64" s="111">
        <v>26</v>
      </c>
      <c r="D64" s="111">
        <v>394</v>
      </c>
      <c r="E64" s="111">
        <v>10</v>
      </c>
      <c r="F64" s="111">
        <v>1</v>
      </c>
      <c r="G64" s="111">
        <v>9</v>
      </c>
      <c r="H64" s="111"/>
      <c r="I64" s="111"/>
      <c r="J64" s="111">
        <v>5</v>
      </c>
      <c r="K64" s="216">
        <v>5</v>
      </c>
      <c r="L64" s="111">
        <v>3331.4</v>
      </c>
      <c r="M64" s="111" t="s">
        <v>569</v>
      </c>
      <c r="N64" s="111">
        <v>1</v>
      </c>
      <c r="O64" s="111">
        <v>20</v>
      </c>
      <c r="P64" s="111">
        <v>0</v>
      </c>
      <c r="Q64" s="111">
        <v>0</v>
      </c>
      <c r="R64" s="109">
        <v>0.64500000000000002</v>
      </c>
      <c r="S64" s="111">
        <v>1</v>
      </c>
      <c r="T64" s="2">
        <v>0</v>
      </c>
      <c r="U64" s="107">
        <v>0</v>
      </c>
      <c r="V64" s="112">
        <v>446</v>
      </c>
      <c r="W64" s="107">
        <v>96</v>
      </c>
      <c r="X64" s="217">
        <v>1</v>
      </c>
      <c r="Y64" s="217">
        <v>4965</v>
      </c>
      <c r="Z64" s="112">
        <v>0</v>
      </c>
      <c r="AA64" s="112">
        <v>0</v>
      </c>
      <c r="AB64" s="112">
        <v>432</v>
      </c>
      <c r="AC64" s="112">
        <v>18</v>
      </c>
      <c r="AD64" s="112">
        <v>1</v>
      </c>
      <c r="AE64" s="109">
        <v>0.44736842105263158</v>
      </c>
      <c r="AF64" s="109">
        <v>4.8000000000000001E-2</v>
      </c>
      <c r="AG64" s="107">
        <v>0</v>
      </c>
      <c r="AH64" s="107">
        <v>0</v>
      </c>
      <c r="AI64" s="106">
        <v>18699.049423629498</v>
      </c>
      <c r="AJ64" s="107">
        <v>0</v>
      </c>
      <c r="AK64" s="107">
        <v>0</v>
      </c>
      <c r="AL64" s="111">
        <v>0</v>
      </c>
      <c r="AM64" s="111">
        <v>0</v>
      </c>
      <c r="AN64" s="107">
        <v>0</v>
      </c>
      <c r="AO64" s="107">
        <v>10</v>
      </c>
      <c r="AP64" s="109">
        <v>0.13157894736842105</v>
      </c>
      <c r="AQ64" s="105">
        <v>0</v>
      </c>
      <c r="AR64" s="106">
        <v>616.16125361799993</v>
      </c>
      <c r="AS64" s="107">
        <v>0</v>
      </c>
      <c r="AT64" s="107">
        <v>0</v>
      </c>
      <c r="AU64" s="107">
        <v>5</v>
      </c>
      <c r="AV64" s="108">
        <v>11.5998946156</v>
      </c>
      <c r="AW64" s="107">
        <v>0</v>
      </c>
      <c r="AX64" s="107">
        <v>0</v>
      </c>
      <c r="AY64" s="107">
        <v>0</v>
      </c>
      <c r="AZ64" s="107">
        <v>0</v>
      </c>
      <c r="BA64" s="218">
        <v>1</v>
      </c>
      <c r="BB64" s="218">
        <v>52.1</v>
      </c>
      <c r="BC64" s="111">
        <v>270</v>
      </c>
      <c r="BD64" s="107">
        <v>2012</v>
      </c>
      <c r="BE64" s="107">
        <v>64</v>
      </c>
      <c r="BF64" s="109">
        <v>0.26315789473684209</v>
      </c>
      <c r="BG64" s="105">
        <v>0</v>
      </c>
      <c r="BH64" s="113">
        <v>0</v>
      </c>
      <c r="BI64" s="113">
        <v>0</v>
      </c>
      <c r="BJ64" s="113">
        <v>1.8364556781899999</v>
      </c>
      <c r="BK64" s="113">
        <v>0</v>
      </c>
      <c r="BL64" s="113">
        <v>0</v>
      </c>
      <c r="BM64" s="113">
        <v>17.8578806931</v>
      </c>
      <c r="BN64" s="113">
        <v>265.13385419138228</v>
      </c>
      <c r="BO64" s="105">
        <v>1</v>
      </c>
      <c r="BP64" s="105">
        <v>0</v>
      </c>
      <c r="BQ64" s="105">
        <v>0</v>
      </c>
      <c r="BR64" s="111" t="s">
        <v>564</v>
      </c>
      <c r="BS64" s="111" t="s">
        <v>564</v>
      </c>
      <c r="BT64" s="111" t="s">
        <v>564</v>
      </c>
      <c r="BU64" s="107">
        <v>0</v>
      </c>
      <c r="BV64" s="106">
        <v>2</v>
      </c>
      <c r="BW64" s="107">
        <v>5</v>
      </c>
      <c r="BX64" s="107">
        <v>188</v>
      </c>
      <c r="BY64" s="216" t="s">
        <v>588</v>
      </c>
      <c r="BZ64" s="216" t="s">
        <v>589</v>
      </c>
      <c r="CA64" s="111">
        <v>0</v>
      </c>
      <c r="CB64" s="111">
        <v>15</v>
      </c>
      <c r="CC64" s="111">
        <v>0</v>
      </c>
      <c r="CD64" s="112" t="s">
        <v>555</v>
      </c>
      <c r="CE64" s="114">
        <v>0.94899999999999995</v>
      </c>
      <c r="CF64" s="216">
        <v>17</v>
      </c>
      <c r="CG64" s="216">
        <v>809.1</v>
      </c>
      <c r="CH64" s="107">
        <v>3</v>
      </c>
      <c r="CI64" s="110"/>
      <c r="CJ64" s="107">
        <v>2</v>
      </c>
      <c r="CK64" s="107">
        <v>0</v>
      </c>
      <c r="CL64" s="112">
        <v>0</v>
      </c>
      <c r="CM64" s="112">
        <v>1</v>
      </c>
      <c r="CN64" s="115">
        <v>10</v>
      </c>
      <c r="CO64" s="115">
        <v>166.66666666666666</v>
      </c>
      <c r="CP64" s="115">
        <v>32953</v>
      </c>
      <c r="CQ64" s="116">
        <v>93788.888888888891</v>
      </c>
      <c r="CR64" s="115">
        <v>1</v>
      </c>
      <c r="CS64" s="115">
        <v>1</v>
      </c>
      <c r="CT64" s="112">
        <v>2</v>
      </c>
      <c r="CU64" s="112">
        <v>165</v>
      </c>
      <c r="CV64" s="112">
        <v>0</v>
      </c>
      <c r="CW64" s="112">
        <v>0</v>
      </c>
    </row>
    <row r="65" spans="1:101" s="219" customFormat="1" x14ac:dyDescent="0.25">
      <c r="A65" s="110" t="s">
        <v>141</v>
      </c>
      <c r="B65" s="111">
        <v>6</v>
      </c>
      <c r="C65" s="111">
        <v>12</v>
      </c>
      <c r="D65" s="111">
        <v>267</v>
      </c>
      <c r="E65" s="111">
        <v>17</v>
      </c>
      <c r="F65" s="111">
        <v>0</v>
      </c>
      <c r="G65" s="111">
        <v>12</v>
      </c>
      <c r="H65" s="111"/>
      <c r="I65" s="111"/>
      <c r="J65" s="111">
        <v>2</v>
      </c>
      <c r="K65" s="216">
        <v>6</v>
      </c>
      <c r="L65" s="111">
        <v>4164.8010000000004</v>
      </c>
      <c r="M65" s="111" t="s">
        <v>568</v>
      </c>
      <c r="N65" s="111">
        <v>0</v>
      </c>
      <c r="O65" s="111">
        <v>58</v>
      </c>
      <c r="P65" s="111">
        <v>0</v>
      </c>
      <c r="Q65" s="111">
        <v>0</v>
      </c>
      <c r="R65" s="109">
        <v>0.64500000000000002</v>
      </c>
      <c r="S65" s="111">
        <v>1</v>
      </c>
      <c r="T65" s="2">
        <v>1</v>
      </c>
      <c r="U65" s="107">
        <v>0</v>
      </c>
      <c r="V65" s="112">
        <v>601</v>
      </c>
      <c r="W65" s="107">
        <v>3</v>
      </c>
      <c r="X65" s="217">
        <v>0</v>
      </c>
      <c r="Y65" s="217">
        <v>0</v>
      </c>
      <c r="Z65" s="112">
        <v>0</v>
      </c>
      <c r="AA65" s="112">
        <v>0</v>
      </c>
      <c r="AB65" s="112">
        <v>50</v>
      </c>
      <c r="AC65" s="112">
        <v>0</v>
      </c>
      <c r="AD65" s="112">
        <v>0</v>
      </c>
      <c r="AE65" s="109">
        <v>0.51700000000000002</v>
      </c>
      <c r="AF65" s="109">
        <v>4.8000000000000001E-2</v>
      </c>
      <c r="AG65" s="107">
        <v>0</v>
      </c>
      <c r="AH65" s="107">
        <v>0</v>
      </c>
      <c r="AI65" s="106">
        <v>0</v>
      </c>
      <c r="AJ65" s="107">
        <v>0</v>
      </c>
      <c r="AK65" s="107">
        <v>0</v>
      </c>
      <c r="AL65" s="111">
        <v>1</v>
      </c>
      <c r="AM65" s="111">
        <v>1107.3</v>
      </c>
      <c r="AN65" s="107">
        <v>0</v>
      </c>
      <c r="AO65" s="107">
        <v>2</v>
      </c>
      <c r="AP65" s="109">
        <v>0.216</v>
      </c>
      <c r="AQ65" s="105">
        <v>1.6876933640100002E-3</v>
      </c>
      <c r="AR65" s="106">
        <v>0</v>
      </c>
      <c r="AS65" s="107">
        <v>0</v>
      </c>
      <c r="AT65" s="107">
        <v>0</v>
      </c>
      <c r="AU65" s="107">
        <v>0</v>
      </c>
      <c r="AV65" s="108">
        <v>0.24399658225500001</v>
      </c>
      <c r="AW65" s="107">
        <v>0</v>
      </c>
      <c r="AX65" s="107">
        <v>0</v>
      </c>
      <c r="AY65" s="107">
        <v>0</v>
      </c>
      <c r="AZ65" s="107">
        <v>0</v>
      </c>
      <c r="BA65" s="218">
        <v>1</v>
      </c>
      <c r="BB65" s="218">
        <v>2680.7</v>
      </c>
      <c r="BC65" s="111">
        <v>40</v>
      </c>
      <c r="BD65" s="107">
        <v>1333</v>
      </c>
      <c r="BE65" s="107">
        <v>247</v>
      </c>
      <c r="BF65" s="109">
        <v>0.439</v>
      </c>
      <c r="BG65" s="105">
        <v>0</v>
      </c>
      <c r="BH65" s="113">
        <v>432.017916684</v>
      </c>
      <c r="BI65" s="113">
        <v>763.16467862100001</v>
      </c>
      <c r="BJ65" s="113">
        <v>1141.5413423299999</v>
      </c>
      <c r="BK65" s="113">
        <v>636.20156876299995</v>
      </c>
      <c r="BL65" s="113">
        <v>0</v>
      </c>
      <c r="BM65" s="113">
        <v>78.267564728499991</v>
      </c>
      <c r="BN65" s="113">
        <v>3.4338923466499995</v>
      </c>
      <c r="BO65" s="105">
        <v>2</v>
      </c>
      <c r="BP65" s="105">
        <v>0</v>
      </c>
      <c r="BQ65" s="105">
        <v>0</v>
      </c>
      <c r="BR65" s="111" t="s">
        <v>564</v>
      </c>
      <c r="BS65" s="111" t="s">
        <v>564</v>
      </c>
      <c r="BT65" s="111" t="s">
        <v>564</v>
      </c>
      <c r="BU65" s="107">
        <v>0</v>
      </c>
      <c r="BV65" s="106">
        <v>0</v>
      </c>
      <c r="BW65" s="107">
        <v>0</v>
      </c>
      <c r="BX65" s="107">
        <v>0</v>
      </c>
      <c r="BY65" s="216" t="s">
        <v>588</v>
      </c>
      <c r="BZ65" s="216" t="s">
        <v>589</v>
      </c>
      <c r="CA65" s="111">
        <v>0</v>
      </c>
      <c r="CB65" s="111">
        <v>312</v>
      </c>
      <c r="CC65" s="111">
        <v>0</v>
      </c>
      <c r="CD65" s="112">
        <v>26</v>
      </c>
      <c r="CE65" s="114">
        <v>0.91900000000000004</v>
      </c>
      <c r="CF65" s="216">
        <v>12</v>
      </c>
      <c r="CG65" s="216">
        <v>288.2</v>
      </c>
      <c r="CH65" s="107">
        <v>0</v>
      </c>
      <c r="CI65" s="110">
        <f>1/6</f>
        <v>0.16666666666666666</v>
      </c>
      <c r="CJ65" s="107">
        <v>0</v>
      </c>
      <c r="CK65" s="107">
        <v>0</v>
      </c>
      <c r="CL65" s="112">
        <v>0</v>
      </c>
      <c r="CM65" s="112">
        <v>0</v>
      </c>
      <c r="CN65" s="115">
        <v>0</v>
      </c>
      <c r="CO65" s="115">
        <v>0</v>
      </c>
      <c r="CP65" s="115">
        <v>0</v>
      </c>
      <c r="CQ65" s="116">
        <v>293600</v>
      </c>
      <c r="CR65" s="115">
        <v>0</v>
      </c>
      <c r="CS65" s="115">
        <v>0</v>
      </c>
      <c r="CT65" s="112">
        <v>3</v>
      </c>
      <c r="CU65" s="112">
        <v>16</v>
      </c>
      <c r="CV65" s="112">
        <v>1154</v>
      </c>
      <c r="CW65" s="112">
        <v>757</v>
      </c>
    </row>
    <row r="66" spans="1:101" s="219" customFormat="1" x14ac:dyDescent="0.25">
      <c r="A66" s="110" t="s">
        <v>17</v>
      </c>
      <c r="B66" s="111">
        <v>84</v>
      </c>
      <c r="C66" s="111">
        <v>77</v>
      </c>
      <c r="D66" s="111">
        <v>443</v>
      </c>
      <c r="E66" s="111">
        <v>49</v>
      </c>
      <c r="F66" s="111">
        <v>0</v>
      </c>
      <c r="G66" s="111">
        <v>26</v>
      </c>
      <c r="H66" s="111"/>
      <c r="I66" s="111"/>
      <c r="J66" s="111">
        <v>7</v>
      </c>
      <c r="K66" s="216">
        <v>4</v>
      </c>
      <c r="L66" s="111">
        <v>161.30000000000001</v>
      </c>
      <c r="M66" s="111" t="s">
        <v>569</v>
      </c>
      <c r="N66" s="111">
        <v>0</v>
      </c>
      <c r="O66" s="111">
        <v>0</v>
      </c>
      <c r="P66" s="111">
        <v>0</v>
      </c>
      <c r="Q66" s="111">
        <v>0</v>
      </c>
      <c r="R66" s="109">
        <v>0.64500000000000002</v>
      </c>
      <c r="S66" s="111">
        <v>2</v>
      </c>
      <c r="T66" s="2">
        <v>0</v>
      </c>
      <c r="U66" s="107">
        <v>0</v>
      </c>
      <c r="V66" s="112">
        <v>2649</v>
      </c>
      <c r="W66" s="107">
        <v>1398</v>
      </c>
      <c r="X66" s="217">
        <v>3</v>
      </c>
      <c r="Y66" s="217">
        <v>111.2</v>
      </c>
      <c r="Z66" s="112">
        <v>3865.578</v>
      </c>
      <c r="AA66" s="112">
        <v>0</v>
      </c>
      <c r="AB66" s="112">
        <v>11963</v>
      </c>
      <c r="AC66" s="112">
        <v>403</v>
      </c>
      <c r="AD66" s="112">
        <v>0</v>
      </c>
      <c r="AE66" s="109">
        <v>0.51700000000000002</v>
      </c>
      <c r="AF66" s="109">
        <v>4.8000000000000001E-2</v>
      </c>
      <c r="AG66" s="107">
        <v>0</v>
      </c>
      <c r="AH66" s="107">
        <v>0</v>
      </c>
      <c r="AI66" s="106">
        <v>0</v>
      </c>
      <c r="AJ66" s="107">
        <v>0</v>
      </c>
      <c r="AK66" s="107">
        <v>0</v>
      </c>
      <c r="AL66" s="111">
        <v>0</v>
      </c>
      <c r="AM66" s="111">
        <v>0</v>
      </c>
      <c r="AN66" s="107">
        <v>0</v>
      </c>
      <c r="AO66" s="107">
        <v>41</v>
      </c>
      <c r="AP66" s="109">
        <v>0.216</v>
      </c>
      <c r="AQ66" s="105">
        <v>0</v>
      </c>
      <c r="AR66" s="106">
        <v>0</v>
      </c>
      <c r="AS66" s="107">
        <v>0</v>
      </c>
      <c r="AT66" s="107">
        <v>1</v>
      </c>
      <c r="AU66" s="107">
        <v>3</v>
      </c>
      <c r="AV66" s="108">
        <v>0</v>
      </c>
      <c r="AW66" s="108">
        <f>AV66/10000</f>
        <v>0</v>
      </c>
      <c r="AX66" s="107">
        <v>12</v>
      </c>
      <c r="AY66" s="107">
        <v>0</v>
      </c>
      <c r="AZ66" s="107">
        <v>0</v>
      </c>
      <c r="BA66" s="218">
        <v>2</v>
      </c>
      <c r="BB66" s="218">
        <v>3873.6</v>
      </c>
      <c r="BC66" s="111">
        <v>338</v>
      </c>
      <c r="BD66" s="107">
        <v>1783</v>
      </c>
      <c r="BE66" s="107">
        <v>284</v>
      </c>
      <c r="BF66" s="109">
        <v>0.439</v>
      </c>
      <c r="BG66" s="105">
        <v>0</v>
      </c>
      <c r="BH66" s="113">
        <v>0</v>
      </c>
      <c r="BI66" s="113">
        <v>0</v>
      </c>
      <c r="BJ66" s="113">
        <v>0</v>
      </c>
      <c r="BK66" s="113">
        <v>0</v>
      </c>
      <c r="BL66" s="113">
        <v>0</v>
      </c>
      <c r="BM66" s="113">
        <v>0</v>
      </c>
      <c r="BN66" s="113">
        <v>0</v>
      </c>
      <c r="BO66" s="105">
        <v>0</v>
      </c>
      <c r="BP66" s="105">
        <v>0</v>
      </c>
      <c r="BQ66" s="105">
        <v>0</v>
      </c>
      <c r="BR66" s="111" t="s">
        <v>564</v>
      </c>
      <c r="BS66" s="111" t="s">
        <v>564</v>
      </c>
      <c r="BT66" s="111" t="s">
        <v>564</v>
      </c>
      <c r="BU66" s="107">
        <v>0</v>
      </c>
      <c r="BV66" s="106">
        <v>0</v>
      </c>
      <c r="BW66" s="107">
        <v>1</v>
      </c>
      <c r="BX66" s="107">
        <v>140</v>
      </c>
      <c r="BY66" s="216">
        <v>1</v>
      </c>
      <c r="BZ66" s="220">
        <v>630.70000000000005</v>
      </c>
      <c r="CA66" s="111">
        <v>0</v>
      </c>
      <c r="CB66" s="111">
        <v>13</v>
      </c>
      <c r="CC66" s="111">
        <v>0</v>
      </c>
      <c r="CD66" s="112">
        <v>201</v>
      </c>
      <c r="CE66" s="114">
        <v>0.81400000000000006</v>
      </c>
      <c r="CF66" s="216">
        <v>17</v>
      </c>
      <c r="CG66" s="216">
        <v>584.1</v>
      </c>
      <c r="CH66" s="107">
        <v>0</v>
      </c>
      <c r="CI66" s="110"/>
      <c r="CJ66" s="107">
        <v>40</v>
      </c>
      <c r="CK66" s="107">
        <v>3</v>
      </c>
      <c r="CL66" s="112">
        <v>0</v>
      </c>
      <c r="CM66" s="112">
        <v>0</v>
      </c>
      <c r="CN66" s="115">
        <v>36.666666666666664</v>
      </c>
      <c r="CO66" s="115">
        <v>953.33333333333337</v>
      </c>
      <c r="CP66" s="115">
        <v>456752.66666666669</v>
      </c>
      <c r="CQ66" s="116">
        <v>3579757.9954401571</v>
      </c>
      <c r="CR66" s="115">
        <v>0</v>
      </c>
      <c r="CS66" s="115">
        <v>0</v>
      </c>
      <c r="CT66" s="112">
        <v>6</v>
      </c>
      <c r="CU66" s="112">
        <v>5039</v>
      </c>
      <c r="CV66" s="112">
        <v>1637</v>
      </c>
      <c r="CW66" s="112">
        <v>645</v>
      </c>
    </row>
    <row r="67" spans="1:101" s="219" customFormat="1" x14ac:dyDescent="0.25">
      <c r="A67" s="110" t="s">
        <v>255</v>
      </c>
      <c r="B67" s="111">
        <v>41</v>
      </c>
      <c r="C67" s="111">
        <v>103</v>
      </c>
      <c r="D67" s="111">
        <v>1416</v>
      </c>
      <c r="E67" s="111">
        <v>45</v>
      </c>
      <c r="F67" s="111">
        <v>2</v>
      </c>
      <c r="G67" s="111">
        <v>22</v>
      </c>
      <c r="H67" s="111"/>
      <c r="I67" s="111"/>
      <c r="J67" s="111">
        <v>10</v>
      </c>
      <c r="K67" s="216">
        <v>0</v>
      </c>
      <c r="L67" s="111">
        <v>0</v>
      </c>
      <c r="M67" s="111" t="s">
        <v>568</v>
      </c>
      <c r="N67" s="111">
        <v>20</v>
      </c>
      <c r="O67" s="111">
        <v>675</v>
      </c>
      <c r="P67" s="111">
        <v>71</v>
      </c>
      <c r="Q67" s="111">
        <v>16</v>
      </c>
      <c r="R67" s="109">
        <v>0.51515151515151514</v>
      </c>
      <c r="S67" s="111">
        <v>8</v>
      </c>
      <c r="T67" s="2">
        <v>0</v>
      </c>
      <c r="U67" s="107">
        <v>1</v>
      </c>
      <c r="V67" s="112">
        <v>5127</v>
      </c>
      <c r="W67" s="107">
        <v>19</v>
      </c>
      <c r="X67" s="217">
        <v>0</v>
      </c>
      <c r="Y67" s="217">
        <v>0</v>
      </c>
      <c r="Z67" s="112">
        <v>0</v>
      </c>
      <c r="AA67" s="112">
        <v>0</v>
      </c>
      <c r="AB67" s="112">
        <v>3781</v>
      </c>
      <c r="AC67" s="112">
        <v>149</v>
      </c>
      <c r="AD67" s="112">
        <v>5</v>
      </c>
      <c r="AE67" s="109">
        <v>0.39534883720930231</v>
      </c>
      <c r="AF67" s="109">
        <v>9.3023255813953487E-2</v>
      </c>
      <c r="AG67" s="107">
        <v>1</v>
      </c>
      <c r="AH67" s="107">
        <v>2</v>
      </c>
      <c r="AI67" s="106">
        <v>0</v>
      </c>
      <c r="AJ67" s="107">
        <v>3</v>
      </c>
      <c r="AK67" s="107">
        <v>0</v>
      </c>
      <c r="AL67" s="111">
        <v>0</v>
      </c>
      <c r="AM67" s="111">
        <v>0</v>
      </c>
      <c r="AN67" s="107">
        <v>4</v>
      </c>
      <c r="AO67" s="107">
        <v>9</v>
      </c>
      <c r="AP67" s="109">
        <v>0.34883720930232559</v>
      </c>
      <c r="AQ67" s="105">
        <v>0</v>
      </c>
      <c r="AR67" s="106">
        <v>152.689667974</v>
      </c>
      <c r="AS67" s="107">
        <v>0</v>
      </c>
      <c r="AT67" s="107">
        <v>0</v>
      </c>
      <c r="AU67" s="107">
        <v>4</v>
      </c>
      <c r="AV67" s="108">
        <v>64.680571587299994</v>
      </c>
      <c r="AW67" s="107">
        <v>0</v>
      </c>
      <c r="AX67" s="107">
        <v>1</v>
      </c>
      <c r="AY67" s="107">
        <v>0</v>
      </c>
      <c r="AZ67" s="107">
        <v>1</v>
      </c>
      <c r="BA67" s="218" t="s">
        <v>588</v>
      </c>
      <c r="BB67" s="218" t="s">
        <v>589</v>
      </c>
      <c r="BC67" s="111">
        <v>71</v>
      </c>
      <c r="BD67" s="107">
        <v>2821</v>
      </c>
      <c r="BE67" s="107">
        <v>191</v>
      </c>
      <c r="BF67" s="109">
        <v>0.48837209302325579</v>
      </c>
      <c r="BG67" s="105">
        <v>28.017192167699999</v>
      </c>
      <c r="BH67" s="113">
        <v>1973.5391041799999</v>
      </c>
      <c r="BI67" s="113">
        <v>2881.15329763</v>
      </c>
      <c r="BJ67" s="113">
        <v>3484.0926288500004</v>
      </c>
      <c r="BK67" s="113">
        <v>2875.2141719700003</v>
      </c>
      <c r="BL67" s="113">
        <v>501.91630754500005</v>
      </c>
      <c r="BM67" s="113">
        <v>106.095554709</v>
      </c>
      <c r="BN67" s="113">
        <v>549.88924428880046</v>
      </c>
      <c r="BO67" s="105">
        <v>10</v>
      </c>
      <c r="BP67" s="105">
        <v>0</v>
      </c>
      <c r="BQ67" s="105">
        <v>0</v>
      </c>
      <c r="BR67" s="111" t="s">
        <v>564</v>
      </c>
      <c r="BS67" s="111" t="s">
        <v>564</v>
      </c>
      <c r="BT67" s="111" t="s">
        <v>564</v>
      </c>
      <c r="BU67" s="107">
        <v>0</v>
      </c>
      <c r="BV67" s="106">
        <v>4</v>
      </c>
      <c r="BW67" s="107">
        <v>5</v>
      </c>
      <c r="BX67" s="107">
        <v>401</v>
      </c>
      <c r="BY67" s="216">
        <v>2</v>
      </c>
      <c r="BZ67" s="220">
        <v>67.900000000000006</v>
      </c>
      <c r="CA67" s="111">
        <v>5</v>
      </c>
      <c r="CB67" s="111">
        <v>0</v>
      </c>
      <c r="CC67" s="111">
        <v>0</v>
      </c>
      <c r="CD67" s="112">
        <v>9</v>
      </c>
      <c r="CE67" s="114">
        <v>0.94100000000000006</v>
      </c>
      <c r="CF67" s="216">
        <v>6</v>
      </c>
      <c r="CG67" s="216">
        <v>98.9</v>
      </c>
      <c r="CH67" s="107">
        <v>4</v>
      </c>
      <c r="CI67" s="110"/>
      <c r="CJ67" s="107">
        <v>5</v>
      </c>
      <c r="CK67" s="107">
        <v>0</v>
      </c>
      <c r="CL67" s="112">
        <v>0</v>
      </c>
      <c r="CM67" s="112">
        <v>0</v>
      </c>
      <c r="CN67" s="115">
        <v>21.666666666666668</v>
      </c>
      <c r="CO67" s="115">
        <v>437.66666666666669</v>
      </c>
      <c r="CP67" s="115">
        <v>25177.333333333332</v>
      </c>
      <c r="CQ67" s="116">
        <v>328940.74074074073</v>
      </c>
      <c r="CR67" s="115">
        <v>3</v>
      </c>
      <c r="CS67" s="115">
        <v>1</v>
      </c>
      <c r="CT67" s="112">
        <v>3</v>
      </c>
      <c r="CU67" s="112">
        <v>3343</v>
      </c>
      <c r="CV67" s="112">
        <v>402</v>
      </c>
      <c r="CW67" s="112">
        <v>143</v>
      </c>
    </row>
    <row r="68" spans="1:101" s="219" customFormat="1" x14ac:dyDescent="0.25">
      <c r="A68" s="110" t="s">
        <v>197</v>
      </c>
      <c r="B68" s="111">
        <v>14</v>
      </c>
      <c r="C68" s="111">
        <v>30</v>
      </c>
      <c r="D68" s="111">
        <v>442</v>
      </c>
      <c r="E68" s="111">
        <v>127</v>
      </c>
      <c r="F68" s="111">
        <v>0</v>
      </c>
      <c r="G68" s="111">
        <v>8</v>
      </c>
      <c r="H68" s="111"/>
      <c r="I68" s="111">
        <v>0.14000000000000001</v>
      </c>
      <c r="J68" s="111">
        <v>8</v>
      </c>
      <c r="K68" s="216">
        <v>5</v>
      </c>
      <c r="L68" s="111">
        <v>431.2</v>
      </c>
      <c r="M68" s="111" t="s">
        <v>569</v>
      </c>
      <c r="N68" s="111">
        <v>6</v>
      </c>
      <c r="O68" s="111">
        <v>0</v>
      </c>
      <c r="P68" s="111">
        <v>0</v>
      </c>
      <c r="Q68" s="111">
        <v>2</v>
      </c>
      <c r="R68" s="109">
        <v>0.64500000000000002</v>
      </c>
      <c r="S68" s="111">
        <v>3</v>
      </c>
      <c r="T68" s="2">
        <v>0</v>
      </c>
      <c r="U68" s="107">
        <v>0</v>
      </c>
      <c r="V68" s="112">
        <v>243</v>
      </c>
      <c r="W68" s="107">
        <v>27</v>
      </c>
      <c r="X68" s="217">
        <v>1</v>
      </c>
      <c r="Y68" s="217">
        <v>35.5</v>
      </c>
      <c r="Z68" s="112">
        <v>0</v>
      </c>
      <c r="AA68" s="112">
        <v>0</v>
      </c>
      <c r="AB68" s="112">
        <v>40</v>
      </c>
      <c r="AC68" s="112">
        <v>0</v>
      </c>
      <c r="AD68" s="112">
        <v>2</v>
      </c>
      <c r="AE68" s="109">
        <v>0.51700000000000002</v>
      </c>
      <c r="AF68" s="109">
        <v>4.8000000000000001E-2</v>
      </c>
      <c r="AG68" s="107">
        <v>0</v>
      </c>
      <c r="AH68" s="107">
        <v>0</v>
      </c>
      <c r="AI68" s="106">
        <v>0</v>
      </c>
      <c r="AJ68" s="107">
        <v>12</v>
      </c>
      <c r="AK68" s="107">
        <v>0</v>
      </c>
      <c r="AL68" s="111">
        <v>0</v>
      </c>
      <c r="AM68" s="111">
        <v>0</v>
      </c>
      <c r="AN68" s="107">
        <v>1</v>
      </c>
      <c r="AO68" s="107">
        <v>2</v>
      </c>
      <c r="AP68" s="109">
        <v>0.216</v>
      </c>
      <c r="AQ68" s="105">
        <v>510.20695342900001</v>
      </c>
      <c r="AR68" s="106">
        <v>14.686331604599999</v>
      </c>
      <c r="AS68" s="107">
        <v>0</v>
      </c>
      <c r="AT68" s="107">
        <v>1</v>
      </c>
      <c r="AU68" s="107">
        <v>0</v>
      </c>
      <c r="AV68" s="108">
        <v>16.875945417099999</v>
      </c>
      <c r="AW68" s="107">
        <v>0</v>
      </c>
      <c r="AX68" s="107">
        <v>0</v>
      </c>
      <c r="AY68" s="107">
        <v>0</v>
      </c>
      <c r="AZ68" s="107">
        <v>1</v>
      </c>
      <c r="BA68" s="218" t="s">
        <v>588</v>
      </c>
      <c r="BB68" s="218" t="s">
        <v>589</v>
      </c>
      <c r="BC68" s="111">
        <v>1</v>
      </c>
      <c r="BD68" s="107">
        <v>895</v>
      </c>
      <c r="BE68" s="107">
        <v>323</v>
      </c>
      <c r="BF68" s="109">
        <v>0.439</v>
      </c>
      <c r="BG68" s="105">
        <v>0</v>
      </c>
      <c r="BH68" s="113">
        <v>6989.6020325100008</v>
      </c>
      <c r="BI68" s="113">
        <v>2446.3136813800002</v>
      </c>
      <c r="BJ68" s="113">
        <v>8429.9297850399998</v>
      </c>
      <c r="BK68" s="113">
        <v>2446.2051487799999</v>
      </c>
      <c r="BL68" s="113">
        <v>30.909553658499998</v>
      </c>
      <c r="BM68" s="113">
        <v>398.09137392299999</v>
      </c>
      <c r="BN68" s="113">
        <v>1296.4503125637914</v>
      </c>
      <c r="BO68" s="105">
        <v>2</v>
      </c>
      <c r="BP68" s="105">
        <v>0</v>
      </c>
      <c r="BQ68" s="105">
        <v>6.1184567511099992</v>
      </c>
      <c r="BR68" s="111" t="s">
        <v>564</v>
      </c>
      <c r="BS68" s="111" t="s">
        <v>564</v>
      </c>
      <c r="BT68" s="111" t="s">
        <v>564</v>
      </c>
      <c r="BU68" s="107">
        <v>0</v>
      </c>
      <c r="BV68" s="106">
        <v>1</v>
      </c>
      <c r="BW68" s="107">
        <v>0</v>
      </c>
      <c r="BX68" s="107">
        <v>0</v>
      </c>
      <c r="BY68" s="216" t="s">
        <v>588</v>
      </c>
      <c r="BZ68" s="216" t="s">
        <v>589</v>
      </c>
      <c r="CA68" s="111">
        <v>0</v>
      </c>
      <c r="CB68" s="111">
        <v>272</v>
      </c>
      <c r="CC68" s="111">
        <v>0</v>
      </c>
      <c r="CD68" s="112">
        <v>2</v>
      </c>
      <c r="CE68" s="114">
        <v>0.97499999999999998</v>
      </c>
      <c r="CF68" s="216">
        <v>10</v>
      </c>
      <c r="CG68" s="216">
        <v>392.4</v>
      </c>
      <c r="CH68" s="107">
        <v>2</v>
      </c>
      <c r="CI68" s="110">
        <f>1/3</f>
        <v>0.33333333333333331</v>
      </c>
      <c r="CJ68" s="107">
        <v>0</v>
      </c>
      <c r="CK68" s="107">
        <v>1</v>
      </c>
      <c r="CL68" s="112">
        <v>0</v>
      </c>
      <c r="CM68" s="112">
        <v>0</v>
      </c>
      <c r="CN68" s="115">
        <v>5</v>
      </c>
      <c r="CO68" s="115">
        <v>0</v>
      </c>
      <c r="CP68" s="115">
        <v>0</v>
      </c>
      <c r="CQ68" s="116">
        <v>638851.8518518518</v>
      </c>
      <c r="CR68" s="115">
        <v>1</v>
      </c>
      <c r="CS68" s="115">
        <v>0</v>
      </c>
      <c r="CT68" s="112">
        <v>6</v>
      </c>
      <c r="CU68" s="112">
        <v>0</v>
      </c>
      <c r="CV68" s="112">
        <v>706</v>
      </c>
      <c r="CW68" s="112">
        <v>66</v>
      </c>
    </row>
    <row r="69" spans="1:101" s="219" customFormat="1" x14ac:dyDescent="0.25">
      <c r="A69" s="110" t="s">
        <v>281</v>
      </c>
      <c r="B69" s="111">
        <v>8</v>
      </c>
      <c r="C69" s="111">
        <v>10</v>
      </c>
      <c r="D69" s="111">
        <v>196</v>
      </c>
      <c r="E69" s="111">
        <v>6</v>
      </c>
      <c r="F69" s="111">
        <v>0</v>
      </c>
      <c r="G69" s="111">
        <v>10</v>
      </c>
      <c r="H69" s="111"/>
      <c r="I69" s="111"/>
      <c r="J69" s="111">
        <v>0</v>
      </c>
      <c r="K69" s="216">
        <v>2</v>
      </c>
      <c r="L69" s="111">
        <v>1149.5999999999999</v>
      </c>
      <c r="M69" s="111" t="s">
        <v>569</v>
      </c>
      <c r="N69" s="111">
        <v>0</v>
      </c>
      <c r="O69" s="111">
        <v>0</v>
      </c>
      <c r="P69" s="111">
        <v>0</v>
      </c>
      <c r="Q69" s="111">
        <v>4</v>
      </c>
      <c r="R69" s="109">
        <v>0.61111111111111116</v>
      </c>
      <c r="S69" s="111">
        <v>0</v>
      </c>
      <c r="T69" s="2">
        <v>0</v>
      </c>
      <c r="U69" s="107">
        <v>0</v>
      </c>
      <c r="V69" s="112">
        <v>112</v>
      </c>
      <c r="W69" s="107">
        <v>9</v>
      </c>
      <c r="X69" s="217">
        <v>2</v>
      </c>
      <c r="Y69" s="217">
        <v>252.1</v>
      </c>
      <c r="Z69" s="112">
        <v>0</v>
      </c>
      <c r="AA69" s="112">
        <v>0</v>
      </c>
      <c r="AB69" s="112">
        <v>0</v>
      </c>
      <c r="AC69" s="112">
        <v>0</v>
      </c>
      <c r="AD69" s="112">
        <v>0</v>
      </c>
      <c r="AE69" s="109">
        <v>0.48979591836734693</v>
      </c>
      <c r="AF69" s="109">
        <v>2.0408163265306121E-2</v>
      </c>
      <c r="AG69" s="107">
        <v>0</v>
      </c>
      <c r="AH69" s="107">
        <v>0</v>
      </c>
      <c r="AI69" s="106">
        <v>0</v>
      </c>
      <c r="AJ69" s="107">
        <v>0</v>
      </c>
      <c r="AK69" s="107">
        <v>0</v>
      </c>
      <c r="AL69" s="111">
        <v>0</v>
      </c>
      <c r="AM69" s="111">
        <v>0</v>
      </c>
      <c r="AN69" s="107">
        <v>0</v>
      </c>
      <c r="AO69" s="107">
        <v>2</v>
      </c>
      <c r="AP69" s="109">
        <v>0.30612244897959184</v>
      </c>
      <c r="AQ69" s="105">
        <v>0</v>
      </c>
      <c r="AR69" s="106">
        <v>0</v>
      </c>
      <c r="AS69" s="107">
        <v>1</v>
      </c>
      <c r="AT69" s="107">
        <v>2</v>
      </c>
      <c r="AU69" s="107">
        <v>1</v>
      </c>
      <c r="AV69" s="108">
        <v>2.5563274950500001</v>
      </c>
      <c r="AW69" s="107">
        <v>0</v>
      </c>
      <c r="AX69" s="107">
        <v>0</v>
      </c>
      <c r="AY69" s="107">
        <v>0</v>
      </c>
      <c r="AZ69" s="107">
        <v>0</v>
      </c>
      <c r="BA69" s="218">
        <v>1</v>
      </c>
      <c r="BB69" s="218">
        <v>9.8000000000000007</v>
      </c>
      <c r="BC69" s="111">
        <v>0</v>
      </c>
      <c r="BD69" s="107">
        <v>1313</v>
      </c>
      <c r="BE69" s="107">
        <v>147</v>
      </c>
      <c r="BF69" s="109">
        <v>0.5714285714285714</v>
      </c>
      <c r="BG69" s="105">
        <v>0</v>
      </c>
      <c r="BH69" s="113">
        <v>0</v>
      </c>
      <c r="BI69" s="113">
        <v>0</v>
      </c>
      <c r="BJ69" s="113">
        <v>56.058629412500004</v>
      </c>
      <c r="BK69" s="113">
        <v>0</v>
      </c>
      <c r="BL69" s="113">
        <v>0</v>
      </c>
      <c r="BM69" s="113">
        <v>33.601318456400001</v>
      </c>
      <c r="BN69" s="113">
        <v>315.45604327029207</v>
      </c>
      <c r="BO69" s="105">
        <v>1</v>
      </c>
      <c r="BP69" s="105">
        <v>0</v>
      </c>
      <c r="BQ69" s="105">
        <v>0</v>
      </c>
      <c r="BR69" s="111" t="s">
        <v>564</v>
      </c>
      <c r="BS69" s="111" t="s">
        <v>564</v>
      </c>
      <c r="BT69" s="111" t="s">
        <v>564</v>
      </c>
      <c r="BU69" s="107">
        <v>0</v>
      </c>
      <c r="BV69" s="106">
        <v>1</v>
      </c>
      <c r="BW69" s="107">
        <v>1</v>
      </c>
      <c r="BX69" s="107">
        <v>10</v>
      </c>
      <c r="BY69" s="216">
        <v>1</v>
      </c>
      <c r="BZ69" s="220">
        <v>75.3</v>
      </c>
      <c r="CA69" s="111">
        <v>0</v>
      </c>
      <c r="CB69" s="111">
        <v>0</v>
      </c>
      <c r="CC69" s="111">
        <v>0</v>
      </c>
      <c r="CD69" s="112" t="s">
        <v>555</v>
      </c>
      <c r="CE69" s="114">
        <v>0.94799999999999995</v>
      </c>
      <c r="CF69" s="216">
        <v>16</v>
      </c>
      <c r="CG69" s="216">
        <v>869.5</v>
      </c>
      <c r="CH69" s="107">
        <v>1</v>
      </c>
      <c r="CI69" s="110"/>
      <c r="CJ69" s="107">
        <v>0</v>
      </c>
      <c r="CK69" s="107">
        <v>0</v>
      </c>
      <c r="CL69" s="112">
        <v>0</v>
      </c>
      <c r="CM69" s="112">
        <v>0</v>
      </c>
      <c r="CN69" s="115">
        <v>0</v>
      </c>
      <c r="CO69" s="115">
        <v>0</v>
      </c>
      <c r="CP69" s="115">
        <v>0</v>
      </c>
      <c r="CQ69" s="116">
        <v>78837.037037037036</v>
      </c>
      <c r="CR69" s="115">
        <v>0</v>
      </c>
      <c r="CS69" s="115">
        <v>0</v>
      </c>
      <c r="CT69" s="112">
        <v>1</v>
      </c>
      <c r="CU69" s="112">
        <v>0</v>
      </c>
      <c r="CV69" s="112">
        <v>56</v>
      </c>
      <c r="CW69" s="112">
        <v>9</v>
      </c>
    </row>
    <row r="70" spans="1:101" s="219" customFormat="1" x14ac:dyDescent="0.25">
      <c r="A70" s="110" t="s">
        <v>102</v>
      </c>
      <c r="B70" s="111">
        <v>219</v>
      </c>
      <c r="C70" s="111">
        <v>578</v>
      </c>
      <c r="D70" s="111">
        <v>11749</v>
      </c>
      <c r="E70" s="111">
        <v>1348</v>
      </c>
      <c r="F70" s="111">
        <v>9</v>
      </c>
      <c r="G70" s="111">
        <v>145</v>
      </c>
      <c r="H70" s="111">
        <v>2</v>
      </c>
      <c r="I70" s="111">
        <v>0.5</v>
      </c>
      <c r="J70" s="111">
        <v>243</v>
      </c>
      <c r="K70" s="216">
        <v>18</v>
      </c>
      <c r="L70" s="111">
        <v>3596.4</v>
      </c>
      <c r="M70" s="111" t="s">
        <v>568</v>
      </c>
      <c r="N70" s="111">
        <v>6</v>
      </c>
      <c r="O70" s="111">
        <v>0</v>
      </c>
      <c r="P70" s="111">
        <v>0</v>
      </c>
      <c r="Q70" s="111">
        <v>128</v>
      </c>
      <c r="R70" s="109">
        <v>0.64375000000000004</v>
      </c>
      <c r="S70" s="111">
        <v>23</v>
      </c>
      <c r="T70" s="2">
        <v>0</v>
      </c>
      <c r="U70" s="107">
        <v>3</v>
      </c>
      <c r="V70" s="112">
        <v>9101</v>
      </c>
      <c r="W70" s="107">
        <v>395</v>
      </c>
      <c r="X70" s="217">
        <v>4</v>
      </c>
      <c r="Y70" s="217">
        <v>60</v>
      </c>
      <c r="Z70" s="112">
        <v>0</v>
      </c>
      <c r="AA70" s="112">
        <v>1</v>
      </c>
      <c r="AB70" s="112">
        <v>1166</v>
      </c>
      <c r="AC70" s="112">
        <v>71</v>
      </c>
      <c r="AD70" s="112">
        <v>7</v>
      </c>
      <c r="AE70" s="109">
        <v>0.5044642857142857</v>
      </c>
      <c r="AF70" s="109">
        <v>0.12053571428571429</v>
      </c>
      <c r="AG70" s="107">
        <v>0</v>
      </c>
      <c r="AH70" s="107">
        <v>10</v>
      </c>
      <c r="AI70" s="106">
        <v>0</v>
      </c>
      <c r="AJ70" s="107">
        <v>20</v>
      </c>
      <c r="AK70" s="107">
        <v>0</v>
      </c>
      <c r="AL70" s="111">
        <v>2</v>
      </c>
      <c r="AM70" s="111">
        <v>790.8</v>
      </c>
      <c r="AN70" s="107">
        <v>3</v>
      </c>
      <c r="AO70" s="107">
        <v>30</v>
      </c>
      <c r="AP70" s="109">
        <v>0.19196428571428573</v>
      </c>
      <c r="AQ70" s="105">
        <v>0</v>
      </c>
      <c r="AR70" s="106">
        <v>682.26361496799996</v>
      </c>
      <c r="AS70" s="107">
        <v>3</v>
      </c>
      <c r="AT70" s="107">
        <v>12</v>
      </c>
      <c r="AU70" s="107">
        <v>21</v>
      </c>
      <c r="AV70" s="108">
        <v>265.50651141599997</v>
      </c>
      <c r="AW70" s="107">
        <v>1</v>
      </c>
      <c r="AX70" s="107">
        <v>0</v>
      </c>
      <c r="AY70" s="107">
        <v>1</v>
      </c>
      <c r="AZ70" s="107">
        <v>4</v>
      </c>
      <c r="BA70" s="218">
        <v>1</v>
      </c>
      <c r="BB70" s="218">
        <v>3672.4</v>
      </c>
      <c r="BC70" s="111">
        <v>1535</v>
      </c>
      <c r="BD70" s="107">
        <v>10265</v>
      </c>
      <c r="BE70" s="107">
        <v>672</v>
      </c>
      <c r="BF70" s="109">
        <v>0.46875</v>
      </c>
      <c r="BG70" s="105">
        <v>1037.5290066675941</v>
      </c>
      <c r="BH70" s="113">
        <v>9528.2980131099994</v>
      </c>
      <c r="BI70" s="113">
        <v>1301.84274295</v>
      </c>
      <c r="BJ70" s="113">
        <v>19587.461798</v>
      </c>
      <c r="BK70" s="113">
        <v>0</v>
      </c>
      <c r="BL70" s="113">
        <v>2457.69954379</v>
      </c>
      <c r="BM70" s="113">
        <v>530.78379761899998</v>
      </c>
      <c r="BN70" s="113">
        <v>7069.2781110246879</v>
      </c>
      <c r="BO70" s="105">
        <v>45</v>
      </c>
      <c r="BP70" s="105">
        <v>0</v>
      </c>
      <c r="BQ70" s="105">
        <v>456.57476784975398</v>
      </c>
      <c r="BR70" s="111" t="s">
        <v>564</v>
      </c>
      <c r="BS70" s="111" t="s">
        <v>564</v>
      </c>
      <c r="BT70" s="111" t="s">
        <v>564</v>
      </c>
      <c r="BU70" s="107">
        <v>0</v>
      </c>
      <c r="BV70" s="106">
        <v>1</v>
      </c>
      <c r="BW70" s="107">
        <v>28</v>
      </c>
      <c r="BX70" s="107">
        <v>1181</v>
      </c>
      <c r="BY70" s="216">
        <v>2</v>
      </c>
      <c r="BZ70" s="220">
        <v>128.9</v>
      </c>
      <c r="CA70" s="111">
        <v>2512</v>
      </c>
      <c r="CB70" s="111">
        <v>1595</v>
      </c>
      <c r="CC70" s="111">
        <v>0</v>
      </c>
      <c r="CD70" s="112">
        <v>33</v>
      </c>
      <c r="CE70" s="114">
        <v>0.95799999999999996</v>
      </c>
      <c r="CF70" s="216">
        <v>16</v>
      </c>
      <c r="CG70" s="216">
        <v>672.6</v>
      </c>
      <c r="CH70" s="107">
        <v>1</v>
      </c>
      <c r="CI70" s="110">
        <v>4</v>
      </c>
      <c r="CJ70" s="107">
        <v>13</v>
      </c>
      <c r="CK70" s="107">
        <v>6</v>
      </c>
      <c r="CL70" s="112">
        <v>1</v>
      </c>
      <c r="CM70" s="112">
        <v>0</v>
      </c>
      <c r="CN70" s="115">
        <v>101.66666666666667</v>
      </c>
      <c r="CO70" s="115">
        <v>854</v>
      </c>
      <c r="CP70" s="115">
        <v>50843.666666666664</v>
      </c>
      <c r="CQ70" s="116">
        <v>22388359.259259261</v>
      </c>
      <c r="CR70" s="115">
        <v>7</v>
      </c>
      <c r="CS70" s="115">
        <v>1</v>
      </c>
      <c r="CT70" s="112">
        <v>60</v>
      </c>
      <c r="CU70" s="112">
        <v>603</v>
      </c>
      <c r="CV70" s="112">
        <v>2768</v>
      </c>
      <c r="CW70" s="112">
        <v>604</v>
      </c>
    </row>
    <row r="71" spans="1:101" s="219" customFormat="1" x14ac:dyDescent="0.25">
      <c r="A71" s="110" t="s">
        <v>140</v>
      </c>
      <c r="B71" s="111">
        <v>106</v>
      </c>
      <c r="C71" s="111">
        <v>217</v>
      </c>
      <c r="D71" s="111">
        <v>4666</v>
      </c>
      <c r="E71" s="111">
        <v>239</v>
      </c>
      <c r="F71" s="111">
        <v>1</v>
      </c>
      <c r="G71" s="111">
        <v>144</v>
      </c>
      <c r="H71" s="111">
        <v>1</v>
      </c>
      <c r="I71" s="111"/>
      <c r="J71" s="111">
        <v>47</v>
      </c>
      <c r="K71" s="216">
        <v>8</v>
      </c>
      <c r="L71" s="111">
        <v>2403.1999999999998</v>
      </c>
      <c r="M71" s="111" t="s">
        <v>568</v>
      </c>
      <c r="N71" s="111">
        <v>8</v>
      </c>
      <c r="O71" s="111">
        <v>334</v>
      </c>
      <c r="P71" s="111">
        <v>-1</v>
      </c>
      <c r="Q71" s="111">
        <v>16</v>
      </c>
      <c r="R71" s="109">
        <v>0.64500000000000002</v>
      </c>
      <c r="S71" s="111">
        <v>3</v>
      </c>
      <c r="T71" s="2">
        <v>0</v>
      </c>
      <c r="U71" s="107">
        <v>0</v>
      </c>
      <c r="V71" s="112">
        <v>5786</v>
      </c>
      <c r="W71" s="107">
        <v>56</v>
      </c>
      <c r="X71" s="217">
        <v>2</v>
      </c>
      <c r="Y71" s="217">
        <v>144.5</v>
      </c>
      <c r="Z71" s="112">
        <v>0</v>
      </c>
      <c r="AA71" s="112">
        <v>0</v>
      </c>
      <c r="AB71" s="112">
        <v>444</v>
      </c>
      <c r="AC71" s="112">
        <v>111</v>
      </c>
      <c r="AD71" s="112">
        <v>3</v>
      </c>
      <c r="AE71" s="109">
        <v>0.51700000000000002</v>
      </c>
      <c r="AF71" s="109">
        <v>4.8000000000000001E-2</v>
      </c>
      <c r="AG71" s="107">
        <v>0</v>
      </c>
      <c r="AH71" s="107">
        <v>0</v>
      </c>
      <c r="AI71" s="106">
        <v>26193.136495159997</v>
      </c>
      <c r="AJ71" s="107">
        <v>1</v>
      </c>
      <c r="AK71" s="107">
        <v>0</v>
      </c>
      <c r="AL71" s="111">
        <v>0</v>
      </c>
      <c r="AM71" s="111">
        <v>0</v>
      </c>
      <c r="AN71" s="107">
        <v>2</v>
      </c>
      <c r="AO71" s="107">
        <v>4</v>
      </c>
      <c r="AP71" s="109">
        <v>0.216</v>
      </c>
      <c r="AQ71" s="105">
        <v>0</v>
      </c>
      <c r="AR71" s="106">
        <v>74.5327675363</v>
      </c>
      <c r="AS71" s="107">
        <v>6</v>
      </c>
      <c r="AT71" s="107">
        <v>11</v>
      </c>
      <c r="AU71" s="107">
        <v>15</v>
      </c>
      <c r="AV71" s="108">
        <v>107.23258053500001</v>
      </c>
      <c r="AW71" s="107">
        <v>0</v>
      </c>
      <c r="AX71" s="107">
        <v>0</v>
      </c>
      <c r="AY71" s="107">
        <v>0</v>
      </c>
      <c r="AZ71" s="107">
        <v>1</v>
      </c>
      <c r="BA71" s="218" t="s">
        <v>588</v>
      </c>
      <c r="BB71" s="218" t="s">
        <v>589</v>
      </c>
      <c r="BC71" s="111">
        <v>0</v>
      </c>
      <c r="BD71" s="107">
        <v>0</v>
      </c>
      <c r="BE71" s="107">
        <v>0</v>
      </c>
      <c r="BF71" s="109">
        <v>0.439</v>
      </c>
      <c r="BG71" s="105">
        <v>915.37891190400001</v>
      </c>
      <c r="BH71" s="113">
        <v>39.878735703499999</v>
      </c>
      <c r="BI71" s="113">
        <v>0</v>
      </c>
      <c r="BJ71" s="113">
        <v>468.56661960300005</v>
      </c>
      <c r="BK71" s="113">
        <v>0</v>
      </c>
      <c r="BL71" s="113">
        <v>0</v>
      </c>
      <c r="BM71" s="113">
        <v>10.228293323199999</v>
      </c>
      <c r="BN71" s="113">
        <v>3707.4931852763107</v>
      </c>
      <c r="BO71" s="105">
        <v>8</v>
      </c>
      <c r="BP71" s="105">
        <v>0</v>
      </c>
      <c r="BQ71" s="105">
        <v>0</v>
      </c>
      <c r="BR71" s="111" t="s">
        <v>564</v>
      </c>
      <c r="BS71" s="111" t="s">
        <v>564</v>
      </c>
      <c r="BT71" s="111" t="s">
        <v>564</v>
      </c>
      <c r="BU71" s="107">
        <v>0</v>
      </c>
      <c r="BV71" s="106">
        <v>0</v>
      </c>
      <c r="BW71" s="107">
        <v>1</v>
      </c>
      <c r="BX71" s="107">
        <v>80</v>
      </c>
      <c r="BY71" s="216">
        <v>1</v>
      </c>
      <c r="BZ71" s="220">
        <v>30.3</v>
      </c>
      <c r="CA71" s="111">
        <v>0</v>
      </c>
      <c r="CB71" s="111">
        <v>90</v>
      </c>
      <c r="CC71" s="111">
        <v>0</v>
      </c>
      <c r="CD71" s="112">
        <v>10</v>
      </c>
      <c r="CE71" s="114">
        <v>0.92900000000000005</v>
      </c>
      <c r="CF71" s="216">
        <v>3</v>
      </c>
      <c r="CG71" s="216">
        <v>109.6</v>
      </c>
      <c r="CH71" s="107">
        <v>9</v>
      </c>
      <c r="CI71" s="110">
        <v>0.5</v>
      </c>
      <c r="CJ71" s="107">
        <v>4</v>
      </c>
      <c r="CK71" s="107">
        <v>1</v>
      </c>
      <c r="CL71" s="112">
        <v>0</v>
      </c>
      <c r="CM71" s="112">
        <v>0</v>
      </c>
      <c r="CN71" s="115">
        <v>51.666666666666664</v>
      </c>
      <c r="CO71" s="115">
        <v>229</v>
      </c>
      <c r="CP71" s="115">
        <v>23711.666666666668</v>
      </c>
      <c r="CQ71" s="116">
        <v>985462.96296296304</v>
      </c>
      <c r="CR71" s="115">
        <v>2</v>
      </c>
      <c r="CS71" s="115">
        <v>2</v>
      </c>
      <c r="CT71" s="112">
        <v>7</v>
      </c>
      <c r="CU71" s="112">
        <v>0</v>
      </c>
      <c r="CV71" s="112">
        <v>126</v>
      </c>
      <c r="CW71" s="112">
        <v>74</v>
      </c>
    </row>
    <row r="72" spans="1:101" s="219" customFormat="1" x14ac:dyDescent="0.25">
      <c r="A72" s="110" t="s">
        <v>192</v>
      </c>
      <c r="B72" s="111">
        <v>104</v>
      </c>
      <c r="C72" s="111">
        <v>161</v>
      </c>
      <c r="D72" s="111">
        <v>2774</v>
      </c>
      <c r="E72" s="111">
        <v>230</v>
      </c>
      <c r="F72" s="111">
        <v>1</v>
      </c>
      <c r="G72" s="111">
        <v>93</v>
      </c>
      <c r="H72" s="111">
        <v>1</v>
      </c>
      <c r="I72" s="111">
        <v>1</v>
      </c>
      <c r="J72" s="111">
        <v>58</v>
      </c>
      <c r="K72" s="216">
        <v>29</v>
      </c>
      <c r="L72" s="111">
        <v>5411.3</v>
      </c>
      <c r="M72" s="111" t="s">
        <v>568</v>
      </c>
      <c r="N72" s="111">
        <v>0</v>
      </c>
      <c r="O72" s="111">
        <v>896</v>
      </c>
      <c r="P72" s="111">
        <v>19</v>
      </c>
      <c r="Q72" s="111">
        <v>39</v>
      </c>
      <c r="R72" s="109">
        <v>0.72169811320754718</v>
      </c>
      <c r="S72" s="111">
        <v>12</v>
      </c>
      <c r="T72" s="2">
        <v>0</v>
      </c>
      <c r="U72" s="107">
        <v>2</v>
      </c>
      <c r="V72" s="112">
        <v>1277</v>
      </c>
      <c r="W72" s="107">
        <v>222</v>
      </c>
      <c r="X72" s="217">
        <v>2</v>
      </c>
      <c r="Y72" s="217">
        <v>1696.2</v>
      </c>
      <c r="Z72" s="112">
        <v>2156.8249999999998</v>
      </c>
      <c r="AA72" s="112">
        <v>0</v>
      </c>
      <c r="AB72" s="112">
        <v>2766</v>
      </c>
      <c r="AC72" s="112">
        <v>311</v>
      </c>
      <c r="AD72" s="112">
        <v>0</v>
      </c>
      <c r="AE72" s="109">
        <v>0.50095969289827258</v>
      </c>
      <c r="AF72" s="109">
        <v>3.2567049808429116E-2</v>
      </c>
      <c r="AG72" s="107">
        <v>0</v>
      </c>
      <c r="AH72" s="107">
        <v>0</v>
      </c>
      <c r="AI72" s="106">
        <v>0</v>
      </c>
      <c r="AJ72" s="107">
        <v>4</v>
      </c>
      <c r="AK72" s="107">
        <v>0</v>
      </c>
      <c r="AL72" s="111">
        <v>1</v>
      </c>
      <c r="AM72" s="111">
        <v>49.9</v>
      </c>
      <c r="AN72" s="107">
        <v>0</v>
      </c>
      <c r="AO72" s="107">
        <v>10</v>
      </c>
      <c r="AP72" s="109">
        <v>0.27915869980879543</v>
      </c>
      <c r="AQ72" s="105">
        <v>1.6223015524899999E-2</v>
      </c>
      <c r="AR72" s="106">
        <v>778.32465052099997</v>
      </c>
      <c r="AS72" s="107">
        <v>1</v>
      </c>
      <c r="AT72" s="107">
        <v>5</v>
      </c>
      <c r="AU72" s="107">
        <v>12</v>
      </c>
      <c r="AV72" s="108">
        <v>12.0603017168</v>
      </c>
      <c r="AW72" s="107">
        <v>0</v>
      </c>
      <c r="AX72" s="107">
        <v>2</v>
      </c>
      <c r="AY72" s="107">
        <v>0</v>
      </c>
      <c r="AZ72" s="107">
        <v>0</v>
      </c>
      <c r="BA72" s="218">
        <v>4</v>
      </c>
      <c r="BB72" s="218">
        <v>199</v>
      </c>
      <c r="BC72" s="111">
        <v>142</v>
      </c>
      <c r="BD72" s="107">
        <v>15585</v>
      </c>
      <c r="BE72" s="107">
        <v>914</v>
      </c>
      <c r="BF72" s="109">
        <v>0.38623326959847037</v>
      </c>
      <c r="BG72" s="105">
        <v>867.53862405699999</v>
      </c>
      <c r="BH72" s="113">
        <v>44415.345609199998</v>
      </c>
      <c r="BI72" s="113">
        <v>44979.262051099999</v>
      </c>
      <c r="BJ72" s="113">
        <v>48054.646620200001</v>
      </c>
      <c r="BK72" s="113">
        <v>67.3682577581</v>
      </c>
      <c r="BL72" s="113">
        <v>5143.0957864100001</v>
      </c>
      <c r="BM72" s="113">
        <v>829.55753673599997</v>
      </c>
      <c r="BN72" s="113">
        <v>3682.2585368162722</v>
      </c>
      <c r="BO72" s="105">
        <v>17</v>
      </c>
      <c r="BP72" s="105">
        <v>0</v>
      </c>
      <c r="BQ72" s="105">
        <v>5.2941588243300002</v>
      </c>
      <c r="BR72" s="111" t="s">
        <v>564</v>
      </c>
      <c r="BS72" s="111" t="s">
        <v>564</v>
      </c>
      <c r="BT72" s="111" t="s">
        <v>564</v>
      </c>
      <c r="BU72" s="107">
        <v>0</v>
      </c>
      <c r="BV72" s="106">
        <v>3</v>
      </c>
      <c r="BW72" s="107">
        <v>17</v>
      </c>
      <c r="BX72" s="107">
        <v>1249</v>
      </c>
      <c r="BY72" s="216">
        <v>2</v>
      </c>
      <c r="BZ72" s="220">
        <v>62.9</v>
      </c>
      <c r="CA72" s="111">
        <v>1382</v>
      </c>
      <c r="CB72" s="111">
        <v>1162</v>
      </c>
      <c r="CC72" s="111">
        <v>2</v>
      </c>
      <c r="CD72" s="112">
        <v>41</v>
      </c>
      <c r="CE72" s="114">
        <v>0.97099999999999997</v>
      </c>
      <c r="CF72" s="216">
        <v>10</v>
      </c>
      <c r="CG72" s="216">
        <v>422.6</v>
      </c>
      <c r="CH72" s="107">
        <v>0</v>
      </c>
      <c r="CI72" s="110"/>
      <c r="CJ72" s="107">
        <v>10</v>
      </c>
      <c r="CK72" s="107">
        <v>2</v>
      </c>
      <c r="CL72" s="112">
        <v>0</v>
      </c>
      <c r="CM72" s="112">
        <v>2</v>
      </c>
      <c r="CN72" s="115">
        <v>20</v>
      </c>
      <c r="CO72" s="115">
        <v>164.66666666666666</v>
      </c>
      <c r="CP72" s="115">
        <v>4636.666666666667</v>
      </c>
      <c r="CQ72" s="116">
        <v>1243722.2222222222</v>
      </c>
      <c r="CR72" s="115">
        <v>0</v>
      </c>
      <c r="CS72" s="115">
        <v>0</v>
      </c>
      <c r="CT72" s="112">
        <v>15</v>
      </c>
      <c r="CU72" s="112">
        <v>411</v>
      </c>
      <c r="CV72" s="112">
        <v>1661</v>
      </c>
      <c r="CW72" s="112">
        <v>146</v>
      </c>
    </row>
    <row r="73" spans="1:101" s="219" customFormat="1" x14ac:dyDescent="0.25">
      <c r="A73" s="110" t="s">
        <v>205</v>
      </c>
      <c r="B73" s="111">
        <v>19</v>
      </c>
      <c r="C73" s="111">
        <v>24</v>
      </c>
      <c r="D73" s="111">
        <v>246</v>
      </c>
      <c r="E73" s="111">
        <v>10</v>
      </c>
      <c r="F73" s="111">
        <v>0</v>
      </c>
      <c r="G73" s="111">
        <v>16</v>
      </c>
      <c r="H73" s="111"/>
      <c r="I73" s="111"/>
      <c r="J73" s="111">
        <v>10</v>
      </c>
      <c r="K73" s="216">
        <v>19</v>
      </c>
      <c r="L73" s="111">
        <v>5133.9009999999998</v>
      </c>
      <c r="M73" s="111" t="s">
        <v>569</v>
      </c>
      <c r="N73" s="111">
        <v>18</v>
      </c>
      <c r="O73" s="111">
        <v>0</v>
      </c>
      <c r="P73" s="111">
        <v>0</v>
      </c>
      <c r="Q73" s="111">
        <v>2</v>
      </c>
      <c r="R73" s="109">
        <v>0.59740259740259738</v>
      </c>
      <c r="S73" s="111">
        <v>2</v>
      </c>
      <c r="T73" s="2">
        <v>1</v>
      </c>
      <c r="U73" s="107">
        <v>3</v>
      </c>
      <c r="V73" s="112">
        <v>155</v>
      </c>
      <c r="W73" s="107">
        <v>260</v>
      </c>
      <c r="X73" s="217">
        <v>11</v>
      </c>
      <c r="Y73" s="217">
        <v>5986.9</v>
      </c>
      <c r="Z73" s="112">
        <v>0</v>
      </c>
      <c r="AA73" s="112">
        <v>0</v>
      </c>
      <c r="AB73" s="112">
        <v>3394</v>
      </c>
      <c r="AC73" s="112">
        <v>0</v>
      </c>
      <c r="AD73" s="112">
        <v>8</v>
      </c>
      <c r="AE73" s="109">
        <v>0.660377358490566</v>
      </c>
      <c r="AF73" s="109">
        <v>9.3457943925233641E-2</v>
      </c>
      <c r="AG73" s="107">
        <v>0</v>
      </c>
      <c r="AH73" s="107">
        <v>0</v>
      </c>
      <c r="AI73" s="106">
        <v>10782.960086635199</v>
      </c>
      <c r="AJ73" s="107">
        <v>0</v>
      </c>
      <c r="AK73" s="107">
        <v>0</v>
      </c>
      <c r="AL73" s="111">
        <v>1</v>
      </c>
      <c r="AM73" s="111">
        <v>69.8</v>
      </c>
      <c r="AN73" s="107">
        <v>1</v>
      </c>
      <c r="AO73" s="107">
        <v>10</v>
      </c>
      <c r="AP73" s="109">
        <v>0.19626168224299065</v>
      </c>
      <c r="AQ73" s="105">
        <v>0</v>
      </c>
      <c r="AR73" s="106">
        <v>0</v>
      </c>
      <c r="AS73" s="107">
        <v>1</v>
      </c>
      <c r="AT73" s="107">
        <v>1</v>
      </c>
      <c r="AU73" s="107">
        <v>2</v>
      </c>
      <c r="AV73" s="108">
        <v>2.3704893501600002</v>
      </c>
      <c r="AW73" s="107">
        <v>0</v>
      </c>
      <c r="AX73" s="107">
        <v>0</v>
      </c>
      <c r="AY73" s="107">
        <v>0</v>
      </c>
      <c r="AZ73" s="107">
        <v>3</v>
      </c>
      <c r="BA73" s="218" t="s">
        <v>588</v>
      </c>
      <c r="BB73" s="218" t="s">
        <v>589</v>
      </c>
      <c r="BC73" s="111">
        <v>642</v>
      </c>
      <c r="BD73" s="107">
        <v>4751</v>
      </c>
      <c r="BE73" s="107">
        <v>677</v>
      </c>
      <c r="BF73" s="109">
        <v>0.52336448598130836</v>
      </c>
      <c r="BG73" s="105">
        <v>0</v>
      </c>
      <c r="BH73" s="113">
        <v>0</v>
      </c>
      <c r="BI73" s="113">
        <v>0</v>
      </c>
      <c r="BJ73" s="113">
        <v>39.758053131799997</v>
      </c>
      <c r="BK73" s="113">
        <v>0</v>
      </c>
      <c r="BL73" s="113">
        <v>0</v>
      </c>
      <c r="BM73" s="113">
        <v>191.37123478000001</v>
      </c>
      <c r="BN73" s="113">
        <v>135.97778276208228</v>
      </c>
      <c r="BO73" s="105">
        <v>7</v>
      </c>
      <c r="BP73" s="105">
        <v>0</v>
      </c>
      <c r="BQ73" s="105">
        <v>0</v>
      </c>
      <c r="BR73" s="111" t="s">
        <v>564</v>
      </c>
      <c r="BS73" s="111" t="s">
        <v>564</v>
      </c>
      <c r="BT73" s="111" t="s">
        <v>564</v>
      </c>
      <c r="BU73" s="107">
        <v>0</v>
      </c>
      <c r="BV73" s="106">
        <v>0</v>
      </c>
      <c r="BW73" s="107">
        <v>5</v>
      </c>
      <c r="BX73" s="107">
        <v>208</v>
      </c>
      <c r="BY73" s="216">
        <v>1</v>
      </c>
      <c r="BZ73" s="220">
        <v>50</v>
      </c>
      <c r="CA73" s="111">
        <v>0</v>
      </c>
      <c r="CB73" s="111">
        <v>0</v>
      </c>
      <c r="CC73" s="111">
        <v>0</v>
      </c>
      <c r="CD73" s="112">
        <v>56</v>
      </c>
      <c r="CE73" s="114">
        <v>0.94499999999999995</v>
      </c>
      <c r="CF73" s="216">
        <v>27</v>
      </c>
      <c r="CG73" s="216">
        <v>1077.2</v>
      </c>
      <c r="CH73" s="107">
        <v>16</v>
      </c>
      <c r="CI73" s="110"/>
      <c r="CJ73" s="107">
        <v>11</v>
      </c>
      <c r="CK73" s="107">
        <v>0</v>
      </c>
      <c r="CL73" s="112">
        <v>0</v>
      </c>
      <c r="CM73" s="112">
        <v>0</v>
      </c>
      <c r="CN73" s="115">
        <v>8.3333333333333339</v>
      </c>
      <c r="CO73" s="115">
        <v>0</v>
      </c>
      <c r="CP73" s="115">
        <v>0</v>
      </c>
      <c r="CQ73" s="116">
        <v>417292.59259259258</v>
      </c>
      <c r="CR73" s="115">
        <v>10</v>
      </c>
      <c r="CS73" s="115">
        <v>2</v>
      </c>
      <c r="CT73" s="112">
        <v>2</v>
      </c>
      <c r="CU73" s="112">
        <v>100</v>
      </c>
      <c r="CV73" s="112">
        <v>1133</v>
      </c>
      <c r="CW73" s="112">
        <v>218</v>
      </c>
    </row>
    <row r="74" spans="1:101" s="219" customFormat="1" x14ac:dyDescent="0.25">
      <c r="A74" s="110" t="s">
        <v>139</v>
      </c>
      <c r="B74" s="111">
        <v>23</v>
      </c>
      <c r="C74" s="111">
        <v>50</v>
      </c>
      <c r="D74" s="111">
        <v>1529</v>
      </c>
      <c r="E74" s="111">
        <v>167</v>
      </c>
      <c r="F74" s="111">
        <v>1</v>
      </c>
      <c r="G74" s="111">
        <v>29</v>
      </c>
      <c r="H74" s="111"/>
      <c r="I74" s="111"/>
      <c r="J74" s="111">
        <v>5</v>
      </c>
      <c r="K74" s="216">
        <v>12</v>
      </c>
      <c r="L74" s="111">
        <v>6000.9009999999998</v>
      </c>
      <c r="M74" s="111" t="s">
        <v>568</v>
      </c>
      <c r="N74" s="111">
        <v>7</v>
      </c>
      <c r="O74" s="111">
        <v>12</v>
      </c>
      <c r="P74" s="111">
        <v>0</v>
      </c>
      <c r="Q74" s="111">
        <v>7</v>
      </c>
      <c r="R74" s="109">
        <v>0.64500000000000002</v>
      </c>
      <c r="S74" s="111">
        <v>3</v>
      </c>
      <c r="T74" s="2">
        <v>0</v>
      </c>
      <c r="U74" s="107">
        <v>0</v>
      </c>
      <c r="V74" s="112">
        <v>809</v>
      </c>
      <c r="W74" s="107">
        <v>151</v>
      </c>
      <c r="X74" s="217">
        <v>2</v>
      </c>
      <c r="Y74" s="217">
        <v>35.200000000000003</v>
      </c>
      <c r="Z74" s="112">
        <v>0</v>
      </c>
      <c r="AA74" s="112">
        <v>0</v>
      </c>
      <c r="AB74" s="112">
        <v>249</v>
      </c>
      <c r="AC74" s="112">
        <v>41</v>
      </c>
      <c r="AD74" s="112">
        <v>1</v>
      </c>
      <c r="AE74" s="109">
        <v>0.51700000000000002</v>
      </c>
      <c r="AF74" s="109">
        <v>4.8000000000000001E-2</v>
      </c>
      <c r="AG74" s="107">
        <v>0</v>
      </c>
      <c r="AH74" s="107">
        <v>0</v>
      </c>
      <c r="AI74" s="106">
        <v>41898.919997201672</v>
      </c>
      <c r="AJ74" s="107">
        <v>7</v>
      </c>
      <c r="AK74" s="107">
        <v>0</v>
      </c>
      <c r="AL74" s="111">
        <v>0</v>
      </c>
      <c r="AM74" s="111">
        <v>0</v>
      </c>
      <c r="AN74" s="107">
        <v>1</v>
      </c>
      <c r="AO74" s="107">
        <v>6</v>
      </c>
      <c r="AP74" s="109">
        <v>0.216</v>
      </c>
      <c r="AQ74" s="105">
        <v>806.909285221</v>
      </c>
      <c r="AR74" s="106">
        <v>0</v>
      </c>
      <c r="AS74" s="107">
        <v>0</v>
      </c>
      <c r="AT74" s="107">
        <v>0</v>
      </c>
      <c r="AU74" s="107">
        <v>3</v>
      </c>
      <c r="AV74" s="108">
        <v>2.2782187979200001</v>
      </c>
      <c r="AW74" s="107">
        <v>0</v>
      </c>
      <c r="AX74" s="107">
        <v>0</v>
      </c>
      <c r="AY74" s="107">
        <v>0</v>
      </c>
      <c r="AZ74" s="107">
        <v>1</v>
      </c>
      <c r="BA74" s="218" t="s">
        <v>588</v>
      </c>
      <c r="BB74" s="218" t="s">
        <v>589</v>
      </c>
      <c r="BC74" s="111">
        <v>82</v>
      </c>
      <c r="BD74" s="107">
        <v>129</v>
      </c>
      <c r="BE74" s="107">
        <v>11</v>
      </c>
      <c r="BF74" s="109">
        <v>0.439</v>
      </c>
      <c r="BG74" s="105">
        <v>75.295840266833096</v>
      </c>
      <c r="BH74" s="113">
        <v>17790.436698699999</v>
      </c>
      <c r="BI74" s="113">
        <v>6620.2521831799995</v>
      </c>
      <c r="BJ74" s="113">
        <v>26662.672188699999</v>
      </c>
      <c r="BK74" s="113">
        <v>286.69337362900001</v>
      </c>
      <c r="BL74" s="113">
        <v>1213.5736376100001</v>
      </c>
      <c r="BM74" s="113">
        <v>64.844742042800007</v>
      </c>
      <c r="BN74" s="113">
        <v>1352.7064811366793</v>
      </c>
      <c r="BO74" s="105">
        <v>4</v>
      </c>
      <c r="BP74" s="105">
        <v>0</v>
      </c>
      <c r="BQ74" s="105">
        <v>0</v>
      </c>
      <c r="BR74" s="111" t="s">
        <v>564</v>
      </c>
      <c r="BS74" s="111" t="s">
        <v>564</v>
      </c>
      <c r="BT74" s="111" t="s">
        <v>564</v>
      </c>
      <c r="BU74" s="107">
        <v>0</v>
      </c>
      <c r="BV74" s="106">
        <v>0</v>
      </c>
      <c r="BW74" s="107">
        <v>3</v>
      </c>
      <c r="BX74" s="107">
        <v>122</v>
      </c>
      <c r="BY74" s="216" t="s">
        <v>588</v>
      </c>
      <c r="BZ74" s="216" t="s">
        <v>589</v>
      </c>
      <c r="CA74" s="111">
        <v>0</v>
      </c>
      <c r="CB74" s="111">
        <v>12</v>
      </c>
      <c r="CC74" s="111">
        <v>0</v>
      </c>
      <c r="CD74" s="112">
        <v>7</v>
      </c>
      <c r="CE74" s="114">
        <v>0.94699999999999995</v>
      </c>
      <c r="CF74" s="216">
        <v>11</v>
      </c>
      <c r="CG74" s="216">
        <v>365</v>
      </c>
      <c r="CH74" s="107">
        <v>1</v>
      </c>
      <c r="CI74" s="110"/>
      <c r="CJ74" s="107">
        <v>3</v>
      </c>
      <c r="CK74" s="107">
        <v>2</v>
      </c>
      <c r="CL74" s="112">
        <v>0</v>
      </c>
      <c r="CM74" s="112">
        <v>0</v>
      </c>
      <c r="CN74" s="115">
        <v>10</v>
      </c>
      <c r="CO74" s="115">
        <v>121.66666666666667</v>
      </c>
      <c r="CP74" s="115">
        <v>2413</v>
      </c>
      <c r="CQ74" s="116">
        <v>1163525.9259259261</v>
      </c>
      <c r="CR74" s="115">
        <v>1</v>
      </c>
      <c r="CS74" s="115">
        <v>1</v>
      </c>
      <c r="CT74" s="112">
        <v>14</v>
      </c>
      <c r="CU74" s="112">
        <v>13</v>
      </c>
      <c r="CV74" s="112">
        <v>146</v>
      </c>
      <c r="CW74" s="112">
        <v>16</v>
      </c>
    </row>
    <row r="75" spans="1:101" s="219" customFormat="1" x14ac:dyDescent="0.25">
      <c r="A75" s="110" t="s">
        <v>74</v>
      </c>
      <c r="B75" s="111">
        <v>3</v>
      </c>
      <c r="C75" s="111">
        <v>12</v>
      </c>
      <c r="D75" s="111">
        <v>89</v>
      </c>
      <c r="E75" s="111">
        <v>4</v>
      </c>
      <c r="F75" s="111">
        <v>0</v>
      </c>
      <c r="G75" s="111">
        <v>11</v>
      </c>
      <c r="H75" s="111"/>
      <c r="I75" s="111"/>
      <c r="J75" s="111">
        <v>0</v>
      </c>
      <c r="K75" s="216">
        <v>2</v>
      </c>
      <c r="L75" s="111">
        <v>83.6</v>
      </c>
      <c r="M75" s="111" t="s">
        <v>568</v>
      </c>
      <c r="N75" s="111">
        <v>0</v>
      </c>
      <c r="O75" s="111">
        <v>0</v>
      </c>
      <c r="P75" s="111">
        <v>0</v>
      </c>
      <c r="Q75" s="111">
        <v>0</v>
      </c>
      <c r="R75" s="109">
        <v>0.74698795180722888</v>
      </c>
      <c r="S75" s="111">
        <v>1</v>
      </c>
      <c r="T75" s="2">
        <v>0</v>
      </c>
      <c r="U75" s="107">
        <v>0</v>
      </c>
      <c r="V75" s="112">
        <v>8</v>
      </c>
      <c r="W75" s="107">
        <v>6</v>
      </c>
      <c r="X75" s="217">
        <v>5</v>
      </c>
      <c r="Y75" s="217">
        <v>164.7</v>
      </c>
      <c r="Z75" s="112">
        <v>0</v>
      </c>
      <c r="AA75" s="112">
        <v>0</v>
      </c>
      <c r="AB75" s="112">
        <v>119</v>
      </c>
      <c r="AC75" s="112">
        <v>0</v>
      </c>
      <c r="AD75" s="112">
        <v>0</v>
      </c>
      <c r="AE75" s="109">
        <v>0.4358974358974359</v>
      </c>
      <c r="AF75" s="109">
        <v>5.128205128205128E-2</v>
      </c>
      <c r="AG75" s="107">
        <v>0</v>
      </c>
      <c r="AH75" s="107">
        <v>0</v>
      </c>
      <c r="AI75" s="106">
        <v>0</v>
      </c>
      <c r="AJ75" s="107">
        <v>0</v>
      </c>
      <c r="AK75" s="107">
        <v>0</v>
      </c>
      <c r="AL75" s="111">
        <v>0</v>
      </c>
      <c r="AM75" s="111">
        <v>0</v>
      </c>
      <c r="AN75" s="107">
        <v>0</v>
      </c>
      <c r="AO75" s="107">
        <v>6</v>
      </c>
      <c r="AP75" s="109">
        <v>0.24786324786324787</v>
      </c>
      <c r="AQ75" s="105">
        <v>0</v>
      </c>
      <c r="AR75" s="106">
        <v>95.546505484600004</v>
      </c>
      <c r="AS75" s="107">
        <v>0</v>
      </c>
      <c r="AT75" s="107">
        <v>0</v>
      </c>
      <c r="AU75" s="107">
        <v>0</v>
      </c>
      <c r="AV75" s="108">
        <v>0.87993751158399991</v>
      </c>
      <c r="AW75" s="107">
        <v>1</v>
      </c>
      <c r="AX75" s="107">
        <v>0</v>
      </c>
      <c r="AY75" s="107">
        <v>0</v>
      </c>
      <c r="AZ75" s="107">
        <v>1</v>
      </c>
      <c r="BA75" s="218" t="s">
        <v>588</v>
      </c>
      <c r="BB75" s="218" t="s">
        <v>589</v>
      </c>
      <c r="BC75" s="111">
        <v>847</v>
      </c>
      <c r="BD75" s="107">
        <v>3207</v>
      </c>
      <c r="BE75" s="107">
        <v>713</v>
      </c>
      <c r="BF75" s="109">
        <v>0.29059829059829062</v>
      </c>
      <c r="BG75" s="105">
        <v>0.47224019359500002</v>
      </c>
      <c r="BH75" s="113">
        <v>0</v>
      </c>
      <c r="BI75" s="113">
        <v>0</v>
      </c>
      <c r="BJ75" s="113">
        <v>1.94197588362E-2</v>
      </c>
      <c r="BK75" s="113">
        <v>0</v>
      </c>
      <c r="BL75" s="113">
        <v>0</v>
      </c>
      <c r="BM75" s="113">
        <v>22.694822880300002</v>
      </c>
      <c r="BN75" s="113">
        <v>194.74346782129993</v>
      </c>
      <c r="BO75" s="105">
        <v>0</v>
      </c>
      <c r="BP75" s="105">
        <v>0</v>
      </c>
      <c r="BQ75" s="105">
        <v>0</v>
      </c>
      <c r="BR75" s="111" t="s">
        <v>564</v>
      </c>
      <c r="BS75" s="111" t="s">
        <v>564</v>
      </c>
      <c r="BT75" s="111" t="s">
        <v>564</v>
      </c>
      <c r="BU75" s="107">
        <v>0</v>
      </c>
      <c r="BV75" s="106">
        <v>2</v>
      </c>
      <c r="BW75" s="107">
        <v>1</v>
      </c>
      <c r="BX75" s="107">
        <v>25</v>
      </c>
      <c r="BY75" s="216" t="s">
        <v>588</v>
      </c>
      <c r="BZ75" s="216" t="s">
        <v>589</v>
      </c>
      <c r="CA75" s="111">
        <v>966</v>
      </c>
      <c r="CB75" s="111">
        <v>134</v>
      </c>
      <c r="CC75" s="111">
        <v>0</v>
      </c>
      <c r="CD75" s="112">
        <v>14</v>
      </c>
      <c r="CE75" s="114">
        <v>0.94599999999999995</v>
      </c>
      <c r="CF75" s="216">
        <v>2</v>
      </c>
      <c r="CG75" s="216">
        <v>31.7</v>
      </c>
      <c r="CH75" s="107">
        <v>0</v>
      </c>
      <c r="CI75" s="110"/>
      <c r="CJ75" s="107">
        <v>1</v>
      </c>
      <c r="CK75" s="107">
        <v>0</v>
      </c>
      <c r="CL75" s="112">
        <v>0</v>
      </c>
      <c r="CM75" s="112">
        <v>0</v>
      </c>
      <c r="CN75" s="115">
        <v>8.3333333333333339</v>
      </c>
      <c r="CO75" s="115">
        <v>0</v>
      </c>
      <c r="CP75" s="115">
        <v>0</v>
      </c>
      <c r="CQ75" s="116">
        <v>299037.03703703708</v>
      </c>
      <c r="CR75" s="115">
        <v>0</v>
      </c>
      <c r="CS75" s="115">
        <v>0</v>
      </c>
      <c r="CT75" s="112">
        <v>1</v>
      </c>
      <c r="CU75" s="112">
        <v>4</v>
      </c>
      <c r="CV75" s="112">
        <v>0</v>
      </c>
      <c r="CW75" s="112">
        <v>0</v>
      </c>
    </row>
    <row r="76" spans="1:101" s="219" customFormat="1" x14ac:dyDescent="0.25">
      <c r="A76" s="110" t="s">
        <v>302</v>
      </c>
      <c r="B76" s="111">
        <v>7</v>
      </c>
      <c r="C76" s="111">
        <v>7</v>
      </c>
      <c r="D76" s="111">
        <v>135</v>
      </c>
      <c r="E76" s="111">
        <v>8</v>
      </c>
      <c r="F76" s="111">
        <v>0</v>
      </c>
      <c r="G76" s="111">
        <v>21</v>
      </c>
      <c r="H76" s="111"/>
      <c r="I76" s="111"/>
      <c r="J76" s="111">
        <v>15</v>
      </c>
      <c r="K76" s="216">
        <v>0</v>
      </c>
      <c r="L76" s="111">
        <v>0</v>
      </c>
      <c r="M76" s="111" t="s">
        <v>569</v>
      </c>
      <c r="N76" s="111">
        <v>0</v>
      </c>
      <c r="O76" s="111">
        <v>0</v>
      </c>
      <c r="P76" s="111">
        <v>0</v>
      </c>
      <c r="Q76" s="111">
        <v>0</v>
      </c>
      <c r="R76" s="109">
        <v>0.55555555555555558</v>
      </c>
      <c r="S76" s="111">
        <v>1</v>
      </c>
      <c r="T76" s="2">
        <v>0</v>
      </c>
      <c r="U76" s="107">
        <v>1</v>
      </c>
      <c r="V76" s="112">
        <v>67</v>
      </c>
      <c r="W76" s="107">
        <v>148</v>
      </c>
      <c r="X76" s="217">
        <v>2</v>
      </c>
      <c r="Y76" s="217">
        <v>278.7</v>
      </c>
      <c r="Z76" s="112">
        <v>0</v>
      </c>
      <c r="AA76" s="112">
        <v>0</v>
      </c>
      <c r="AB76" s="112">
        <v>352</v>
      </c>
      <c r="AC76" s="112">
        <v>6</v>
      </c>
      <c r="AD76" s="112">
        <v>0</v>
      </c>
      <c r="AE76" s="109">
        <v>0.42168674698795183</v>
      </c>
      <c r="AF76" s="109">
        <v>1.2048192771084338E-2</v>
      </c>
      <c r="AG76" s="107">
        <v>0</v>
      </c>
      <c r="AH76" s="107">
        <v>0</v>
      </c>
      <c r="AI76" s="106">
        <v>0</v>
      </c>
      <c r="AJ76" s="107">
        <v>0</v>
      </c>
      <c r="AK76" s="107">
        <v>0</v>
      </c>
      <c r="AL76" s="111">
        <v>1</v>
      </c>
      <c r="AM76" s="111">
        <v>14.5</v>
      </c>
      <c r="AN76" s="107">
        <v>0</v>
      </c>
      <c r="AO76" s="107">
        <v>14</v>
      </c>
      <c r="AP76" s="109">
        <v>0.2289156626506024</v>
      </c>
      <c r="AQ76" s="105">
        <v>0</v>
      </c>
      <c r="AR76" s="106">
        <v>43.4089715044</v>
      </c>
      <c r="AS76" s="107">
        <v>0</v>
      </c>
      <c r="AT76" s="107">
        <v>0</v>
      </c>
      <c r="AU76" s="107">
        <v>2</v>
      </c>
      <c r="AV76" s="108">
        <v>1.8999486445899998</v>
      </c>
      <c r="AW76" s="107">
        <v>0</v>
      </c>
      <c r="AX76" s="107">
        <v>0</v>
      </c>
      <c r="AY76" s="107">
        <v>0</v>
      </c>
      <c r="AZ76" s="107">
        <v>0</v>
      </c>
      <c r="BA76" s="218">
        <v>1</v>
      </c>
      <c r="BB76" s="218">
        <v>38.799999999999997</v>
      </c>
      <c r="BC76" s="111">
        <v>1293</v>
      </c>
      <c r="BD76" s="107">
        <v>9318</v>
      </c>
      <c r="BE76" s="107">
        <v>260</v>
      </c>
      <c r="BF76" s="109">
        <v>0.51807228915662651</v>
      </c>
      <c r="BG76" s="105">
        <v>0</v>
      </c>
      <c r="BH76" s="113">
        <v>0</v>
      </c>
      <c r="BI76" s="113">
        <v>0</v>
      </c>
      <c r="BJ76" s="113">
        <v>188.61186627000001</v>
      </c>
      <c r="BK76" s="113">
        <v>0</v>
      </c>
      <c r="BL76" s="113">
        <v>0</v>
      </c>
      <c r="BM76" s="113">
        <v>165.66604999500001</v>
      </c>
      <c r="BN76" s="113">
        <v>353.54298252606185</v>
      </c>
      <c r="BO76" s="105">
        <v>6</v>
      </c>
      <c r="BP76" s="105">
        <v>0</v>
      </c>
      <c r="BQ76" s="105">
        <v>0</v>
      </c>
      <c r="BR76" s="111" t="s">
        <v>564</v>
      </c>
      <c r="BS76" s="111" t="s">
        <v>564</v>
      </c>
      <c r="BT76" s="111" t="s">
        <v>564</v>
      </c>
      <c r="BU76" s="107">
        <v>0</v>
      </c>
      <c r="BV76" s="106">
        <v>0</v>
      </c>
      <c r="BW76" s="107">
        <v>24</v>
      </c>
      <c r="BX76" s="107">
        <v>534</v>
      </c>
      <c r="BY76" s="216">
        <v>1</v>
      </c>
      <c r="BZ76" s="220">
        <v>13.4</v>
      </c>
      <c r="CA76" s="111">
        <v>0</v>
      </c>
      <c r="CB76" s="111">
        <v>0</v>
      </c>
      <c r="CC76" s="111">
        <v>0</v>
      </c>
      <c r="CD76" s="112">
        <v>45</v>
      </c>
      <c r="CE76" s="114">
        <v>0.93399999999999994</v>
      </c>
      <c r="CF76" s="216">
        <v>2</v>
      </c>
      <c r="CG76" s="216">
        <v>90.7</v>
      </c>
      <c r="CH76" s="107">
        <v>0</v>
      </c>
      <c r="CI76" s="110"/>
      <c r="CJ76" s="107">
        <v>10</v>
      </c>
      <c r="CK76" s="107">
        <v>0</v>
      </c>
      <c r="CL76" s="112">
        <v>0</v>
      </c>
      <c r="CM76" s="112">
        <v>0</v>
      </c>
      <c r="CN76" s="115">
        <v>18.333333333333332</v>
      </c>
      <c r="CO76" s="115">
        <v>69.666666666666671</v>
      </c>
      <c r="CP76" s="115">
        <v>17904</v>
      </c>
      <c r="CQ76" s="116">
        <v>436490.15388276236</v>
      </c>
      <c r="CR76" s="115">
        <v>0</v>
      </c>
      <c r="CS76" s="115">
        <v>0</v>
      </c>
      <c r="CT76" s="112">
        <v>1</v>
      </c>
      <c r="CU76" s="112">
        <v>1868</v>
      </c>
      <c r="CV76" s="112">
        <v>0</v>
      </c>
      <c r="CW76" s="112">
        <v>0</v>
      </c>
    </row>
    <row r="77" spans="1:101" s="219" customFormat="1" x14ac:dyDescent="0.25">
      <c r="A77" s="110" t="s">
        <v>277</v>
      </c>
      <c r="B77" s="111">
        <v>12</v>
      </c>
      <c r="C77" s="111">
        <v>57</v>
      </c>
      <c r="D77" s="111">
        <v>834</v>
      </c>
      <c r="E77" s="111">
        <v>32</v>
      </c>
      <c r="F77" s="111">
        <v>5</v>
      </c>
      <c r="G77" s="111">
        <v>25</v>
      </c>
      <c r="H77" s="111"/>
      <c r="I77" s="111"/>
      <c r="J77" s="111">
        <v>1</v>
      </c>
      <c r="K77" s="216">
        <v>3</v>
      </c>
      <c r="L77" s="111">
        <v>1151.4000000000001</v>
      </c>
      <c r="M77" s="111" t="s">
        <v>569</v>
      </c>
      <c r="N77" s="111">
        <v>2</v>
      </c>
      <c r="O77" s="111">
        <v>188</v>
      </c>
      <c r="P77" s="111">
        <v>0</v>
      </c>
      <c r="Q77" s="111">
        <v>2</v>
      </c>
      <c r="R77" s="109">
        <v>0.55882352941176472</v>
      </c>
      <c r="S77" s="111">
        <v>3</v>
      </c>
      <c r="T77" s="2">
        <v>0</v>
      </c>
      <c r="U77" s="107">
        <v>0</v>
      </c>
      <c r="V77" s="112">
        <v>468</v>
      </c>
      <c r="W77" s="107">
        <v>242</v>
      </c>
      <c r="X77" s="217">
        <v>4</v>
      </c>
      <c r="Y77" s="217">
        <v>139.80000000000001</v>
      </c>
      <c r="Z77" s="112">
        <v>0</v>
      </c>
      <c r="AA77" s="112">
        <v>0</v>
      </c>
      <c r="AB77" s="112">
        <v>0</v>
      </c>
      <c r="AC77" s="112">
        <v>0</v>
      </c>
      <c r="AD77" s="112">
        <v>2</v>
      </c>
      <c r="AE77" s="109">
        <v>0.44680851063829785</v>
      </c>
      <c r="AF77" s="109">
        <v>6.3829787234042548E-2</v>
      </c>
      <c r="AG77" s="107">
        <v>0</v>
      </c>
      <c r="AH77" s="107">
        <v>1</v>
      </c>
      <c r="AI77" s="106">
        <v>27362.695241120928</v>
      </c>
      <c r="AJ77" s="107">
        <v>0</v>
      </c>
      <c r="AK77" s="107">
        <v>0</v>
      </c>
      <c r="AL77" s="111">
        <v>0</v>
      </c>
      <c r="AM77" s="111">
        <v>0</v>
      </c>
      <c r="AN77" s="107">
        <v>1</v>
      </c>
      <c r="AO77" s="107">
        <v>12</v>
      </c>
      <c r="AP77" s="109">
        <v>0.2978723404255319</v>
      </c>
      <c r="AQ77" s="105">
        <v>0</v>
      </c>
      <c r="AR77" s="106">
        <v>0</v>
      </c>
      <c r="AS77" s="107">
        <v>0</v>
      </c>
      <c r="AT77" s="107">
        <v>2</v>
      </c>
      <c r="AU77" s="107">
        <v>3</v>
      </c>
      <c r="AV77" s="108">
        <v>27.236734072699996</v>
      </c>
      <c r="AW77" s="107">
        <v>0</v>
      </c>
      <c r="AX77" s="107">
        <v>0</v>
      </c>
      <c r="AY77" s="107">
        <v>0</v>
      </c>
      <c r="AZ77" s="107">
        <v>0</v>
      </c>
      <c r="BA77" s="218" t="s">
        <v>588</v>
      </c>
      <c r="BB77" s="218" t="s">
        <v>589</v>
      </c>
      <c r="BC77" s="111">
        <v>189</v>
      </c>
      <c r="BD77" s="107">
        <v>4557</v>
      </c>
      <c r="BE77" s="107">
        <v>34</v>
      </c>
      <c r="BF77" s="109">
        <v>0.46808510638297873</v>
      </c>
      <c r="BG77" s="105">
        <v>90.502603922800006</v>
      </c>
      <c r="BH77" s="113">
        <v>456.26603940899997</v>
      </c>
      <c r="BI77" s="113">
        <v>0</v>
      </c>
      <c r="BJ77" s="113">
        <v>612.25208646700003</v>
      </c>
      <c r="BK77" s="113">
        <v>0</v>
      </c>
      <c r="BL77" s="113">
        <v>0</v>
      </c>
      <c r="BM77" s="113">
        <v>18.190175647299998</v>
      </c>
      <c r="BN77" s="113">
        <v>962.83918872683967</v>
      </c>
      <c r="BO77" s="105">
        <v>7</v>
      </c>
      <c r="BP77" s="105">
        <v>0</v>
      </c>
      <c r="BQ77" s="105">
        <v>0</v>
      </c>
      <c r="BR77" s="111" t="s">
        <v>564</v>
      </c>
      <c r="BS77" s="111" t="s">
        <v>564</v>
      </c>
      <c r="BT77" s="111" t="s">
        <v>564</v>
      </c>
      <c r="BU77" s="107">
        <v>0</v>
      </c>
      <c r="BV77" s="106">
        <v>0</v>
      </c>
      <c r="BW77" s="107">
        <v>4</v>
      </c>
      <c r="BX77" s="107">
        <v>360</v>
      </c>
      <c r="BY77" s="216">
        <v>3</v>
      </c>
      <c r="BZ77" s="220">
        <v>492.2</v>
      </c>
      <c r="CA77" s="111">
        <v>0</v>
      </c>
      <c r="CB77" s="111">
        <v>0</v>
      </c>
      <c r="CC77" s="111">
        <v>0</v>
      </c>
      <c r="CD77" s="112">
        <v>16</v>
      </c>
      <c r="CE77" s="114">
        <v>0.94299999999999995</v>
      </c>
      <c r="CF77" s="216">
        <v>2</v>
      </c>
      <c r="CG77" s="216">
        <v>22.7</v>
      </c>
      <c r="CH77" s="107">
        <v>5</v>
      </c>
      <c r="CI77" s="110"/>
      <c r="CJ77" s="107">
        <v>10</v>
      </c>
      <c r="CK77" s="107">
        <v>0</v>
      </c>
      <c r="CL77" s="112">
        <v>0</v>
      </c>
      <c r="CM77" s="112">
        <v>1</v>
      </c>
      <c r="CN77" s="115">
        <v>11.666666666666666</v>
      </c>
      <c r="CO77" s="115">
        <v>43.333333333333336</v>
      </c>
      <c r="CP77" s="115">
        <v>10648.333333333334</v>
      </c>
      <c r="CQ77" s="116">
        <v>108740.74074074073</v>
      </c>
      <c r="CR77" s="115">
        <v>1</v>
      </c>
      <c r="CS77" s="115">
        <v>0</v>
      </c>
      <c r="CT77" s="112">
        <v>3</v>
      </c>
      <c r="CU77" s="112">
        <v>125</v>
      </c>
      <c r="CV77" s="112">
        <v>58</v>
      </c>
      <c r="CW77" s="112">
        <v>0</v>
      </c>
    </row>
    <row r="78" spans="1:101" s="219" customFormat="1" x14ac:dyDescent="0.25">
      <c r="A78" s="110" t="s">
        <v>340</v>
      </c>
      <c r="B78" s="111">
        <v>7</v>
      </c>
      <c r="C78" s="111">
        <v>33</v>
      </c>
      <c r="D78" s="111">
        <v>491</v>
      </c>
      <c r="E78" s="111">
        <v>20</v>
      </c>
      <c r="F78" s="111">
        <v>0</v>
      </c>
      <c r="G78" s="111">
        <v>16</v>
      </c>
      <c r="H78" s="111"/>
      <c r="I78" s="111"/>
      <c r="J78" s="111">
        <v>9</v>
      </c>
      <c r="K78" s="216">
        <v>4</v>
      </c>
      <c r="L78" s="111">
        <v>6638.7</v>
      </c>
      <c r="M78" s="111" t="s">
        <v>568</v>
      </c>
      <c r="N78" s="111">
        <v>0</v>
      </c>
      <c r="O78" s="111">
        <v>43</v>
      </c>
      <c r="P78" s="111">
        <v>0</v>
      </c>
      <c r="Q78" s="111">
        <v>6</v>
      </c>
      <c r="R78" s="109">
        <v>0.61111111111111116</v>
      </c>
      <c r="S78" s="111">
        <v>1</v>
      </c>
      <c r="T78" s="2">
        <v>0</v>
      </c>
      <c r="U78" s="107">
        <v>0</v>
      </c>
      <c r="V78" s="112">
        <v>2689</v>
      </c>
      <c r="W78" s="107">
        <v>17</v>
      </c>
      <c r="X78" s="217">
        <v>3</v>
      </c>
      <c r="Y78" s="217">
        <v>59.6</v>
      </c>
      <c r="Z78" s="112">
        <v>0</v>
      </c>
      <c r="AA78" s="112">
        <v>0</v>
      </c>
      <c r="AB78" s="112">
        <v>366</v>
      </c>
      <c r="AC78" s="112">
        <v>46</v>
      </c>
      <c r="AD78" s="112">
        <v>0</v>
      </c>
      <c r="AE78" s="109">
        <v>0.45833333333333331</v>
      </c>
      <c r="AF78" s="109">
        <v>4.1666666666666664E-2</v>
      </c>
      <c r="AG78" s="107">
        <v>0</v>
      </c>
      <c r="AH78" s="107">
        <v>0</v>
      </c>
      <c r="AI78" s="106">
        <v>0</v>
      </c>
      <c r="AJ78" s="107">
        <v>1</v>
      </c>
      <c r="AK78" s="107">
        <v>0</v>
      </c>
      <c r="AL78" s="111">
        <v>0</v>
      </c>
      <c r="AM78" s="111">
        <v>0</v>
      </c>
      <c r="AN78" s="107">
        <v>0</v>
      </c>
      <c r="AO78" s="107">
        <v>4</v>
      </c>
      <c r="AP78" s="109">
        <v>0.2361111111111111</v>
      </c>
      <c r="AQ78" s="105">
        <v>0</v>
      </c>
      <c r="AR78" s="106">
        <v>0</v>
      </c>
      <c r="AS78" s="107">
        <v>0</v>
      </c>
      <c r="AT78" s="107">
        <v>0</v>
      </c>
      <c r="AU78" s="107">
        <v>2</v>
      </c>
      <c r="AV78" s="108">
        <v>2.70264883318</v>
      </c>
      <c r="AW78" s="107">
        <v>0</v>
      </c>
      <c r="AX78" s="107">
        <v>0</v>
      </c>
      <c r="AY78" s="107">
        <v>0</v>
      </c>
      <c r="AZ78" s="107">
        <v>0</v>
      </c>
      <c r="BA78" s="218">
        <v>1</v>
      </c>
      <c r="BB78" s="218">
        <v>300</v>
      </c>
      <c r="BC78" s="111">
        <v>50</v>
      </c>
      <c r="BD78" s="107">
        <v>2771</v>
      </c>
      <c r="BE78" s="107">
        <v>19</v>
      </c>
      <c r="BF78" s="109">
        <v>0.51388888888888884</v>
      </c>
      <c r="BG78" s="105">
        <v>0</v>
      </c>
      <c r="BH78" s="113">
        <v>0</v>
      </c>
      <c r="BI78" s="113">
        <v>0</v>
      </c>
      <c r="BJ78" s="113">
        <v>8.2173358789200002</v>
      </c>
      <c r="BK78" s="113">
        <v>0</v>
      </c>
      <c r="BL78" s="113">
        <v>0</v>
      </c>
      <c r="BM78" s="113">
        <v>64.825074368399996</v>
      </c>
      <c r="BN78" s="113">
        <v>61.026281393619996</v>
      </c>
      <c r="BO78" s="105">
        <v>1</v>
      </c>
      <c r="BP78" s="105">
        <v>0</v>
      </c>
      <c r="BQ78" s="105">
        <v>0</v>
      </c>
      <c r="BR78" s="111" t="s">
        <v>564</v>
      </c>
      <c r="BS78" s="111" t="s">
        <v>564</v>
      </c>
      <c r="BT78" s="111" t="s">
        <v>564</v>
      </c>
      <c r="BU78" s="107">
        <v>0</v>
      </c>
      <c r="BV78" s="106">
        <v>0</v>
      </c>
      <c r="BW78" s="107">
        <v>1</v>
      </c>
      <c r="BX78" s="107">
        <v>25</v>
      </c>
      <c r="BY78" s="216">
        <v>2</v>
      </c>
      <c r="BZ78" s="220">
        <v>61.5</v>
      </c>
      <c r="CA78" s="111">
        <v>0</v>
      </c>
      <c r="CB78" s="111">
        <v>51</v>
      </c>
      <c r="CC78" s="111">
        <v>0</v>
      </c>
      <c r="CD78" s="112">
        <v>2</v>
      </c>
      <c r="CE78" s="114">
        <v>0.96299999999999997</v>
      </c>
      <c r="CF78" s="216">
        <v>4</v>
      </c>
      <c r="CG78" s="216">
        <v>164.3</v>
      </c>
      <c r="CH78" s="107">
        <v>0</v>
      </c>
      <c r="CI78" s="110"/>
      <c r="CJ78" s="107">
        <v>1</v>
      </c>
      <c r="CK78" s="107">
        <v>0</v>
      </c>
      <c r="CL78" s="112">
        <v>0</v>
      </c>
      <c r="CM78" s="112">
        <v>0</v>
      </c>
      <c r="CN78" s="115">
        <v>1.6666666666666667</v>
      </c>
      <c r="CO78" s="115">
        <v>0</v>
      </c>
      <c r="CP78" s="115">
        <v>0</v>
      </c>
      <c r="CQ78" s="116">
        <v>183500</v>
      </c>
      <c r="CR78" s="115">
        <v>0</v>
      </c>
      <c r="CS78" s="115">
        <v>0</v>
      </c>
      <c r="CT78" s="112">
        <v>1</v>
      </c>
      <c r="CU78" s="112">
        <v>520</v>
      </c>
      <c r="CV78" s="112">
        <v>0</v>
      </c>
      <c r="CW78" s="112">
        <v>0</v>
      </c>
    </row>
    <row r="79" spans="1:101" s="219" customFormat="1" x14ac:dyDescent="0.25">
      <c r="A79" s="110" t="s">
        <v>298</v>
      </c>
      <c r="B79" s="111">
        <v>7</v>
      </c>
      <c r="C79" s="111">
        <v>10</v>
      </c>
      <c r="D79" s="111">
        <v>165</v>
      </c>
      <c r="E79" s="111">
        <v>12</v>
      </c>
      <c r="F79" s="111">
        <v>0</v>
      </c>
      <c r="G79" s="111">
        <v>6</v>
      </c>
      <c r="H79" s="111"/>
      <c r="I79" s="111"/>
      <c r="J79" s="111">
        <v>4</v>
      </c>
      <c r="K79" s="216">
        <v>4</v>
      </c>
      <c r="L79" s="111">
        <v>5486.9</v>
      </c>
      <c r="M79" s="111" t="s">
        <v>568</v>
      </c>
      <c r="N79" s="111">
        <v>1</v>
      </c>
      <c r="O79" s="111">
        <v>0</v>
      </c>
      <c r="P79" s="111">
        <v>0</v>
      </c>
      <c r="Q79" s="111">
        <v>1</v>
      </c>
      <c r="R79" s="109">
        <v>0.64500000000000002</v>
      </c>
      <c r="S79" s="111">
        <v>0</v>
      </c>
      <c r="T79" s="2">
        <v>0</v>
      </c>
      <c r="U79" s="107">
        <v>0</v>
      </c>
      <c r="V79" s="112">
        <v>1221</v>
      </c>
      <c r="W79" s="107">
        <v>100</v>
      </c>
      <c r="X79" s="217">
        <v>1</v>
      </c>
      <c r="Y79" s="217">
        <v>42.3</v>
      </c>
      <c r="Z79" s="112">
        <v>0</v>
      </c>
      <c r="AA79" s="112">
        <v>0</v>
      </c>
      <c r="AB79" s="112">
        <v>57</v>
      </c>
      <c r="AC79" s="112">
        <v>2</v>
      </c>
      <c r="AD79" s="112">
        <v>0</v>
      </c>
      <c r="AE79" s="109">
        <v>0.51700000000000002</v>
      </c>
      <c r="AF79" s="109">
        <v>4.8000000000000001E-2</v>
      </c>
      <c r="AG79" s="107">
        <v>0</v>
      </c>
      <c r="AH79" s="107">
        <v>0</v>
      </c>
      <c r="AI79" s="106">
        <v>0</v>
      </c>
      <c r="AJ79" s="107">
        <v>0</v>
      </c>
      <c r="AK79" s="107">
        <v>0</v>
      </c>
      <c r="AL79" s="111">
        <v>0</v>
      </c>
      <c r="AM79" s="111">
        <v>0</v>
      </c>
      <c r="AN79" s="107">
        <v>0</v>
      </c>
      <c r="AO79" s="107">
        <v>4</v>
      </c>
      <c r="AP79" s="109">
        <v>0.216</v>
      </c>
      <c r="AQ79" s="105">
        <v>0</v>
      </c>
      <c r="AR79" s="106">
        <v>88.434456115199993</v>
      </c>
      <c r="AS79" s="107">
        <v>0</v>
      </c>
      <c r="AT79" s="107">
        <v>0</v>
      </c>
      <c r="AU79" s="107">
        <v>0</v>
      </c>
      <c r="AV79" s="108">
        <v>14.028464937500001</v>
      </c>
      <c r="AW79" s="107">
        <v>0</v>
      </c>
      <c r="AX79" s="107">
        <v>0</v>
      </c>
      <c r="AY79" s="107">
        <v>0</v>
      </c>
      <c r="AZ79" s="107">
        <v>0</v>
      </c>
      <c r="BA79" s="218" t="s">
        <v>588</v>
      </c>
      <c r="BB79" s="218" t="s">
        <v>589</v>
      </c>
      <c r="BC79" s="111">
        <v>0</v>
      </c>
      <c r="BD79" s="107">
        <v>382</v>
      </c>
      <c r="BE79" s="107">
        <v>1</v>
      </c>
      <c r="BF79" s="109">
        <v>0.439</v>
      </c>
      <c r="BG79" s="105">
        <v>0</v>
      </c>
      <c r="BH79" s="113">
        <v>0</v>
      </c>
      <c r="BI79" s="113">
        <v>0</v>
      </c>
      <c r="BJ79" s="113">
        <v>135.179913704</v>
      </c>
      <c r="BK79" s="113">
        <v>0</v>
      </c>
      <c r="BL79" s="113">
        <v>2.0890133238900002</v>
      </c>
      <c r="BM79" s="113">
        <v>0.98266821867300003</v>
      </c>
      <c r="BN79" s="113">
        <v>254.12272088236051</v>
      </c>
      <c r="BO79" s="105">
        <v>1</v>
      </c>
      <c r="BP79" s="105">
        <v>0</v>
      </c>
      <c r="BQ79" s="105">
        <v>0</v>
      </c>
      <c r="BR79" s="111" t="s">
        <v>564</v>
      </c>
      <c r="BS79" s="111" t="s">
        <v>564</v>
      </c>
      <c r="BT79" s="111" t="s">
        <v>564</v>
      </c>
      <c r="BU79" s="107">
        <v>0</v>
      </c>
      <c r="BV79" s="106">
        <v>0</v>
      </c>
      <c r="BW79" s="107">
        <v>2</v>
      </c>
      <c r="BX79" s="107">
        <v>80</v>
      </c>
      <c r="BY79" s="216">
        <v>1</v>
      </c>
      <c r="BZ79" s="220">
        <v>7</v>
      </c>
      <c r="CA79" s="111">
        <v>0</v>
      </c>
      <c r="CB79" s="111">
        <v>133</v>
      </c>
      <c r="CC79" s="111">
        <v>0</v>
      </c>
      <c r="CD79" s="112">
        <v>9</v>
      </c>
      <c r="CE79" s="114">
        <v>0.93100000000000005</v>
      </c>
      <c r="CF79" s="216">
        <v>1</v>
      </c>
      <c r="CG79" s="216">
        <v>37</v>
      </c>
      <c r="CH79" s="107">
        <v>0</v>
      </c>
      <c r="CI79" s="110">
        <f>1/12</f>
        <v>8.3333333333333329E-2</v>
      </c>
      <c r="CJ79" s="107">
        <v>1</v>
      </c>
      <c r="CK79" s="107">
        <v>0</v>
      </c>
      <c r="CL79" s="112">
        <v>0</v>
      </c>
      <c r="CM79" s="112">
        <v>0</v>
      </c>
      <c r="CN79" s="115">
        <v>1.6666666666666667</v>
      </c>
      <c r="CO79" s="115">
        <v>0</v>
      </c>
      <c r="CP79" s="115">
        <v>0</v>
      </c>
      <c r="CQ79" s="116">
        <v>38059.259259259263</v>
      </c>
      <c r="CR79" s="115">
        <v>0</v>
      </c>
      <c r="CS79" s="115">
        <v>0</v>
      </c>
      <c r="CT79" s="112">
        <v>0</v>
      </c>
      <c r="CU79" s="112">
        <v>114</v>
      </c>
      <c r="CV79" s="112">
        <v>1</v>
      </c>
      <c r="CW79" s="112">
        <v>0</v>
      </c>
    </row>
    <row r="80" spans="1:101" s="219" customFormat="1" x14ac:dyDescent="0.25">
      <c r="A80" s="110" t="s">
        <v>194</v>
      </c>
      <c r="B80" s="111">
        <v>41</v>
      </c>
      <c r="C80" s="111">
        <v>96</v>
      </c>
      <c r="D80" s="111">
        <v>1377</v>
      </c>
      <c r="E80" s="111">
        <v>49</v>
      </c>
      <c r="F80" s="111">
        <v>6</v>
      </c>
      <c r="G80" s="111">
        <v>25</v>
      </c>
      <c r="H80" s="111">
        <v>1</v>
      </c>
      <c r="I80" s="111"/>
      <c r="J80" s="111">
        <v>15</v>
      </c>
      <c r="K80" s="216">
        <v>15</v>
      </c>
      <c r="L80" s="111">
        <v>18840.599999999999</v>
      </c>
      <c r="M80" s="111" t="s">
        <v>569</v>
      </c>
      <c r="N80" s="111">
        <v>0</v>
      </c>
      <c r="O80" s="111">
        <v>0</v>
      </c>
      <c r="P80" s="111">
        <v>0</v>
      </c>
      <c r="Q80" s="111">
        <v>37</v>
      </c>
      <c r="R80" s="109">
        <v>0.64500000000000002</v>
      </c>
      <c r="S80" s="111">
        <v>1</v>
      </c>
      <c r="T80" s="2">
        <v>1</v>
      </c>
      <c r="U80" s="107">
        <v>0</v>
      </c>
      <c r="V80" s="112">
        <v>4841</v>
      </c>
      <c r="W80" s="107">
        <v>40</v>
      </c>
      <c r="X80" s="217">
        <v>18</v>
      </c>
      <c r="Y80" s="217">
        <v>12283</v>
      </c>
      <c r="Z80" s="112">
        <v>0</v>
      </c>
      <c r="AA80" s="112">
        <v>0</v>
      </c>
      <c r="AB80" s="112">
        <v>11</v>
      </c>
      <c r="AC80" s="112">
        <v>8</v>
      </c>
      <c r="AD80" s="112">
        <v>0</v>
      </c>
      <c r="AE80" s="109">
        <v>0.39393939393939392</v>
      </c>
      <c r="AF80" s="109">
        <v>3.0303030303030304E-2</v>
      </c>
      <c r="AG80" s="107">
        <v>0</v>
      </c>
      <c r="AH80" s="107">
        <v>0</v>
      </c>
      <c r="AI80" s="106">
        <v>56718.581984678422</v>
      </c>
      <c r="AJ80" s="107">
        <v>5</v>
      </c>
      <c r="AK80" s="107">
        <v>0</v>
      </c>
      <c r="AL80" s="111">
        <v>4</v>
      </c>
      <c r="AM80" s="111">
        <v>376.3</v>
      </c>
      <c r="AN80" s="107">
        <v>1</v>
      </c>
      <c r="AO80" s="107">
        <v>3</v>
      </c>
      <c r="AP80" s="109">
        <v>0.15151515151515152</v>
      </c>
      <c r="AQ80" s="105">
        <v>0</v>
      </c>
      <c r="AR80" s="106">
        <v>80.765687416799992</v>
      </c>
      <c r="AS80" s="107">
        <v>1</v>
      </c>
      <c r="AT80" s="107">
        <v>4</v>
      </c>
      <c r="AU80" s="107">
        <v>6</v>
      </c>
      <c r="AV80" s="108">
        <v>32.877990020700004</v>
      </c>
      <c r="AW80" s="107">
        <v>0</v>
      </c>
      <c r="AX80" s="107">
        <v>0</v>
      </c>
      <c r="AY80" s="107">
        <v>0</v>
      </c>
      <c r="AZ80" s="107">
        <v>0</v>
      </c>
      <c r="BA80" s="218">
        <v>2</v>
      </c>
      <c r="BB80" s="218">
        <v>331.6</v>
      </c>
      <c r="BC80" s="111">
        <v>2084</v>
      </c>
      <c r="BD80" s="107">
        <v>429</v>
      </c>
      <c r="BE80" s="107">
        <v>19</v>
      </c>
      <c r="BF80" s="109">
        <v>0.18181818181818182</v>
      </c>
      <c r="BG80" s="105">
        <v>0</v>
      </c>
      <c r="BH80" s="113">
        <v>0</v>
      </c>
      <c r="BI80" s="113">
        <v>0</v>
      </c>
      <c r="BJ80" s="113">
        <v>536.20078184399995</v>
      </c>
      <c r="BK80" s="113">
        <v>0</v>
      </c>
      <c r="BL80" s="113">
        <v>0</v>
      </c>
      <c r="BM80" s="113">
        <v>74.708067500699997</v>
      </c>
      <c r="BN80" s="113">
        <v>277.31382929439297</v>
      </c>
      <c r="BO80" s="105">
        <v>4</v>
      </c>
      <c r="BP80" s="105">
        <v>0</v>
      </c>
      <c r="BQ80" s="105">
        <v>0</v>
      </c>
      <c r="BR80" s="111" t="s">
        <v>564</v>
      </c>
      <c r="BS80" s="111" t="s">
        <v>564</v>
      </c>
      <c r="BT80" s="111" t="s">
        <v>564</v>
      </c>
      <c r="BU80" s="107">
        <v>0</v>
      </c>
      <c r="BV80" s="106">
        <v>0</v>
      </c>
      <c r="BW80" s="107">
        <v>9</v>
      </c>
      <c r="BX80" s="107">
        <v>177</v>
      </c>
      <c r="BY80" s="216">
        <v>9</v>
      </c>
      <c r="BZ80" s="220">
        <v>7169.3</v>
      </c>
      <c r="CA80" s="111">
        <v>0</v>
      </c>
      <c r="CB80" s="111">
        <v>0</v>
      </c>
      <c r="CC80" s="111">
        <v>0</v>
      </c>
      <c r="CD80" s="112">
        <v>1</v>
      </c>
      <c r="CE80" s="114">
        <v>0.94399999999999995</v>
      </c>
      <c r="CF80" s="216">
        <v>16</v>
      </c>
      <c r="CG80" s="216">
        <v>325.7</v>
      </c>
      <c r="CH80" s="107">
        <v>7</v>
      </c>
      <c r="CI80" s="110"/>
      <c r="CJ80" s="107">
        <v>1</v>
      </c>
      <c r="CK80" s="107">
        <v>0</v>
      </c>
      <c r="CL80" s="112">
        <v>0</v>
      </c>
      <c r="CM80" s="112">
        <v>0</v>
      </c>
      <c r="CN80" s="115">
        <v>11.666666666666666</v>
      </c>
      <c r="CO80" s="115">
        <v>31.333333333333332</v>
      </c>
      <c r="CP80" s="115">
        <v>3493</v>
      </c>
      <c r="CQ80" s="116">
        <v>171266.66666666666</v>
      </c>
      <c r="CR80" s="115">
        <v>0</v>
      </c>
      <c r="CS80" s="115">
        <v>0</v>
      </c>
      <c r="CT80" s="112">
        <v>2</v>
      </c>
      <c r="CU80" s="112">
        <v>0</v>
      </c>
      <c r="CV80" s="112">
        <v>0</v>
      </c>
      <c r="CW80" s="112">
        <v>0</v>
      </c>
    </row>
    <row r="81" spans="1:101" s="219" customFormat="1" x14ac:dyDescent="0.25">
      <c r="A81" s="110" t="s">
        <v>311</v>
      </c>
      <c r="B81" s="111">
        <v>9</v>
      </c>
      <c r="C81" s="111">
        <v>38</v>
      </c>
      <c r="D81" s="111">
        <v>334</v>
      </c>
      <c r="E81" s="111">
        <v>7</v>
      </c>
      <c r="F81" s="111">
        <v>1</v>
      </c>
      <c r="G81" s="111">
        <v>15</v>
      </c>
      <c r="H81" s="111"/>
      <c r="I81" s="111">
        <v>0.25</v>
      </c>
      <c r="J81" s="111">
        <v>7</v>
      </c>
      <c r="K81" s="216">
        <v>23</v>
      </c>
      <c r="L81" s="111">
        <v>4161.3999999999996</v>
      </c>
      <c r="M81" s="111" t="s">
        <v>568</v>
      </c>
      <c r="N81" s="111">
        <v>5</v>
      </c>
      <c r="O81" s="111">
        <v>388</v>
      </c>
      <c r="P81" s="111">
        <v>0</v>
      </c>
      <c r="Q81" s="111">
        <v>0</v>
      </c>
      <c r="R81" s="109">
        <v>0.63043478260869568</v>
      </c>
      <c r="S81" s="111">
        <v>1</v>
      </c>
      <c r="T81" s="2">
        <v>0</v>
      </c>
      <c r="U81" s="107">
        <v>0</v>
      </c>
      <c r="V81" s="112">
        <v>27</v>
      </c>
      <c r="W81" s="107">
        <v>51</v>
      </c>
      <c r="X81" s="217">
        <v>12</v>
      </c>
      <c r="Y81" s="217">
        <v>997</v>
      </c>
      <c r="Z81" s="112">
        <v>0</v>
      </c>
      <c r="AA81" s="112">
        <v>0</v>
      </c>
      <c r="AB81" s="112">
        <v>1298</v>
      </c>
      <c r="AC81" s="112">
        <v>0</v>
      </c>
      <c r="AD81" s="112">
        <v>2</v>
      </c>
      <c r="AE81" s="109">
        <v>0.46031746031746029</v>
      </c>
      <c r="AF81" s="109">
        <v>3.1746031746031744E-2</v>
      </c>
      <c r="AG81" s="107">
        <v>0</v>
      </c>
      <c r="AH81" s="107">
        <v>0</v>
      </c>
      <c r="AI81" s="106">
        <v>0</v>
      </c>
      <c r="AJ81" s="107">
        <v>1</v>
      </c>
      <c r="AK81" s="107">
        <v>0</v>
      </c>
      <c r="AL81" s="111">
        <v>9</v>
      </c>
      <c r="AM81" s="111">
        <v>7178</v>
      </c>
      <c r="AN81" s="107">
        <v>0</v>
      </c>
      <c r="AO81" s="107">
        <v>11</v>
      </c>
      <c r="AP81" s="109">
        <v>0.15873015873015872</v>
      </c>
      <c r="AQ81" s="105">
        <v>0</v>
      </c>
      <c r="AR81" s="106">
        <v>0</v>
      </c>
      <c r="AS81" s="107">
        <v>0</v>
      </c>
      <c r="AT81" s="107">
        <v>1</v>
      </c>
      <c r="AU81" s="107">
        <v>2</v>
      </c>
      <c r="AV81" s="108">
        <v>1.96098579417</v>
      </c>
      <c r="AW81" s="107">
        <v>0</v>
      </c>
      <c r="AX81" s="107">
        <v>0</v>
      </c>
      <c r="AY81" s="107">
        <v>0</v>
      </c>
      <c r="AZ81" s="107">
        <v>0</v>
      </c>
      <c r="BA81" s="218">
        <v>3</v>
      </c>
      <c r="BB81" s="218">
        <v>988.7</v>
      </c>
      <c r="BC81" s="111">
        <v>755</v>
      </c>
      <c r="BD81" s="107">
        <v>2591</v>
      </c>
      <c r="BE81" s="107">
        <v>830</v>
      </c>
      <c r="BF81" s="109">
        <v>0.41269841269841268</v>
      </c>
      <c r="BG81" s="105">
        <v>0</v>
      </c>
      <c r="BH81" s="113">
        <v>0</v>
      </c>
      <c r="BI81" s="113">
        <v>0</v>
      </c>
      <c r="BJ81" s="113">
        <v>3.9211605835599999</v>
      </c>
      <c r="BK81" s="113">
        <v>0</v>
      </c>
      <c r="BL81" s="113">
        <v>0</v>
      </c>
      <c r="BM81" s="113">
        <v>189.62095768899999</v>
      </c>
      <c r="BN81" s="113">
        <v>11.20800365577</v>
      </c>
      <c r="BO81" s="105">
        <v>1</v>
      </c>
      <c r="BP81" s="105">
        <v>0</v>
      </c>
      <c r="BQ81" s="105">
        <v>0</v>
      </c>
      <c r="BR81" s="111" t="s">
        <v>564</v>
      </c>
      <c r="BS81" s="111" t="s">
        <v>564</v>
      </c>
      <c r="BT81" s="111" t="s">
        <v>564</v>
      </c>
      <c r="BU81" s="107">
        <v>0</v>
      </c>
      <c r="BV81" s="106">
        <v>0</v>
      </c>
      <c r="BW81" s="107">
        <v>14</v>
      </c>
      <c r="BX81" s="107">
        <v>515</v>
      </c>
      <c r="BY81" s="216">
        <v>8</v>
      </c>
      <c r="BZ81" s="220">
        <v>4302.3</v>
      </c>
      <c r="CA81" s="111">
        <v>358</v>
      </c>
      <c r="CB81" s="111">
        <v>259</v>
      </c>
      <c r="CC81" s="111">
        <v>0</v>
      </c>
      <c r="CD81" s="112">
        <v>7</v>
      </c>
      <c r="CE81" s="114">
        <v>0.95699999999999996</v>
      </c>
      <c r="CF81" s="216">
        <v>12</v>
      </c>
      <c r="CG81" s="216">
        <v>1256.9000000000001</v>
      </c>
      <c r="CH81" s="107">
        <v>0</v>
      </c>
      <c r="CI81" s="110"/>
      <c r="CJ81" s="107">
        <v>5</v>
      </c>
      <c r="CK81" s="107">
        <v>0</v>
      </c>
      <c r="CL81" s="112">
        <v>0</v>
      </c>
      <c r="CM81" s="112">
        <v>0</v>
      </c>
      <c r="CN81" s="115">
        <v>5</v>
      </c>
      <c r="CO81" s="115">
        <v>0</v>
      </c>
      <c r="CP81" s="115">
        <v>0</v>
      </c>
      <c r="CQ81" s="116">
        <v>368359.25925925927</v>
      </c>
      <c r="CR81" s="115">
        <v>2</v>
      </c>
      <c r="CS81" s="115">
        <v>0</v>
      </c>
      <c r="CT81" s="112">
        <v>1</v>
      </c>
      <c r="CU81" s="112">
        <v>3160</v>
      </c>
      <c r="CV81" s="112">
        <v>358</v>
      </c>
      <c r="CW81" s="112">
        <v>59</v>
      </c>
    </row>
    <row r="82" spans="1:101" s="219" customFormat="1" x14ac:dyDescent="0.25">
      <c r="A82" s="110" t="s">
        <v>87</v>
      </c>
      <c r="B82" s="111">
        <v>46</v>
      </c>
      <c r="C82" s="111">
        <v>136</v>
      </c>
      <c r="D82" s="111">
        <v>2122</v>
      </c>
      <c r="E82" s="111">
        <v>304</v>
      </c>
      <c r="F82" s="111">
        <v>2</v>
      </c>
      <c r="G82" s="111">
        <v>33</v>
      </c>
      <c r="H82" s="111"/>
      <c r="I82" s="111">
        <v>0.25</v>
      </c>
      <c r="J82" s="111">
        <v>9</v>
      </c>
      <c r="K82" s="216">
        <v>16</v>
      </c>
      <c r="L82" s="111">
        <v>6056</v>
      </c>
      <c r="M82" s="111" t="s">
        <v>568</v>
      </c>
      <c r="N82" s="111">
        <v>4</v>
      </c>
      <c r="O82" s="111">
        <v>52</v>
      </c>
      <c r="P82" s="111">
        <v>0</v>
      </c>
      <c r="Q82" s="111">
        <v>20</v>
      </c>
      <c r="R82" s="109">
        <v>0.67924528301886788</v>
      </c>
      <c r="S82" s="111">
        <v>4</v>
      </c>
      <c r="T82" s="2">
        <v>0</v>
      </c>
      <c r="U82" s="107">
        <v>1</v>
      </c>
      <c r="V82" s="112">
        <v>575</v>
      </c>
      <c r="W82" s="107">
        <v>91</v>
      </c>
      <c r="X82" s="217">
        <v>3</v>
      </c>
      <c r="Y82" s="217">
        <v>76.2</v>
      </c>
      <c r="Z82" s="112">
        <v>0</v>
      </c>
      <c r="AA82" s="112">
        <v>0</v>
      </c>
      <c r="AB82" s="112">
        <v>12</v>
      </c>
      <c r="AC82" s="112">
        <v>0</v>
      </c>
      <c r="AD82" s="112">
        <v>2</v>
      </c>
      <c r="AE82" s="109">
        <v>0.61971830985915488</v>
      </c>
      <c r="AF82" s="109">
        <v>4.2253521126760563E-2</v>
      </c>
      <c r="AG82" s="107">
        <v>0</v>
      </c>
      <c r="AH82" s="107">
        <v>0</v>
      </c>
      <c r="AI82" s="106">
        <v>0</v>
      </c>
      <c r="AJ82" s="107">
        <v>7</v>
      </c>
      <c r="AK82" s="107">
        <v>0</v>
      </c>
      <c r="AL82" s="111">
        <v>1</v>
      </c>
      <c r="AM82" s="111">
        <v>13.3</v>
      </c>
      <c r="AN82" s="107">
        <v>1</v>
      </c>
      <c r="AO82" s="107">
        <v>5</v>
      </c>
      <c r="AP82" s="109">
        <v>0.29577464788732394</v>
      </c>
      <c r="AQ82" s="105">
        <v>459.08989144999998</v>
      </c>
      <c r="AR82" s="106">
        <v>656.771004361</v>
      </c>
      <c r="AS82" s="107">
        <v>2</v>
      </c>
      <c r="AT82" s="107">
        <v>3</v>
      </c>
      <c r="AU82" s="107">
        <v>7</v>
      </c>
      <c r="AV82" s="108">
        <v>26.659719395599996</v>
      </c>
      <c r="AW82" s="107">
        <v>0</v>
      </c>
      <c r="AX82" s="107">
        <v>0</v>
      </c>
      <c r="AY82" s="107">
        <v>0</v>
      </c>
      <c r="AZ82" s="107">
        <v>0</v>
      </c>
      <c r="BA82" s="218">
        <v>1</v>
      </c>
      <c r="BB82" s="218">
        <v>7.5</v>
      </c>
      <c r="BC82" s="111">
        <v>200</v>
      </c>
      <c r="BD82" s="107">
        <v>1034</v>
      </c>
      <c r="BE82" s="107">
        <v>161</v>
      </c>
      <c r="BF82" s="109">
        <v>0.49295774647887325</v>
      </c>
      <c r="BG82" s="105">
        <v>0</v>
      </c>
      <c r="BH82" s="113">
        <v>4770.2890292100001</v>
      </c>
      <c r="BI82" s="113">
        <v>3199.5863445499999</v>
      </c>
      <c r="BJ82" s="113">
        <v>6199.6040045100008</v>
      </c>
      <c r="BK82" s="113">
        <v>0</v>
      </c>
      <c r="BL82" s="113">
        <v>849.31369723700004</v>
      </c>
      <c r="BM82" s="113">
        <v>31.627893992099999</v>
      </c>
      <c r="BN82" s="113">
        <v>1661.6485340742458</v>
      </c>
      <c r="BO82" s="105">
        <v>15</v>
      </c>
      <c r="BP82" s="105">
        <v>0</v>
      </c>
      <c r="BQ82" s="105">
        <v>0</v>
      </c>
      <c r="BR82" s="111" t="s">
        <v>564</v>
      </c>
      <c r="BS82" s="111" t="s">
        <v>564</v>
      </c>
      <c r="BT82" s="111" t="s">
        <v>564</v>
      </c>
      <c r="BU82" s="107">
        <v>1</v>
      </c>
      <c r="BV82" s="106">
        <v>3</v>
      </c>
      <c r="BW82" s="107">
        <v>5</v>
      </c>
      <c r="BX82" s="107">
        <v>134</v>
      </c>
      <c r="BY82" s="216">
        <v>1</v>
      </c>
      <c r="BZ82" s="220">
        <v>66.099999999999994</v>
      </c>
      <c r="CA82" s="111">
        <v>1</v>
      </c>
      <c r="CB82" s="111">
        <v>7</v>
      </c>
      <c r="CC82" s="111">
        <v>0</v>
      </c>
      <c r="CD82" s="112">
        <v>15</v>
      </c>
      <c r="CE82" s="114">
        <v>0.95199999999999996</v>
      </c>
      <c r="CF82" s="216">
        <v>7</v>
      </c>
      <c r="CG82" s="216">
        <v>106.1</v>
      </c>
      <c r="CH82" s="107">
        <v>4</v>
      </c>
      <c r="CI82" s="110"/>
      <c r="CJ82" s="107">
        <v>4</v>
      </c>
      <c r="CK82" s="107">
        <v>4</v>
      </c>
      <c r="CL82" s="112">
        <v>1</v>
      </c>
      <c r="CM82" s="112">
        <v>0</v>
      </c>
      <c r="CN82" s="115">
        <v>20</v>
      </c>
      <c r="CO82" s="115">
        <v>451.66666666666669</v>
      </c>
      <c r="CP82" s="115">
        <v>7503.333333333333</v>
      </c>
      <c r="CQ82" s="116">
        <v>1419066.6666666665</v>
      </c>
      <c r="CR82" s="115">
        <v>2</v>
      </c>
      <c r="CS82" s="115">
        <v>1</v>
      </c>
      <c r="CT82" s="112">
        <v>18</v>
      </c>
      <c r="CU82" s="112">
        <v>0</v>
      </c>
      <c r="CV82" s="112">
        <v>291</v>
      </c>
      <c r="CW82" s="112">
        <v>26</v>
      </c>
    </row>
    <row r="83" spans="1:101" s="219" customFormat="1" x14ac:dyDescent="0.25">
      <c r="A83" s="110" t="s">
        <v>307</v>
      </c>
      <c r="B83" s="111">
        <v>28</v>
      </c>
      <c r="C83" s="111">
        <v>33</v>
      </c>
      <c r="D83" s="111">
        <v>730</v>
      </c>
      <c r="E83" s="111">
        <v>50</v>
      </c>
      <c r="F83" s="111">
        <v>0</v>
      </c>
      <c r="G83" s="111">
        <v>46</v>
      </c>
      <c r="H83" s="111"/>
      <c r="I83" s="111"/>
      <c r="J83" s="111">
        <v>28</v>
      </c>
      <c r="K83" s="216">
        <v>5</v>
      </c>
      <c r="L83" s="111">
        <v>5669</v>
      </c>
      <c r="M83" s="111" t="s">
        <v>568</v>
      </c>
      <c r="N83" s="111">
        <v>3</v>
      </c>
      <c r="O83" s="111">
        <v>0</v>
      </c>
      <c r="P83" s="111">
        <v>0</v>
      </c>
      <c r="Q83" s="111">
        <v>19</v>
      </c>
      <c r="R83" s="109">
        <v>0.59154929577464788</v>
      </c>
      <c r="S83" s="111">
        <v>4</v>
      </c>
      <c r="T83" s="2">
        <v>0</v>
      </c>
      <c r="U83" s="107">
        <v>1</v>
      </c>
      <c r="V83" s="112">
        <v>4436</v>
      </c>
      <c r="W83" s="107">
        <v>86</v>
      </c>
      <c r="X83" s="217">
        <v>1</v>
      </c>
      <c r="Y83" s="217">
        <v>5.8</v>
      </c>
      <c r="Z83" s="112">
        <v>0</v>
      </c>
      <c r="AA83" s="112">
        <v>0</v>
      </c>
      <c r="AB83" s="112">
        <v>1562</v>
      </c>
      <c r="AC83" s="112">
        <v>157</v>
      </c>
      <c r="AD83" s="112">
        <v>1</v>
      </c>
      <c r="AE83" s="109">
        <v>0.58415841584158412</v>
      </c>
      <c r="AF83" s="109">
        <v>9.9009900990099011E-3</v>
      </c>
      <c r="AG83" s="107">
        <v>0</v>
      </c>
      <c r="AH83" s="107">
        <v>0</v>
      </c>
      <c r="AI83" s="106">
        <v>46305.126463403831</v>
      </c>
      <c r="AJ83" s="107">
        <v>1</v>
      </c>
      <c r="AK83" s="107">
        <v>0</v>
      </c>
      <c r="AL83" s="111">
        <v>0</v>
      </c>
      <c r="AM83" s="111">
        <v>0</v>
      </c>
      <c r="AN83" s="107">
        <v>0</v>
      </c>
      <c r="AO83" s="107">
        <v>2</v>
      </c>
      <c r="AP83" s="109">
        <v>9.9009900990099015E-2</v>
      </c>
      <c r="AQ83" s="105">
        <v>0</v>
      </c>
      <c r="AR83" s="106">
        <v>61.670094941999999</v>
      </c>
      <c r="AS83" s="107">
        <v>0</v>
      </c>
      <c r="AT83" s="107">
        <v>2</v>
      </c>
      <c r="AU83" s="107">
        <v>3</v>
      </c>
      <c r="AV83" s="108">
        <v>12.7669408002</v>
      </c>
      <c r="AW83" s="107">
        <v>0</v>
      </c>
      <c r="AX83" s="107">
        <v>0</v>
      </c>
      <c r="AY83" s="107">
        <v>0</v>
      </c>
      <c r="AZ83" s="107">
        <v>1</v>
      </c>
      <c r="BA83" s="218">
        <v>1</v>
      </c>
      <c r="BB83" s="218">
        <v>1339.5</v>
      </c>
      <c r="BC83" s="111">
        <v>440</v>
      </c>
      <c r="BD83" s="107">
        <v>6613</v>
      </c>
      <c r="BE83" s="107">
        <v>155</v>
      </c>
      <c r="BF83" s="109">
        <v>0.31683168316831684</v>
      </c>
      <c r="BG83" s="105">
        <v>0</v>
      </c>
      <c r="BH83" s="113">
        <v>2604.98604217</v>
      </c>
      <c r="BI83" s="113">
        <v>1771.3373368600001</v>
      </c>
      <c r="BJ83" s="113">
        <v>3230.9288034299998</v>
      </c>
      <c r="BK83" s="113">
        <v>0</v>
      </c>
      <c r="BL83" s="113">
        <v>2465.9713011999997</v>
      </c>
      <c r="BM83" s="113">
        <v>125.40211952500002</v>
      </c>
      <c r="BN83" s="113">
        <v>958.45232069259714</v>
      </c>
      <c r="BO83" s="105">
        <v>7</v>
      </c>
      <c r="BP83" s="105">
        <v>0</v>
      </c>
      <c r="BQ83" s="105">
        <v>0</v>
      </c>
      <c r="BR83" s="111" t="s">
        <v>564</v>
      </c>
      <c r="BS83" s="111" t="s">
        <v>564</v>
      </c>
      <c r="BT83" s="111" t="s">
        <v>564</v>
      </c>
      <c r="BU83" s="107">
        <v>0</v>
      </c>
      <c r="BV83" s="106">
        <v>2</v>
      </c>
      <c r="BW83" s="107">
        <v>8</v>
      </c>
      <c r="BX83" s="107">
        <v>249</v>
      </c>
      <c r="BY83" s="216">
        <v>1</v>
      </c>
      <c r="BZ83" s="220">
        <v>77.5</v>
      </c>
      <c r="CA83" s="111">
        <v>0</v>
      </c>
      <c r="CB83" s="111">
        <v>306</v>
      </c>
      <c r="CC83" s="111">
        <v>0</v>
      </c>
      <c r="CD83" s="112">
        <v>2</v>
      </c>
      <c r="CE83" s="114">
        <v>0.97199999999999998</v>
      </c>
      <c r="CF83" s="216">
        <v>4</v>
      </c>
      <c r="CG83" s="216">
        <v>88.2</v>
      </c>
      <c r="CH83" s="107">
        <v>0</v>
      </c>
      <c r="CI83" s="110"/>
      <c r="CJ83" s="107">
        <v>2</v>
      </c>
      <c r="CK83" s="107">
        <v>0</v>
      </c>
      <c r="CL83" s="112">
        <v>1</v>
      </c>
      <c r="CM83" s="112">
        <v>0</v>
      </c>
      <c r="CN83" s="115">
        <v>10</v>
      </c>
      <c r="CO83" s="115">
        <v>170</v>
      </c>
      <c r="CP83" s="115">
        <v>14795.666666666666</v>
      </c>
      <c r="CQ83" s="116">
        <v>243307.40740740742</v>
      </c>
      <c r="CR83" s="115">
        <v>1</v>
      </c>
      <c r="CS83" s="115">
        <v>1</v>
      </c>
      <c r="CT83" s="112">
        <v>3</v>
      </c>
      <c r="CU83" s="112">
        <v>994</v>
      </c>
      <c r="CV83" s="112">
        <v>871</v>
      </c>
      <c r="CW83" s="112">
        <v>62</v>
      </c>
    </row>
    <row r="84" spans="1:101" s="219" customFormat="1" x14ac:dyDescent="0.25">
      <c r="A84" s="110" t="s">
        <v>98</v>
      </c>
      <c r="B84" s="111">
        <v>38</v>
      </c>
      <c r="C84" s="111">
        <v>106</v>
      </c>
      <c r="D84" s="111">
        <v>1780</v>
      </c>
      <c r="E84" s="111">
        <v>48</v>
      </c>
      <c r="F84" s="111">
        <v>5</v>
      </c>
      <c r="G84" s="111">
        <v>57</v>
      </c>
      <c r="H84" s="111"/>
      <c r="I84" s="111"/>
      <c r="J84" s="111">
        <v>14</v>
      </c>
      <c r="K84" s="216">
        <v>4</v>
      </c>
      <c r="L84" s="111">
        <v>1112.2</v>
      </c>
      <c r="M84" s="111" t="s">
        <v>568</v>
      </c>
      <c r="N84" s="111">
        <v>14</v>
      </c>
      <c r="O84" s="111">
        <v>14</v>
      </c>
      <c r="P84" s="111">
        <v>3</v>
      </c>
      <c r="Q84" s="111">
        <v>15</v>
      </c>
      <c r="R84" s="109">
        <v>0.64500000000000002</v>
      </c>
      <c r="S84" s="111">
        <v>4</v>
      </c>
      <c r="T84" s="2">
        <v>0</v>
      </c>
      <c r="U84" s="107">
        <v>0</v>
      </c>
      <c r="V84" s="112">
        <v>4350</v>
      </c>
      <c r="W84" s="107">
        <v>70</v>
      </c>
      <c r="X84" s="217">
        <v>2</v>
      </c>
      <c r="Y84" s="217">
        <v>19.899999999999999</v>
      </c>
      <c r="Z84" s="112">
        <v>0</v>
      </c>
      <c r="AA84" s="112">
        <v>0</v>
      </c>
      <c r="AB84" s="112">
        <v>712</v>
      </c>
      <c r="AC84" s="112">
        <v>98</v>
      </c>
      <c r="AD84" s="112">
        <v>1</v>
      </c>
      <c r="AE84" s="109">
        <v>0.51700000000000002</v>
      </c>
      <c r="AF84" s="109">
        <v>4.8000000000000001E-2</v>
      </c>
      <c r="AG84" s="107">
        <v>0</v>
      </c>
      <c r="AH84" s="107">
        <v>0</v>
      </c>
      <c r="AI84" s="106">
        <v>0</v>
      </c>
      <c r="AJ84" s="107">
        <v>3</v>
      </c>
      <c r="AK84" s="107">
        <v>0</v>
      </c>
      <c r="AL84" s="111">
        <v>0</v>
      </c>
      <c r="AM84" s="111">
        <v>0</v>
      </c>
      <c r="AN84" s="107">
        <v>1</v>
      </c>
      <c r="AO84" s="107">
        <v>0</v>
      </c>
      <c r="AP84" s="109">
        <v>0.216</v>
      </c>
      <c r="AQ84" s="105">
        <v>0</v>
      </c>
      <c r="AR84" s="106">
        <v>127.90584829500001</v>
      </c>
      <c r="AS84" s="107">
        <v>0</v>
      </c>
      <c r="AT84" s="107">
        <v>2</v>
      </c>
      <c r="AU84" s="107">
        <v>5</v>
      </c>
      <c r="AV84" s="108">
        <v>21.294297166499998</v>
      </c>
      <c r="AW84" s="107">
        <v>0</v>
      </c>
      <c r="AX84" s="107">
        <v>0</v>
      </c>
      <c r="AY84" s="107">
        <v>0</v>
      </c>
      <c r="AZ84" s="107">
        <v>1</v>
      </c>
      <c r="BA84" s="218" t="s">
        <v>588</v>
      </c>
      <c r="BB84" s="218" t="s">
        <v>589</v>
      </c>
      <c r="BC84" s="111">
        <v>0</v>
      </c>
      <c r="BD84" s="107">
        <v>957</v>
      </c>
      <c r="BE84" s="107">
        <v>66</v>
      </c>
      <c r="BF84" s="109">
        <v>0.439</v>
      </c>
      <c r="BG84" s="105">
        <v>70.648268853900007</v>
      </c>
      <c r="BH84" s="113">
        <v>1181.0494481400001</v>
      </c>
      <c r="BI84" s="113">
        <v>791.70536283600006</v>
      </c>
      <c r="BJ84" s="113">
        <v>2138.1878333999998</v>
      </c>
      <c r="BK84" s="113">
        <v>1092.57750999</v>
      </c>
      <c r="BL84" s="113">
        <v>410.66845389100001</v>
      </c>
      <c r="BM84" s="113">
        <v>98.381953683199995</v>
      </c>
      <c r="BN84" s="113">
        <v>674.51462328799448</v>
      </c>
      <c r="BO84" s="105">
        <v>5</v>
      </c>
      <c r="BP84" s="105">
        <v>0</v>
      </c>
      <c r="BQ84" s="105">
        <v>8.8408252165600008</v>
      </c>
      <c r="BR84" s="111" t="s">
        <v>564</v>
      </c>
      <c r="BS84" s="111" t="s">
        <v>564</v>
      </c>
      <c r="BT84" s="111" t="s">
        <v>564</v>
      </c>
      <c r="BU84" s="107">
        <v>1</v>
      </c>
      <c r="BV84" s="106">
        <v>0</v>
      </c>
      <c r="BW84" s="107">
        <v>4</v>
      </c>
      <c r="BX84" s="107">
        <v>520</v>
      </c>
      <c r="BY84" s="216" t="s">
        <v>588</v>
      </c>
      <c r="BZ84" s="216" t="s">
        <v>589</v>
      </c>
      <c r="CA84" s="111">
        <v>0</v>
      </c>
      <c r="CB84" s="111">
        <v>135</v>
      </c>
      <c r="CC84" s="111">
        <v>0</v>
      </c>
      <c r="CD84" s="112">
        <v>8</v>
      </c>
      <c r="CE84" s="114">
        <v>0.95299999999999996</v>
      </c>
      <c r="CF84" s="216">
        <v>8</v>
      </c>
      <c r="CG84" s="216">
        <v>240</v>
      </c>
      <c r="CH84" s="107">
        <v>6</v>
      </c>
      <c r="CI84" s="110">
        <f>3/12</f>
        <v>0.25</v>
      </c>
      <c r="CJ84" s="107">
        <v>1</v>
      </c>
      <c r="CK84" s="107">
        <v>0</v>
      </c>
      <c r="CL84" s="112">
        <v>0</v>
      </c>
      <c r="CM84" s="112">
        <v>0</v>
      </c>
      <c r="CN84" s="115">
        <v>8.3333333333333339</v>
      </c>
      <c r="CO84" s="115">
        <v>0</v>
      </c>
      <c r="CP84" s="115">
        <v>0</v>
      </c>
      <c r="CQ84" s="116">
        <v>432244.4444444445</v>
      </c>
      <c r="CR84" s="115">
        <v>1</v>
      </c>
      <c r="CS84" s="115">
        <v>1</v>
      </c>
      <c r="CT84" s="112">
        <v>5</v>
      </c>
      <c r="CU84" s="112">
        <v>0</v>
      </c>
      <c r="CV84" s="112">
        <v>137</v>
      </c>
      <c r="CW84" s="112">
        <v>9</v>
      </c>
    </row>
    <row r="85" spans="1:101" s="219" customFormat="1" x14ac:dyDescent="0.25">
      <c r="A85" s="110" t="s">
        <v>143</v>
      </c>
      <c r="B85" s="111">
        <v>6</v>
      </c>
      <c r="C85" s="111">
        <v>19</v>
      </c>
      <c r="D85" s="111">
        <v>235</v>
      </c>
      <c r="E85" s="111">
        <v>12</v>
      </c>
      <c r="F85" s="111">
        <v>1</v>
      </c>
      <c r="G85" s="111">
        <v>22</v>
      </c>
      <c r="H85" s="111"/>
      <c r="I85" s="111"/>
      <c r="J85" s="111">
        <v>15</v>
      </c>
      <c r="K85" s="216">
        <v>10</v>
      </c>
      <c r="L85" s="111">
        <v>1718.4</v>
      </c>
      <c r="M85" s="111" t="s">
        <v>568</v>
      </c>
      <c r="N85" s="111">
        <v>3</v>
      </c>
      <c r="O85" s="111">
        <v>73</v>
      </c>
      <c r="P85" s="111">
        <v>0</v>
      </c>
      <c r="Q85" s="111">
        <v>0</v>
      </c>
      <c r="R85" s="109">
        <v>0.65306122448979587</v>
      </c>
      <c r="S85" s="111">
        <v>5</v>
      </c>
      <c r="T85" s="2">
        <v>0</v>
      </c>
      <c r="U85" s="107">
        <v>1</v>
      </c>
      <c r="V85" s="112">
        <v>372</v>
      </c>
      <c r="W85" s="107">
        <v>48</v>
      </c>
      <c r="X85" s="217">
        <v>1</v>
      </c>
      <c r="Y85" s="217">
        <v>217.1</v>
      </c>
      <c r="Z85" s="112">
        <v>0</v>
      </c>
      <c r="AA85" s="112">
        <v>0</v>
      </c>
      <c r="AB85" s="112">
        <v>1617</v>
      </c>
      <c r="AC85" s="112">
        <v>207</v>
      </c>
      <c r="AD85" s="112">
        <v>1</v>
      </c>
      <c r="AE85" s="109">
        <v>0.55882352941176472</v>
      </c>
      <c r="AF85" s="109">
        <v>4.4117647058823532E-2</v>
      </c>
      <c r="AG85" s="107">
        <v>0</v>
      </c>
      <c r="AH85" s="107">
        <v>4</v>
      </c>
      <c r="AI85" s="106">
        <v>25982.038090050351</v>
      </c>
      <c r="AJ85" s="107">
        <v>1</v>
      </c>
      <c r="AK85" s="107">
        <v>0</v>
      </c>
      <c r="AL85" s="111">
        <v>4</v>
      </c>
      <c r="AM85" s="111">
        <v>1182.5</v>
      </c>
      <c r="AN85" s="107">
        <v>2</v>
      </c>
      <c r="AO85" s="107">
        <v>6</v>
      </c>
      <c r="AP85" s="109">
        <v>0.25735294117647056</v>
      </c>
      <c r="AQ85" s="105">
        <v>0</v>
      </c>
      <c r="AR85" s="106">
        <v>0.117180333016</v>
      </c>
      <c r="AS85" s="107">
        <v>1</v>
      </c>
      <c r="AT85" s="107">
        <v>0</v>
      </c>
      <c r="AU85" s="107">
        <v>2</v>
      </c>
      <c r="AV85" s="108">
        <v>1.9379092204799999</v>
      </c>
      <c r="AW85" s="107">
        <v>0</v>
      </c>
      <c r="AX85" s="107">
        <v>0</v>
      </c>
      <c r="AY85" s="107">
        <v>0</v>
      </c>
      <c r="AZ85" s="107">
        <v>0</v>
      </c>
      <c r="BA85" s="218" t="s">
        <v>588</v>
      </c>
      <c r="BB85" s="218" t="s">
        <v>589</v>
      </c>
      <c r="BC85" s="111">
        <v>1523</v>
      </c>
      <c r="BD85" s="107">
        <v>7729</v>
      </c>
      <c r="BE85" s="107">
        <v>281</v>
      </c>
      <c r="BF85" s="109">
        <v>0.5</v>
      </c>
      <c r="BG85" s="105">
        <v>0</v>
      </c>
      <c r="BH85" s="113">
        <v>20.2407802219</v>
      </c>
      <c r="BI85" s="113">
        <v>0</v>
      </c>
      <c r="BJ85" s="113">
        <v>98.809684539399996</v>
      </c>
      <c r="BK85" s="113">
        <v>0</v>
      </c>
      <c r="BL85" s="113">
        <v>34.144864095700001</v>
      </c>
      <c r="BM85" s="113">
        <v>308.459140687</v>
      </c>
      <c r="BN85" s="113">
        <v>51.621894555436064</v>
      </c>
      <c r="BO85" s="105">
        <v>1</v>
      </c>
      <c r="BP85" s="105">
        <v>0</v>
      </c>
      <c r="BQ85" s="105">
        <v>0</v>
      </c>
      <c r="BR85" s="111" t="s">
        <v>564</v>
      </c>
      <c r="BS85" s="111" t="s">
        <v>564</v>
      </c>
      <c r="BT85" s="111" t="s">
        <v>564</v>
      </c>
      <c r="BU85" s="107">
        <v>0</v>
      </c>
      <c r="BV85" s="106">
        <v>0</v>
      </c>
      <c r="BW85" s="107">
        <v>4</v>
      </c>
      <c r="BX85" s="107">
        <v>78</v>
      </c>
      <c r="BY85" s="216">
        <v>9</v>
      </c>
      <c r="BZ85" s="220">
        <v>2214.6</v>
      </c>
      <c r="CA85" s="111">
        <v>28</v>
      </c>
      <c r="CB85" s="111">
        <v>368</v>
      </c>
      <c r="CC85" s="111">
        <v>0</v>
      </c>
      <c r="CD85" s="112">
        <v>7</v>
      </c>
      <c r="CE85" s="114">
        <v>0.96799999999999997</v>
      </c>
      <c r="CF85" s="216">
        <v>7</v>
      </c>
      <c r="CG85" s="216">
        <v>199.8</v>
      </c>
      <c r="CH85" s="107">
        <v>0</v>
      </c>
      <c r="CI85" s="110"/>
      <c r="CJ85" s="107">
        <v>4</v>
      </c>
      <c r="CK85" s="107">
        <v>0</v>
      </c>
      <c r="CL85" s="112">
        <v>0</v>
      </c>
      <c r="CM85" s="112">
        <v>0</v>
      </c>
      <c r="CN85" s="115">
        <v>13.333333333333334</v>
      </c>
      <c r="CO85" s="115">
        <v>542.33333333333337</v>
      </c>
      <c r="CP85" s="115">
        <v>17105.333333333332</v>
      </c>
      <c r="CQ85" s="116">
        <v>51651.851851851854</v>
      </c>
      <c r="CR85" s="115">
        <v>2</v>
      </c>
      <c r="CS85" s="115">
        <v>1</v>
      </c>
      <c r="CT85" s="112">
        <v>8</v>
      </c>
      <c r="CU85" s="112">
        <v>1609</v>
      </c>
      <c r="CV85" s="112">
        <v>1015</v>
      </c>
      <c r="CW85" s="112">
        <v>289</v>
      </c>
    </row>
    <row r="86" spans="1:101" s="219" customFormat="1" x14ac:dyDescent="0.25">
      <c r="A86" s="110" t="s">
        <v>313</v>
      </c>
      <c r="B86" s="111">
        <v>6</v>
      </c>
      <c r="C86" s="111">
        <v>18</v>
      </c>
      <c r="D86" s="111">
        <v>276</v>
      </c>
      <c r="E86" s="111">
        <v>6</v>
      </c>
      <c r="F86" s="111">
        <v>0</v>
      </c>
      <c r="G86" s="111">
        <v>29</v>
      </c>
      <c r="H86" s="111"/>
      <c r="I86" s="111"/>
      <c r="J86" s="111">
        <v>19</v>
      </c>
      <c r="K86" s="216">
        <v>2</v>
      </c>
      <c r="L86" s="111">
        <v>1605.9</v>
      </c>
      <c r="M86" s="111" t="s">
        <v>569</v>
      </c>
      <c r="N86" s="111">
        <v>0</v>
      </c>
      <c r="O86" s="111">
        <v>0</v>
      </c>
      <c r="P86" s="111">
        <v>0</v>
      </c>
      <c r="Q86" s="111">
        <v>5</v>
      </c>
      <c r="R86" s="109">
        <v>0.64500000000000002</v>
      </c>
      <c r="S86" s="111">
        <v>0</v>
      </c>
      <c r="T86" s="2">
        <v>0</v>
      </c>
      <c r="U86" s="107">
        <v>1</v>
      </c>
      <c r="V86" s="112">
        <v>4</v>
      </c>
      <c r="W86" s="107">
        <v>90</v>
      </c>
      <c r="X86" s="217">
        <v>1</v>
      </c>
      <c r="Y86" s="217">
        <v>44.4</v>
      </c>
      <c r="Z86" s="112">
        <v>0</v>
      </c>
      <c r="AA86" s="112">
        <v>0</v>
      </c>
      <c r="AB86" s="112">
        <v>1024</v>
      </c>
      <c r="AC86" s="112">
        <v>99</v>
      </c>
      <c r="AD86" s="112">
        <v>0</v>
      </c>
      <c r="AE86" s="109">
        <v>0.60606060606060608</v>
      </c>
      <c r="AF86" s="109">
        <v>3.0303030303030304E-2</v>
      </c>
      <c r="AG86" s="107">
        <v>0</v>
      </c>
      <c r="AH86" s="107">
        <v>0</v>
      </c>
      <c r="AI86" s="106">
        <v>15607.445929591631</v>
      </c>
      <c r="AJ86" s="107">
        <v>0</v>
      </c>
      <c r="AK86" s="107">
        <v>0</v>
      </c>
      <c r="AL86" s="111">
        <v>1</v>
      </c>
      <c r="AM86" s="111">
        <v>10</v>
      </c>
      <c r="AN86" s="107">
        <v>0</v>
      </c>
      <c r="AO86" s="107">
        <v>5</v>
      </c>
      <c r="AP86" s="109">
        <v>0.18181818181818182</v>
      </c>
      <c r="AQ86" s="105">
        <v>0</v>
      </c>
      <c r="AR86" s="106">
        <v>0</v>
      </c>
      <c r="AS86" s="107">
        <v>0</v>
      </c>
      <c r="AT86" s="107">
        <v>2</v>
      </c>
      <c r="AU86" s="107">
        <v>3</v>
      </c>
      <c r="AV86" s="108">
        <v>1.8605933591100001</v>
      </c>
      <c r="AW86" s="107">
        <v>0</v>
      </c>
      <c r="AX86" s="107">
        <v>0</v>
      </c>
      <c r="AY86" s="107">
        <v>0</v>
      </c>
      <c r="AZ86" s="107">
        <v>0</v>
      </c>
      <c r="BA86" s="218" t="s">
        <v>588</v>
      </c>
      <c r="BB86" s="218" t="s">
        <v>589</v>
      </c>
      <c r="BC86" s="111">
        <v>3380</v>
      </c>
      <c r="BD86" s="107">
        <v>7486</v>
      </c>
      <c r="BE86" s="107">
        <v>6</v>
      </c>
      <c r="BF86" s="109">
        <v>0.60606060606060608</v>
      </c>
      <c r="BG86" s="105">
        <v>0</v>
      </c>
      <c r="BH86" s="113">
        <v>0</v>
      </c>
      <c r="BI86" s="113">
        <v>0</v>
      </c>
      <c r="BJ86" s="113">
        <v>0</v>
      </c>
      <c r="BK86" s="113">
        <v>0</v>
      </c>
      <c r="BL86" s="113">
        <v>0</v>
      </c>
      <c r="BM86" s="113">
        <v>54.123932833699996</v>
      </c>
      <c r="BN86" s="113">
        <v>11.393792241709999</v>
      </c>
      <c r="BO86" s="105">
        <v>1</v>
      </c>
      <c r="BP86" s="105">
        <v>0</v>
      </c>
      <c r="BQ86" s="105">
        <v>0</v>
      </c>
      <c r="BR86" s="111" t="s">
        <v>564</v>
      </c>
      <c r="BS86" s="111" t="s">
        <v>564</v>
      </c>
      <c r="BT86" s="111" t="s">
        <v>564</v>
      </c>
      <c r="BU86" s="107">
        <v>0</v>
      </c>
      <c r="BV86" s="106">
        <v>0</v>
      </c>
      <c r="BW86" s="107">
        <v>3</v>
      </c>
      <c r="BX86" s="107">
        <v>128</v>
      </c>
      <c r="BY86" s="216" t="s">
        <v>588</v>
      </c>
      <c r="BZ86" s="216" t="s">
        <v>589</v>
      </c>
      <c r="CA86" s="111">
        <v>0</v>
      </c>
      <c r="CB86" s="111">
        <v>0</v>
      </c>
      <c r="CC86" s="111">
        <v>0</v>
      </c>
      <c r="CD86" s="112">
        <v>25</v>
      </c>
      <c r="CE86" s="114">
        <v>0.91300000000000003</v>
      </c>
      <c r="CF86" s="216">
        <v>3</v>
      </c>
      <c r="CG86" s="216">
        <v>82.9</v>
      </c>
      <c r="CH86" s="107">
        <v>0</v>
      </c>
      <c r="CI86" s="110"/>
      <c r="CJ86" s="107">
        <v>5</v>
      </c>
      <c r="CK86" s="107">
        <v>0</v>
      </c>
      <c r="CL86" s="112">
        <v>0</v>
      </c>
      <c r="CM86" s="112">
        <v>0</v>
      </c>
      <c r="CN86" s="115">
        <v>25</v>
      </c>
      <c r="CO86" s="115">
        <v>105.33333333333333</v>
      </c>
      <c r="CP86" s="115">
        <v>27009.666666666668</v>
      </c>
      <c r="CQ86" s="116">
        <v>439198.95953850064</v>
      </c>
      <c r="CR86" s="115">
        <v>0</v>
      </c>
      <c r="CS86" s="115">
        <v>1</v>
      </c>
      <c r="CT86" s="112">
        <v>0</v>
      </c>
      <c r="CU86" s="112">
        <v>1125</v>
      </c>
      <c r="CV86" s="112">
        <v>479</v>
      </c>
      <c r="CW86" s="112">
        <v>0</v>
      </c>
    </row>
    <row r="87" spans="1:101" s="219" customFormat="1" x14ac:dyDescent="0.25">
      <c r="A87" s="110" t="s">
        <v>201</v>
      </c>
      <c r="B87" s="111">
        <v>48</v>
      </c>
      <c r="C87" s="111">
        <v>55</v>
      </c>
      <c r="D87" s="111">
        <v>869</v>
      </c>
      <c r="E87" s="111">
        <v>50</v>
      </c>
      <c r="F87" s="111">
        <v>4</v>
      </c>
      <c r="G87" s="111">
        <v>28</v>
      </c>
      <c r="H87" s="111"/>
      <c r="I87" s="111"/>
      <c r="J87" s="111">
        <v>20</v>
      </c>
      <c r="K87" s="216">
        <v>1</v>
      </c>
      <c r="L87" s="111">
        <v>163</v>
      </c>
      <c r="M87" s="111" t="s">
        <v>568</v>
      </c>
      <c r="N87" s="111">
        <v>2</v>
      </c>
      <c r="O87" s="111">
        <v>0</v>
      </c>
      <c r="P87" s="111">
        <v>0</v>
      </c>
      <c r="Q87" s="111">
        <v>1</v>
      </c>
      <c r="R87" s="109">
        <v>0.70491803278688525</v>
      </c>
      <c r="S87" s="111">
        <v>5</v>
      </c>
      <c r="T87" s="2">
        <v>0</v>
      </c>
      <c r="U87" s="107">
        <v>0</v>
      </c>
      <c r="V87" s="112">
        <v>4467</v>
      </c>
      <c r="W87" s="107">
        <v>47</v>
      </c>
      <c r="X87" s="217">
        <v>3</v>
      </c>
      <c r="Y87" s="217">
        <v>13775.1</v>
      </c>
      <c r="Z87" s="112">
        <v>0</v>
      </c>
      <c r="AA87" s="112">
        <v>0</v>
      </c>
      <c r="AB87" s="112">
        <v>43</v>
      </c>
      <c r="AC87" s="112">
        <v>0</v>
      </c>
      <c r="AD87" s="112">
        <v>1</v>
      </c>
      <c r="AE87" s="109">
        <v>0.53658536585365857</v>
      </c>
      <c r="AF87" s="109">
        <v>2.4390243902439025E-2</v>
      </c>
      <c r="AG87" s="107">
        <v>0</v>
      </c>
      <c r="AH87" s="107">
        <v>1</v>
      </c>
      <c r="AI87" s="106">
        <v>0</v>
      </c>
      <c r="AJ87" s="107">
        <v>0</v>
      </c>
      <c r="AK87" s="107">
        <v>0</v>
      </c>
      <c r="AL87" s="111">
        <v>0</v>
      </c>
      <c r="AM87" s="111">
        <v>0</v>
      </c>
      <c r="AN87" s="107">
        <v>0</v>
      </c>
      <c r="AO87" s="107">
        <v>2</v>
      </c>
      <c r="AP87" s="109">
        <v>0.21951219512195122</v>
      </c>
      <c r="AQ87" s="105">
        <v>0</v>
      </c>
      <c r="AR87" s="106">
        <v>0</v>
      </c>
      <c r="AS87" s="107">
        <v>0</v>
      </c>
      <c r="AT87" s="107">
        <v>1</v>
      </c>
      <c r="AU87" s="107">
        <v>3</v>
      </c>
      <c r="AV87" s="108">
        <v>78.341567485499993</v>
      </c>
      <c r="AW87" s="107">
        <v>0</v>
      </c>
      <c r="AX87" s="107">
        <v>0</v>
      </c>
      <c r="AY87" s="107">
        <v>0</v>
      </c>
      <c r="AZ87" s="107">
        <v>0</v>
      </c>
      <c r="BA87" s="218" t="s">
        <v>588</v>
      </c>
      <c r="BB87" s="218" t="s">
        <v>589</v>
      </c>
      <c r="BC87" s="111">
        <v>22</v>
      </c>
      <c r="BD87" s="107">
        <v>475</v>
      </c>
      <c r="BE87" s="107">
        <v>197</v>
      </c>
      <c r="BF87" s="109">
        <v>0.34146341463414637</v>
      </c>
      <c r="BG87" s="105">
        <v>0</v>
      </c>
      <c r="BH87" s="113">
        <v>548.97102158400003</v>
      </c>
      <c r="BI87" s="113">
        <v>1524.3279287</v>
      </c>
      <c r="BJ87" s="113">
        <v>2368.0621283300002</v>
      </c>
      <c r="BK87" s="113">
        <v>1891.7867652399998</v>
      </c>
      <c r="BL87" s="113">
        <v>361.61991217000002</v>
      </c>
      <c r="BM87" s="113">
        <v>7.7012575998500008</v>
      </c>
      <c r="BN87" s="113">
        <v>279.68556336326014</v>
      </c>
      <c r="BO87" s="105">
        <v>5</v>
      </c>
      <c r="BP87" s="105">
        <v>0</v>
      </c>
      <c r="BQ87" s="105">
        <v>0</v>
      </c>
      <c r="BR87" s="111" t="s">
        <v>564</v>
      </c>
      <c r="BS87" s="111" t="s">
        <v>564</v>
      </c>
      <c r="BT87" s="111" t="s">
        <v>564</v>
      </c>
      <c r="BU87" s="107">
        <v>0</v>
      </c>
      <c r="BV87" s="106">
        <v>1</v>
      </c>
      <c r="BW87" s="107">
        <v>4</v>
      </c>
      <c r="BX87" s="107">
        <v>244</v>
      </c>
      <c r="BY87" s="216">
        <v>1</v>
      </c>
      <c r="BZ87" s="220">
        <v>331</v>
      </c>
      <c r="CA87" s="111">
        <v>0</v>
      </c>
      <c r="CB87" s="111">
        <v>438</v>
      </c>
      <c r="CC87" s="111">
        <v>0</v>
      </c>
      <c r="CD87" s="112">
        <v>4</v>
      </c>
      <c r="CE87" s="114">
        <v>0.93199999999999994</v>
      </c>
      <c r="CF87" s="216">
        <v>2</v>
      </c>
      <c r="CG87" s="216">
        <v>84.4</v>
      </c>
      <c r="CH87" s="107">
        <v>11</v>
      </c>
      <c r="CI87" s="110"/>
      <c r="CJ87" s="107">
        <v>1</v>
      </c>
      <c r="CK87" s="107">
        <v>0</v>
      </c>
      <c r="CL87" s="112">
        <v>0</v>
      </c>
      <c r="CM87" s="112">
        <v>0</v>
      </c>
      <c r="CN87" s="115">
        <v>10</v>
      </c>
      <c r="CO87" s="115">
        <v>0</v>
      </c>
      <c r="CP87" s="115">
        <v>0</v>
      </c>
      <c r="CQ87" s="116">
        <v>133207.40740740742</v>
      </c>
      <c r="CR87" s="115">
        <v>1</v>
      </c>
      <c r="CS87" s="115">
        <v>0</v>
      </c>
      <c r="CT87" s="112">
        <v>9</v>
      </c>
      <c r="CU87" s="112">
        <v>0</v>
      </c>
      <c r="CV87" s="112">
        <v>528</v>
      </c>
      <c r="CW87" s="112">
        <v>129</v>
      </c>
    </row>
    <row r="88" spans="1:101" s="219" customFormat="1" x14ac:dyDescent="0.25">
      <c r="A88" s="110" t="s">
        <v>169</v>
      </c>
      <c r="B88" s="111">
        <v>54</v>
      </c>
      <c r="C88" s="111">
        <v>183</v>
      </c>
      <c r="D88" s="111">
        <v>2839</v>
      </c>
      <c r="E88" s="111">
        <v>111</v>
      </c>
      <c r="F88" s="111">
        <v>2</v>
      </c>
      <c r="G88" s="111">
        <v>34</v>
      </c>
      <c r="H88" s="111"/>
      <c r="I88" s="111"/>
      <c r="J88" s="111">
        <v>60</v>
      </c>
      <c r="K88" s="216">
        <v>4</v>
      </c>
      <c r="L88" s="111">
        <v>2206.4</v>
      </c>
      <c r="M88" s="111" t="s">
        <v>568</v>
      </c>
      <c r="N88" s="111">
        <v>4</v>
      </c>
      <c r="O88" s="111">
        <v>208</v>
      </c>
      <c r="P88" s="111">
        <v>0</v>
      </c>
      <c r="Q88" s="111">
        <v>60</v>
      </c>
      <c r="R88" s="109">
        <v>0.76056338028169013</v>
      </c>
      <c r="S88" s="111">
        <v>5</v>
      </c>
      <c r="T88" s="2">
        <v>1</v>
      </c>
      <c r="U88" s="107">
        <v>1</v>
      </c>
      <c r="V88" s="112">
        <v>24051</v>
      </c>
      <c r="W88" s="107">
        <v>94</v>
      </c>
      <c r="X88" s="217">
        <v>2</v>
      </c>
      <c r="Y88" s="217">
        <v>768.4</v>
      </c>
      <c r="Z88" s="112">
        <v>0</v>
      </c>
      <c r="AA88" s="112">
        <v>0</v>
      </c>
      <c r="AB88" s="112">
        <v>134</v>
      </c>
      <c r="AC88" s="112">
        <v>23</v>
      </c>
      <c r="AD88" s="112">
        <v>0</v>
      </c>
      <c r="AE88" s="109">
        <v>0.48514851485148514</v>
      </c>
      <c r="AF88" s="109">
        <v>5.9405940594059403E-2</v>
      </c>
      <c r="AG88" s="107">
        <v>0</v>
      </c>
      <c r="AH88" s="107">
        <v>0</v>
      </c>
      <c r="AI88" s="106">
        <v>0</v>
      </c>
      <c r="AJ88" s="107">
        <v>2</v>
      </c>
      <c r="AK88" s="107">
        <v>0</v>
      </c>
      <c r="AL88" s="111">
        <v>0</v>
      </c>
      <c r="AM88" s="111">
        <v>0</v>
      </c>
      <c r="AN88" s="107">
        <v>0</v>
      </c>
      <c r="AO88" s="107">
        <v>3</v>
      </c>
      <c r="AP88" s="109">
        <v>0.20792079207920791</v>
      </c>
      <c r="AQ88" s="105">
        <v>0</v>
      </c>
      <c r="AR88" s="106">
        <v>32.069218858700005</v>
      </c>
      <c r="AS88" s="107">
        <v>1</v>
      </c>
      <c r="AT88" s="107">
        <v>1</v>
      </c>
      <c r="AU88" s="107">
        <v>6</v>
      </c>
      <c r="AV88" s="108">
        <v>289.12009726100001</v>
      </c>
      <c r="AW88" s="107">
        <v>1</v>
      </c>
      <c r="AX88" s="107">
        <v>0</v>
      </c>
      <c r="AY88" s="107">
        <v>1</v>
      </c>
      <c r="AZ88" s="107">
        <v>0</v>
      </c>
      <c r="BA88" s="218">
        <v>1</v>
      </c>
      <c r="BB88" s="218">
        <v>2343.6</v>
      </c>
      <c r="BC88" s="111">
        <v>159</v>
      </c>
      <c r="BD88" s="107">
        <v>2619</v>
      </c>
      <c r="BE88" s="107">
        <v>626</v>
      </c>
      <c r="BF88" s="109">
        <v>0.33663366336633666</v>
      </c>
      <c r="BG88" s="105">
        <v>469.40098314495896</v>
      </c>
      <c r="BH88" s="113">
        <v>1753.0158012400002</v>
      </c>
      <c r="BI88" s="113">
        <v>1857.4994054599999</v>
      </c>
      <c r="BJ88" s="113">
        <v>2975.0408375900001</v>
      </c>
      <c r="BK88" s="113">
        <v>733.09525699199992</v>
      </c>
      <c r="BL88" s="113">
        <v>304.137296897</v>
      </c>
      <c r="BM88" s="113">
        <v>334.078624859</v>
      </c>
      <c r="BN88" s="113">
        <v>916.72401850676295</v>
      </c>
      <c r="BO88" s="105">
        <v>5</v>
      </c>
      <c r="BP88" s="105">
        <v>0.25</v>
      </c>
      <c r="BQ88" s="105">
        <v>35.40141973669202</v>
      </c>
      <c r="BR88" s="111" t="s">
        <v>564</v>
      </c>
      <c r="BS88" s="111" t="s">
        <v>564</v>
      </c>
      <c r="BT88" s="111" t="s">
        <v>564</v>
      </c>
      <c r="BU88" s="107">
        <v>0</v>
      </c>
      <c r="BV88" s="106">
        <v>0</v>
      </c>
      <c r="BW88" s="107">
        <v>4</v>
      </c>
      <c r="BX88" s="107">
        <v>256</v>
      </c>
      <c r="BY88" s="216" t="s">
        <v>588</v>
      </c>
      <c r="BZ88" s="216" t="s">
        <v>589</v>
      </c>
      <c r="CA88" s="111">
        <v>62</v>
      </c>
      <c r="CB88" s="111">
        <v>430</v>
      </c>
      <c r="CC88" s="111">
        <v>0</v>
      </c>
      <c r="CD88" s="112">
        <v>84</v>
      </c>
      <c r="CE88" s="114">
        <v>0.93799999999999994</v>
      </c>
      <c r="CF88" s="216">
        <v>3</v>
      </c>
      <c r="CG88" s="216">
        <v>139.9</v>
      </c>
      <c r="CH88" s="107">
        <v>1</v>
      </c>
      <c r="CI88" s="110"/>
      <c r="CJ88" s="107">
        <v>1</v>
      </c>
      <c r="CK88" s="107">
        <v>2</v>
      </c>
      <c r="CL88" s="112">
        <v>0</v>
      </c>
      <c r="CM88" s="112">
        <v>0</v>
      </c>
      <c r="CN88" s="115">
        <v>30</v>
      </c>
      <c r="CO88" s="115">
        <v>142</v>
      </c>
      <c r="CP88" s="115">
        <v>8922.6666666666661</v>
      </c>
      <c r="CQ88" s="116">
        <v>2501037.0370370368</v>
      </c>
      <c r="CR88" s="115">
        <v>0</v>
      </c>
      <c r="CS88" s="115">
        <v>1</v>
      </c>
      <c r="CT88" s="112">
        <v>18</v>
      </c>
      <c r="CU88" s="112">
        <v>328</v>
      </c>
      <c r="CV88" s="112">
        <v>27</v>
      </c>
      <c r="CW88" s="112">
        <v>0</v>
      </c>
    </row>
    <row r="89" spans="1:101" s="219" customFormat="1" x14ac:dyDescent="0.25">
      <c r="A89" s="110" t="s">
        <v>132</v>
      </c>
      <c r="B89" s="111">
        <v>19</v>
      </c>
      <c r="C89" s="111">
        <v>38</v>
      </c>
      <c r="D89" s="111">
        <v>637</v>
      </c>
      <c r="E89" s="111">
        <v>130</v>
      </c>
      <c r="F89" s="111">
        <v>2</v>
      </c>
      <c r="G89" s="111">
        <v>19</v>
      </c>
      <c r="H89" s="111"/>
      <c r="I89" s="111"/>
      <c r="J89" s="111">
        <v>45</v>
      </c>
      <c r="K89" s="216">
        <v>14</v>
      </c>
      <c r="L89" s="111">
        <v>1248</v>
      </c>
      <c r="M89" s="111" t="s">
        <v>568</v>
      </c>
      <c r="N89" s="111">
        <v>4</v>
      </c>
      <c r="O89" s="111">
        <v>28</v>
      </c>
      <c r="P89" s="111">
        <v>0</v>
      </c>
      <c r="Q89" s="111">
        <v>0</v>
      </c>
      <c r="R89" s="109">
        <v>0.66666666666666663</v>
      </c>
      <c r="S89" s="111">
        <v>1</v>
      </c>
      <c r="T89" s="2">
        <v>0</v>
      </c>
      <c r="U89" s="107">
        <v>0</v>
      </c>
      <c r="V89" s="112">
        <v>14081</v>
      </c>
      <c r="W89" s="107">
        <v>8</v>
      </c>
      <c r="X89" s="217">
        <v>2</v>
      </c>
      <c r="Y89" s="217">
        <v>59.8</v>
      </c>
      <c r="Z89" s="112">
        <v>0</v>
      </c>
      <c r="AA89" s="112">
        <v>0</v>
      </c>
      <c r="AB89" s="112">
        <v>169</v>
      </c>
      <c r="AC89" s="112">
        <v>0</v>
      </c>
      <c r="AD89" s="112">
        <v>2</v>
      </c>
      <c r="AE89" s="109">
        <v>0.45454545454545453</v>
      </c>
      <c r="AF89" s="109">
        <v>6.8181818181818177E-2</v>
      </c>
      <c r="AG89" s="107">
        <v>0</v>
      </c>
      <c r="AH89" s="107">
        <v>0</v>
      </c>
      <c r="AI89" s="106">
        <v>0</v>
      </c>
      <c r="AJ89" s="107">
        <v>0</v>
      </c>
      <c r="AK89" s="107">
        <v>0</v>
      </c>
      <c r="AL89" s="111">
        <v>1</v>
      </c>
      <c r="AM89" s="111">
        <v>543.70000000000005</v>
      </c>
      <c r="AN89" s="107">
        <v>0</v>
      </c>
      <c r="AO89" s="107">
        <v>3</v>
      </c>
      <c r="AP89" s="109">
        <v>0.20454545454545456</v>
      </c>
      <c r="AQ89" s="105">
        <v>0</v>
      </c>
      <c r="AR89" s="106">
        <v>641.95063056800007</v>
      </c>
      <c r="AS89" s="107">
        <v>0</v>
      </c>
      <c r="AT89" s="107">
        <v>3</v>
      </c>
      <c r="AU89" s="107">
        <v>4</v>
      </c>
      <c r="AV89" s="108">
        <v>10.6597211535</v>
      </c>
      <c r="AW89" s="107">
        <v>0</v>
      </c>
      <c r="AX89" s="107">
        <v>0</v>
      </c>
      <c r="AY89" s="107">
        <v>0</v>
      </c>
      <c r="AZ89" s="107">
        <v>0</v>
      </c>
      <c r="BA89" s="218">
        <v>2</v>
      </c>
      <c r="BB89" s="218">
        <v>1568.1</v>
      </c>
      <c r="BC89" s="111">
        <v>0</v>
      </c>
      <c r="BD89" s="107">
        <v>557</v>
      </c>
      <c r="BE89" s="107">
        <v>116</v>
      </c>
      <c r="BF89" s="109">
        <v>0.43181818181818182</v>
      </c>
      <c r="BG89" s="105">
        <v>160.165152482</v>
      </c>
      <c r="BH89" s="113">
        <v>1662.4053834899998</v>
      </c>
      <c r="BI89" s="113">
        <v>1711.0238862900001</v>
      </c>
      <c r="BJ89" s="113">
        <v>2448.7643855900001</v>
      </c>
      <c r="BK89" s="113">
        <v>1269.1902247600001</v>
      </c>
      <c r="BL89" s="113">
        <v>494.43302169700002</v>
      </c>
      <c r="BM89" s="113">
        <v>82.767660877599994</v>
      </c>
      <c r="BN89" s="113">
        <v>1685.5525482008363</v>
      </c>
      <c r="BO89" s="105">
        <v>4</v>
      </c>
      <c r="BP89" s="105">
        <v>0</v>
      </c>
      <c r="BQ89" s="105">
        <v>0</v>
      </c>
      <c r="BR89" s="111" t="s">
        <v>564</v>
      </c>
      <c r="BS89" s="111" t="s">
        <v>564</v>
      </c>
      <c r="BT89" s="111" t="s">
        <v>564</v>
      </c>
      <c r="BU89" s="107">
        <v>0</v>
      </c>
      <c r="BV89" s="106">
        <v>0</v>
      </c>
      <c r="BW89" s="107">
        <v>2</v>
      </c>
      <c r="BX89" s="107">
        <v>160</v>
      </c>
      <c r="BY89" s="216">
        <v>2</v>
      </c>
      <c r="BZ89" s="220">
        <v>718.2</v>
      </c>
      <c r="CA89" s="111">
        <v>0</v>
      </c>
      <c r="CB89" s="111">
        <v>13</v>
      </c>
      <c r="CC89" s="111">
        <v>0</v>
      </c>
      <c r="CD89" s="112">
        <v>3</v>
      </c>
      <c r="CE89" s="114">
        <v>0.92700000000000005</v>
      </c>
      <c r="CF89" s="216">
        <v>4</v>
      </c>
      <c r="CG89" s="216">
        <v>63.4</v>
      </c>
      <c r="CH89" s="107">
        <v>0</v>
      </c>
      <c r="CI89" s="110">
        <f>1/6</f>
        <v>0.16666666666666666</v>
      </c>
      <c r="CJ89" s="107">
        <v>2</v>
      </c>
      <c r="CK89" s="107">
        <v>0</v>
      </c>
      <c r="CL89" s="112">
        <v>0</v>
      </c>
      <c r="CM89" s="112">
        <v>0</v>
      </c>
      <c r="CN89" s="115">
        <v>10</v>
      </c>
      <c r="CO89" s="115">
        <v>32</v>
      </c>
      <c r="CP89" s="115">
        <v>1638.3333333333333</v>
      </c>
      <c r="CQ89" s="116">
        <v>115537.03703703704</v>
      </c>
      <c r="CR89" s="115">
        <v>2</v>
      </c>
      <c r="CS89" s="115">
        <v>0</v>
      </c>
      <c r="CT89" s="112">
        <v>3</v>
      </c>
      <c r="CU89" s="112">
        <v>0</v>
      </c>
      <c r="CV89" s="112">
        <v>172</v>
      </c>
      <c r="CW89" s="112">
        <v>25</v>
      </c>
    </row>
    <row r="90" spans="1:101" s="219" customFormat="1" x14ac:dyDescent="0.25">
      <c r="A90" s="110" t="s">
        <v>234</v>
      </c>
      <c r="B90" s="111">
        <v>15</v>
      </c>
      <c r="C90" s="111">
        <v>67</v>
      </c>
      <c r="D90" s="111">
        <v>1260</v>
      </c>
      <c r="E90" s="111">
        <v>77</v>
      </c>
      <c r="F90" s="111">
        <v>7</v>
      </c>
      <c r="G90" s="111">
        <v>43</v>
      </c>
      <c r="H90" s="111"/>
      <c r="I90" s="111"/>
      <c r="J90" s="111">
        <v>5</v>
      </c>
      <c r="K90" s="216">
        <v>1</v>
      </c>
      <c r="L90" s="111">
        <v>49.8</v>
      </c>
      <c r="M90" s="111" t="s">
        <v>569</v>
      </c>
      <c r="N90" s="111">
        <v>3</v>
      </c>
      <c r="O90" s="111">
        <v>0</v>
      </c>
      <c r="P90" s="111">
        <v>0</v>
      </c>
      <c r="Q90" s="111">
        <v>15</v>
      </c>
      <c r="R90" s="109">
        <v>0.94444444444444442</v>
      </c>
      <c r="S90" s="111">
        <v>4</v>
      </c>
      <c r="T90" s="2">
        <v>0</v>
      </c>
      <c r="U90" s="107">
        <v>0</v>
      </c>
      <c r="V90" s="112">
        <v>3993</v>
      </c>
      <c r="W90" s="107">
        <v>129</v>
      </c>
      <c r="X90" s="217">
        <v>1</v>
      </c>
      <c r="Y90" s="217">
        <v>50</v>
      </c>
      <c r="Z90" s="112">
        <v>0</v>
      </c>
      <c r="AA90" s="112">
        <v>0</v>
      </c>
      <c r="AB90" s="112">
        <v>0</v>
      </c>
      <c r="AC90" s="112">
        <v>0</v>
      </c>
      <c r="AD90" s="112">
        <v>0</v>
      </c>
      <c r="AE90" s="109">
        <v>0.63265306122448983</v>
      </c>
      <c r="AF90" s="109">
        <v>4.0816326530612242E-2</v>
      </c>
      <c r="AG90" s="107">
        <v>1</v>
      </c>
      <c r="AH90" s="107">
        <v>0</v>
      </c>
      <c r="AI90" s="106">
        <v>0</v>
      </c>
      <c r="AJ90" s="107">
        <v>3</v>
      </c>
      <c r="AK90" s="107">
        <v>0</v>
      </c>
      <c r="AL90" s="111">
        <v>1</v>
      </c>
      <c r="AM90" s="111">
        <v>78.599999999999994</v>
      </c>
      <c r="AN90" s="107">
        <v>0</v>
      </c>
      <c r="AO90" s="107">
        <v>17</v>
      </c>
      <c r="AP90" s="109">
        <v>0.18367346938775511</v>
      </c>
      <c r="AQ90" s="105">
        <v>291.91729417799996</v>
      </c>
      <c r="AR90" s="106">
        <v>600.45518071600009</v>
      </c>
      <c r="AS90" s="107">
        <v>0</v>
      </c>
      <c r="AT90" s="107">
        <v>4</v>
      </c>
      <c r="AU90" s="107">
        <v>2</v>
      </c>
      <c r="AV90" s="108">
        <v>26.784022854300002</v>
      </c>
      <c r="AW90" s="107">
        <v>0</v>
      </c>
      <c r="AX90" s="107">
        <v>0</v>
      </c>
      <c r="AY90" s="107">
        <v>0</v>
      </c>
      <c r="AZ90" s="107">
        <v>0</v>
      </c>
      <c r="BA90" s="218" t="s">
        <v>588</v>
      </c>
      <c r="BB90" s="218" t="s">
        <v>589</v>
      </c>
      <c r="BC90" s="111">
        <v>30</v>
      </c>
      <c r="BD90" s="107">
        <v>61</v>
      </c>
      <c r="BE90" s="107">
        <v>0</v>
      </c>
      <c r="BF90" s="109">
        <v>0.67346938775510201</v>
      </c>
      <c r="BG90" s="105">
        <v>3.8444687598600001E-2</v>
      </c>
      <c r="BH90" s="113">
        <v>1539.37083624</v>
      </c>
      <c r="BI90" s="113">
        <v>1752.4192309799998</v>
      </c>
      <c r="BJ90" s="113">
        <v>2705.0260588000001</v>
      </c>
      <c r="BK90" s="113">
        <v>0</v>
      </c>
      <c r="BL90" s="113">
        <v>357.857719191</v>
      </c>
      <c r="BM90" s="113">
        <v>333.6447445</v>
      </c>
      <c r="BN90" s="113">
        <v>4445.1202615752991</v>
      </c>
      <c r="BO90" s="105">
        <v>5</v>
      </c>
      <c r="BP90" s="105">
        <v>0</v>
      </c>
      <c r="BQ90" s="105">
        <v>0</v>
      </c>
      <c r="BR90" s="111" t="s">
        <v>564</v>
      </c>
      <c r="BS90" s="111" t="s">
        <v>564</v>
      </c>
      <c r="BT90" s="111" t="s">
        <v>564</v>
      </c>
      <c r="BU90" s="107">
        <v>0</v>
      </c>
      <c r="BV90" s="106">
        <v>0</v>
      </c>
      <c r="BW90" s="107">
        <v>6</v>
      </c>
      <c r="BX90" s="107">
        <v>289</v>
      </c>
      <c r="BY90" s="216" t="s">
        <v>588</v>
      </c>
      <c r="BZ90" s="216" t="s">
        <v>589</v>
      </c>
      <c r="CA90" s="111">
        <v>0</v>
      </c>
      <c r="CB90" s="111">
        <v>65</v>
      </c>
      <c r="CC90" s="111">
        <v>0</v>
      </c>
      <c r="CD90" s="112">
        <v>18</v>
      </c>
      <c r="CE90" s="114">
        <v>0.93900000000000006</v>
      </c>
      <c r="CF90" s="216">
        <v>4</v>
      </c>
      <c r="CG90" s="216">
        <v>142.19999999999999</v>
      </c>
      <c r="CH90" s="107">
        <v>0</v>
      </c>
      <c r="CI90" s="110"/>
      <c r="CJ90" s="107">
        <v>2</v>
      </c>
      <c r="CK90" s="107">
        <v>1</v>
      </c>
      <c r="CL90" s="112">
        <v>0</v>
      </c>
      <c r="CM90" s="112">
        <v>0</v>
      </c>
      <c r="CN90" s="115">
        <v>15</v>
      </c>
      <c r="CO90" s="115">
        <v>123.33333333333333</v>
      </c>
      <c r="CP90" s="115">
        <v>10343.666666666666</v>
      </c>
      <c r="CQ90" s="116">
        <v>63885.18518518519</v>
      </c>
      <c r="CR90" s="115">
        <v>0</v>
      </c>
      <c r="CS90" s="115">
        <v>0</v>
      </c>
      <c r="CT90" s="112">
        <v>3</v>
      </c>
      <c r="CU90" s="112">
        <v>0</v>
      </c>
      <c r="CV90" s="112">
        <v>174</v>
      </c>
      <c r="CW90" s="112">
        <v>0</v>
      </c>
    </row>
    <row r="91" spans="1:101" s="219" customFormat="1" x14ac:dyDescent="0.25">
      <c r="A91" s="110" t="s">
        <v>339</v>
      </c>
      <c r="B91" s="111">
        <v>40</v>
      </c>
      <c r="C91" s="111">
        <v>199</v>
      </c>
      <c r="D91" s="111">
        <v>2788</v>
      </c>
      <c r="E91" s="111">
        <v>45</v>
      </c>
      <c r="F91" s="111">
        <v>2</v>
      </c>
      <c r="G91" s="111">
        <v>42</v>
      </c>
      <c r="H91" s="111"/>
      <c r="I91" s="111"/>
      <c r="J91" s="111">
        <v>8</v>
      </c>
      <c r="K91" s="216">
        <v>10</v>
      </c>
      <c r="L91" s="111">
        <v>1677.5</v>
      </c>
      <c r="M91" s="111" t="s">
        <v>569</v>
      </c>
      <c r="N91" s="111">
        <v>0</v>
      </c>
      <c r="O91" s="111">
        <v>55</v>
      </c>
      <c r="P91" s="111">
        <v>0</v>
      </c>
      <c r="Q91" s="111">
        <v>20</v>
      </c>
      <c r="R91" s="109">
        <v>0.64</v>
      </c>
      <c r="S91" s="111">
        <v>5</v>
      </c>
      <c r="T91" s="2">
        <v>0</v>
      </c>
      <c r="U91" s="107">
        <v>1</v>
      </c>
      <c r="V91" s="112">
        <v>6360</v>
      </c>
      <c r="W91" s="107">
        <v>77</v>
      </c>
      <c r="X91" s="217">
        <v>2</v>
      </c>
      <c r="Y91" s="217">
        <v>84.8</v>
      </c>
      <c r="Z91" s="112">
        <v>0</v>
      </c>
      <c r="AA91" s="112">
        <v>0</v>
      </c>
      <c r="AB91" s="112">
        <v>18</v>
      </c>
      <c r="AC91" s="112">
        <v>0</v>
      </c>
      <c r="AD91" s="112">
        <v>0</v>
      </c>
      <c r="AE91" s="109">
        <v>0.49275362318840582</v>
      </c>
      <c r="AF91" s="109">
        <v>7.2463768115942032E-2</v>
      </c>
      <c r="AG91" s="107">
        <v>0</v>
      </c>
      <c r="AH91" s="107">
        <v>0</v>
      </c>
      <c r="AI91" s="106">
        <v>20844.117125298955</v>
      </c>
      <c r="AJ91" s="107">
        <v>1</v>
      </c>
      <c r="AK91" s="107">
        <v>0</v>
      </c>
      <c r="AL91" s="111">
        <v>0</v>
      </c>
      <c r="AM91" s="111">
        <v>0</v>
      </c>
      <c r="AN91" s="107">
        <v>0</v>
      </c>
      <c r="AO91" s="107">
        <v>9</v>
      </c>
      <c r="AP91" s="109">
        <v>0.15942028985507245</v>
      </c>
      <c r="AQ91" s="105">
        <v>0</v>
      </c>
      <c r="AR91" s="106">
        <v>67.564254252400005</v>
      </c>
      <c r="AS91" s="107">
        <v>0</v>
      </c>
      <c r="AT91" s="107">
        <v>5</v>
      </c>
      <c r="AU91" s="107">
        <v>11</v>
      </c>
      <c r="AV91" s="108">
        <v>54.838635714399999</v>
      </c>
      <c r="AW91" s="107">
        <v>1</v>
      </c>
      <c r="AX91" s="107">
        <v>0</v>
      </c>
      <c r="AY91" s="107">
        <v>0</v>
      </c>
      <c r="AZ91" s="107">
        <v>0</v>
      </c>
      <c r="BA91" s="218" t="s">
        <v>588</v>
      </c>
      <c r="BB91" s="218" t="s">
        <v>589</v>
      </c>
      <c r="BC91" s="111">
        <v>43</v>
      </c>
      <c r="BD91" s="107">
        <v>1868</v>
      </c>
      <c r="BE91" s="107">
        <v>156</v>
      </c>
      <c r="BF91" s="109">
        <v>0.39130434782608697</v>
      </c>
      <c r="BG91" s="105">
        <v>0</v>
      </c>
      <c r="BH91" s="113">
        <v>189.94935876100001</v>
      </c>
      <c r="BI91" s="113">
        <v>97.374260382700001</v>
      </c>
      <c r="BJ91" s="113">
        <v>519.03923886000007</v>
      </c>
      <c r="BK91" s="113">
        <v>97.374261555900006</v>
      </c>
      <c r="BL91" s="113">
        <v>107.18781629999999</v>
      </c>
      <c r="BM91" s="113">
        <v>35.201830938499995</v>
      </c>
      <c r="BN91" s="113">
        <v>1899.0715669004232</v>
      </c>
      <c r="BO91" s="105">
        <v>12</v>
      </c>
      <c r="BP91" s="105">
        <v>0</v>
      </c>
      <c r="BQ91" s="105">
        <v>0</v>
      </c>
      <c r="BR91" s="111" t="s">
        <v>564</v>
      </c>
      <c r="BS91" s="111" t="s">
        <v>564</v>
      </c>
      <c r="BT91" s="111" t="s">
        <v>564</v>
      </c>
      <c r="BU91" s="107">
        <v>0</v>
      </c>
      <c r="BV91" s="106">
        <v>0</v>
      </c>
      <c r="BW91" s="107">
        <v>4</v>
      </c>
      <c r="BX91" s="107">
        <v>187</v>
      </c>
      <c r="BY91" s="216">
        <v>1</v>
      </c>
      <c r="BZ91" s="220">
        <v>1990.8</v>
      </c>
      <c r="CA91" s="111">
        <v>0</v>
      </c>
      <c r="CB91" s="111">
        <v>135</v>
      </c>
      <c r="CC91" s="111">
        <v>0</v>
      </c>
      <c r="CD91" s="112">
        <v>33</v>
      </c>
      <c r="CE91" s="114">
        <v>0.93700000000000006</v>
      </c>
      <c r="CF91" s="216">
        <v>4</v>
      </c>
      <c r="CG91" s="216">
        <v>205.3</v>
      </c>
      <c r="CH91" s="107">
        <v>0</v>
      </c>
      <c r="CI91" s="110"/>
      <c r="CJ91" s="107">
        <v>2</v>
      </c>
      <c r="CK91" s="107">
        <v>0</v>
      </c>
      <c r="CL91" s="112">
        <v>0</v>
      </c>
      <c r="CM91" s="112">
        <v>1</v>
      </c>
      <c r="CN91" s="115">
        <v>20</v>
      </c>
      <c r="CO91" s="115">
        <v>383.33333333333331</v>
      </c>
      <c r="CP91" s="115">
        <v>24835.666666666668</v>
      </c>
      <c r="CQ91" s="116">
        <v>111459.25925925926</v>
      </c>
      <c r="CR91" s="115">
        <v>0</v>
      </c>
      <c r="CS91" s="115">
        <v>3</v>
      </c>
      <c r="CT91" s="112">
        <v>1</v>
      </c>
      <c r="CU91" s="112">
        <v>132</v>
      </c>
      <c r="CV91" s="112">
        <v>57</v>
      </c>
      <c r="CW91" s="112">
        <v>1</v>
      </c>
    </row>
    <row r="92" spans="1:101" s="219" customFormat="1" x14ac:dyDescent="0.25">
      <c r="A92" s="110" t="s">
        <v>70</v>
      </c>
      <c r="B92" s="111">
        <v>79</v>
      </c>
      <c r="C92" s="111">
        <v>115</v>
      </c>
      <c r="D92" s="111">
        <v>1236</v>
      </c>
      <c r="E92" s="111">
        <v>152</v>
      </c>
      <c r="F92" s="111">
        <v>0</v>
      </c>
      <c r="G92" s="111">
        <v>17</v>
      </c>
      <c r="H92" s="111">
        <v>1</v>
      </c>
      <c r="I92" s="111"/>
      <c r="J92" s="111">
        <v>49</v>
      </c>
      <c r="K92" s="216">
        <v>6</v>
      </c>
      <c r="L92" s="111">
        <v>1840.5</v>
      </c>
      <c r="M92" s="111" t="s">
        <v>568</v>
      </c>
      <c r="N92" s="111">
        <v>8</v>
      </c>
      <c r="O92" s="111">
        <v>0</v>
      </c>
      <c r="P92" s="111">
        <v>0</v>
      </c>
      <c r="Q92" s="111">
        <v>17</v>
      </c>
      <c r="R92" s="109">
        <v>0.54022988505747127</v>
      </c>
      <c r="S92" s="111">
        <v>5</v>
      </c>
      <c r="T92" s="2">
        <v>1</v>
      </c>
      <c r="U92" s="107">
        <v>0</v>
      </c>
      <c r="V92" s="112">
        <v>16679</v>
      </c>
      <c r="W92" s="107">
        <v>79</v>
      </c>
      <c r="X92" s="217">
        <v>9</v>
      </c>
      <c r="Y92" s="217">
        <v>4342</v>
      </c>
      <c r="Z92" s="112">
        <v>0</v>
      </c>
      <c r="AA92" s="112">
        <v>0</v>
      </c>
      <c r="AB92" s="112">
        <v>0</v>
      </c>
      <c r="AC92" s="112">
        <v>0</v>
      </c>
      <c r="AD92" s="112">
        <v>2</v>
      </c>
      <c r="AE92" s="109">
        <v>0.64166666666666672</v>
      </c>
      <c r="AF92" s="109">
        <v>7.4999999999999997E-2</v>
      </c>
      <c r="AG92" s="107">
        <v>0</v>
      </c>
      <c r="AH92" s="107">
        <v>0</v>
      </c>
      <c r="AI92" s="106">
        <v>14012.415333359822</v>
      </c>
      <c r="AJ92" s="107">
        <v>4</v>
      </c>
      <c r="AK92" s="107">
        <v>0</v>
      </c>
      <c r="AL92" s="111">
        <v>0</v>
      </c>
      <c r="AM92" s="111">
        <v>0</v>
      </c>
      <c r="AN92" s="107">
        <v>3</v>
      </c>
      <c r="AO92" s="107">
        <v>6</v>
      </c>
      <c r="AP92" s="109">
        <v>0.31666666666666665</v>
      </c>
      <c r="AQ92" s="105">
        <v>0</v>
      </c>
      <c r="AR92" s="106">
        <v>40.195370768499998</v>
      </c>
      <c r="AS92" s="107">
        <v>0</v>
      </c>
      <c r="AT92" s="107">
        <v>0</v>
      </c>
      <c r="AU92" s="107">
        <v>6</v>
      </c>
      <c r="AV92" s="108">
        <v>41.427638372400004</v>
      </c>
      <c r="AW92" s="107">
        <v>0</v>
      </c>
      <c r="AX92" s="107">
        <v>0</v>
      </c>
      <c r="AY92" s="107">
        <v>3</v>
      </c>
      <c r="AZ92" s="107">
        <v>0</v>
      </c>
      <c r="BA92" s="218" t="s">
        <v>588</v>
      </c>
      <c r="BB92" s="218" t="s">
        <v>589</v>
      </c>
      <c r="BC92" s="111">
        <v>0</v>
      </c>
      <c r="BD92" s="107">
        <v>1092</v>
      </c>
      <c r="BE92" s="107">
        <v>6</v>
      </c>
      <c r="BF92" s="109">
        <v>0.5083333333333333</v>
      </c>
      <c r="BG92" s="105">
        <v>400.09661366199998</v>
      </c>
      <c r="BH92" s="113">
        <v>9041.1889200499991</v>
      </c>
      <c r="BI92" s="113">
        <v>9236.0186124599986</v>
      </c>
      <c r="BJ92" s="113">
        <v>10122.061442800001</v>
      </c>
      <c r="BK92" s="113">
        <v>9236.0186078299994</v>
      </c>
      <c r="BL92" s="113">
        <v>1440.5602492599999</v>
      </c>
      <c r="BM92" s="113">
        <v>104.55049887099999</v>
      </c>
      <c r="BN92" s="113">
        <v>2035.0222562135782</v>
      </c>
      <c r="BO92" s="105">
        <v>28</v>
      </c>
      <c r="BP92" s="105">
        <v>0</v>
      </c>
      <c r="BQ92" s="105">
        <v>0</v>
      </c>
      <c r="BR92" s="111" t="s">
        <v>564</v>
      </c>
      <c r="BS92" s="111" t="s">
        <v>564</v>
      </c>
      <c r="BT92" s="111" t="s">
        <v>564</v>
      </c>
      <c r="BU92" s="107">
        <v>0</v>
      </c>
      <c r="BV92" s="106">
        <v>5</v>
      </c>
      <c r="BW92" s="107">
        <v>1</v>
      </c>
      <c r="BX92" s="107">
        <v>40</v>
      </c>
      <c r="BY92" s="216">
        <v>2</v>
      </c>
      <c r="BZ92" s="220">
        <v>62.8</v>
      </c>
      <c r="CA92" s="111">
        <v>0</v>
      </c>
      <c r="CB92" s="111">
        <v>3123</v>
      </c>
      <c r="CC92" s="111">
        <v>0</v>
      </c>
      <c r="CD92" s="112">
        <v>9</v>
      </c>
      <c r="CE92" s="114">
        <v>0.94299999999999995</v>
      </c>
      <c r="CF92" s="216">
        <v>6</v>
      </c>
      <c r="CG92" s="216">
        <v>289.60000000000002</v>
      </c>
      <c r="CH92" s="107">
        <v>12</v>
      </c>
      <c r="CI92" s="110"/>
      <c r="CJ92" s="107">
        <v>3</v>
      </c>
      <c r="CK92" s="107">
        <v>0</v>
      </c>
      <c r="CL92" s="112">
        <v>0</v>
      </c>
      <c r="CM92" s="112">
        <v>0</v>
      </c>
      <c r="CN92" s="115">
        <v>16.666666666666668</v>
      </c>
      <c r="CO92" s="115">
        <v>131.66666666666666</v>
      </c>
      <c r="CP92" s="115">
        <v>4837.666666666667</v>
      </c>
      <c r="CQ92" s="116">
        <v>7254366.666666667</v>
      </c>
      <c r="CR92" s="115">
        <v>2</v>
      </c>
      <c r="CS92" s="115">
        <v>1</v>
      </c>
      <c r="CT92" s="112">
        <v>13</v>
      </c>
      <c r="CU92" s="112">
        <v>2</v>
      </c>
      <c r="CV92" s="112">
        <v>568</v>
      </c>
      <c r="CW92" s="112">
        <v>109</v>
      </c>
    </row>
    <row r="93" spans="1:101" s="219" customFormat="1" x14ac:dyDescent="0.25">
      <c r="A93" s="110" t="s">
        <v>219</v>
      </c>
      <c r="B93" s="111">
        <v>56</v>
      </c>
      <c r="C93" s="111">
        <v>71</v>
      </c>
      <c r="D93" s="111">
        <v>1280</v>
      </c>
      <c r="E93" s="111">
        <v>59</v>
      </c>
      <c r="F93" s="111">
        <v>7</v>
      </c>
      <c r="G93" s="111">
        <v>33</v>
      </c>
      <c r="H93" s="111"/>
      <c r="I93" s="111"/>
      <c r="J93" s="111">
        <v>10</v>
      </c>
      <c r="K93" s="216">
        <v>3</v>
      </c>
      <c r="L93" s="111">
        <v>1036.4000000000001</v>
      </c>
      <c r="M93" s="111" t="s">
        <v>569</v>
      </c>
      <c r="N93" s="111">
        <v>2</v>
      </c>
      <c r="O93" s="111">
        <v>164</v>
      </c>
      <c r="P93" s="111">
        <v>0</v>
      </c>
      <c r="Q93" s="111">
        <v>23</v>
      </c>
      <c r="R93" s="109">
        <v>0.65217391304347827</v>
      </c>
      <c r="S93" s="111">
        <v>1</v>
      </c>
      <c r="T93" s="2">
        <v>1</v>
      </c>
      <c r="U93" s="107">
        <v>0</v>
      </c>
      <c r="V93" s="112">
        <v>4407</v>
      </c>
      <c r="W93" s="107">
        <v>22</v>
      </c>
      <c r="X93" s="217">
        <v>5</v>
      </c>
      <c r="Y93" s="217">
        <v>254.5</v>
      </c>
      <c r="Z93" s="112">
        <v>0</v>
      </c>
      <c r="AA93" s="112">
        <v>0</v>
      </c>
      <c r="AB93" s="112">
        <v>0</v>
      </c>
      <c r="AC93" s="112">
        <v>0</v>
      </c>
      <c r="AD93" s="112">
        <v>2</v>
      </c>
      <c r="AE93" s="109">
        <v>0.42857142857142855</v>
      </c>
      <c r="AF93" s="109">
        <v>7.9365079365079361E-2</v>
      </c>
      <c r="AG93" s="107">
        <v>0</v>
      </c>
      <c r="AH93" s="107">
        <v>0</v>
      </c>
      <c r="AI93" s="106">
        <v>0</v>
      </c>
      <c r="AJ93" s="107">
        <v>0</v>
      </c>
      <c r="AK93" s="107">
        <v>0</v>
      </c>
      <c r="AL93" s="111">
        <v>0</v>
      </c>
      <c r="AM93" s="111">
        <v>0</v>
      </c>
      <c r="AN93" s="107">
        <v>0</v>
      </c>
      <c r="AO93" s="107">
        <v>5</v>
      </c>
      <c r="AP93" s="109">
        <v>0.33333333333333331</v>
      </c>
      <c r="AQ93" s="105">
        <v>0</v>
      </c>
      <c r="AR93" s="106">
        <v>367.22805940000001</v>
      </c>
      <c r="AS93" s="107">
        <v>3</v>
      </c>
      <c r="AT93" s="107">
        <v>2</v>
      </c>
      <c r="AU93" s="107">
        <v>5</v>
      </c>
      <c r="AV93" s="108">
        <v>44.427364500100005</v>
      </c>
      <c r="AW93" s="107">
        <v>0</v>
      </c>
      <c r="AX93" s="107">
        <v>0</v>
      </c>
      <c r="AY93" s="107">
        <v>0</v>
      </c>
      <c r="AZ93" s="107">
        <v>1</v>
      </c>
      <c r="BA93" s="218">
        <v>1</v>
      </c>
      <c r="BB93" s="218">
        <v>2678.4</v>
      </c>
      <c r="BC93" s="111">
        <v>0</v>
      </c>
      <c r="BD93" s="107">
        <v>413</v>
      </c>
      <c r="BE93" s="107">
        <v>14</v>
      </c>
      <c r="BF93" s="109">
        <v>0.36507936507936506</v>
      </c>
      <c r="BG93" s="105">
        <v>0</v>
      </c>
      <c r="BH93" s="113">
        <v>0</v>
      </c>
      <c r="BI93" s="113">
        <v>763.48748277899995</v>
      </c>
      <c r="BJ93" s="113">
        <v>1283.61532358</v>
      </c>
      <c r="BK93" s="113">
        <v>763.48748334300001</v>
      </c>
      <c r="BL93" s="113">
        <v>132.384606899</v>
      </c>
      <c r="BM93" s="113">
        <v>108.013289429</v>
      </c>
      <c r="BN93" s="113">
        <v>2729.1765547937043</v>
      </c>
      <c r="BO93" s="105">
        <v>6</v>
      </c>
      <c r="BP93" s="105">
        <v>0</v>
      </c>
      <c r="BQ93" s="105">
        <v>0</v>
      </c>
      <c r="BR93" s="111" t="s">
        <v>564</v>
      </c>
      <c r="BS93" s="111" t="s">
        <v>564</v>
      </c>
      <c r="BT93" s="111" t="s">
        <v>564</v>
      </c>
      <c r="BU93" s="107">
        <v>0</v>
      </c>
      <c r="BV93" s="106">
        <v>2</v>
      </c>
      <c r="BW93" s="107">
        <v>2</v>
      </c>
      <c r="BX93" s="107">
        <v>21</v>
      </c>
      <c r="BY93" s="216">
        <v>1</v>
      </c>
      <c r="BZ93" s="220">
        <v>49.9</v>
      </c>
      <c r="CA93" s="111">
        <v>0</v>
      </c>
      <c r="CB93" s="111">
        <v>12</v>
      </c>
      <c r="CC93" s="111">
        <v>0</v>
      </c>
      <c r="CD93" s="112">
        <v>18</v>
      </c>
      <c r="CE93" s="114">
        <v>0.94100000000000006</v>
      </c>
      <c r="CF93" s="216">
        <v>16</v>
      </c>
      <c r="CG93" s="216">
        <v>634.4</v>
      </c>
      <c r="CH93" s="107">
        <v>0</v>
      </c>
      <c r="CI93" s="110"/>
      <c r="CJ93" s="107">
        <v>2</v>
      </c>
      <c r="CK93" s="107">
        <v>1</v>
      </c>
      <c r="CL93" s="112">
        <v>1</v>
      </c>
      <c r="CM93" s="112">
        <v>0</v>
      </c>
      <c r="CN93" s="115">
        <v>3.3333333333333335</v>
      </c>
      <c r="CO93" s="115">
        <v>0</v>
      </c>
      <c r="CP93" s="115">
        <v>0</v>
      </c>
      <c r="CQ93" s="116">
        <v>46214.814814814818</v>
      </c>
      <c r="CR93" s="115">
        <v>2</v>
      </c>
      <c r="CS93" s="115">
        <v>0</v>
      </c>
      <c r="CT93" s="112">
        <v>4</v>
      </c>
      <c r="CU93" s="112">
        <v>2479</v>
      </c>
      <c r="CV93" s="112">
        <v>68</v>
      </c>
      <c r="CW93" s="112">
        <v>0</v>
      </c>
    </row>
    <row r="94" spans="1:101" s="219" customFormat="1" x14ac:dyDescent="0.25">
      <c r="A94" s="110" t="s">
        <v>285</v>
      </c>
      <c r="B94" s="111">
        <v>102</v>
      </c>
      <c r="C94" s="111">
        <v>167</v>
      </c>
      <c r="D94" s="111">
        <v>2112</v>
      </c>
      <c r="E94" s="111">
        <v>342</v>
      </c>
      <c r="F94" s="111">
        <v>1</v>
      </c>
      <c r="G94" s="111">
        <v>105</v>
      </c>
      <c r="H94" s="111">
        <v>1</v>
      </c>
      <c r="I94" s="111"/>
      <c r="J94" s="111">
        <v>180</v>
      </c>
      <c r="K94" s="216">
        <v>9</v>
      </c>
      <c r="L94" s="111">
        <v>1815.7</v>
      </c>
      <c r="M94" s="111" t="s">
        <v>569</v>
      </c>
      <c r="N94" s="111">
        <v>19</v>
      </c>
      <c r="O94" s="111">
        <v>105</v>
      </c>
      <c r="P94" s="111">
        <v>0</v>
      </c>
      <c r="Q94" s="111">
        <v>16</v>
      </c>
      <c r="R94" s="109">
        <v>0.72222222222222221</v>
      </c>
      <c r="S94" s="111">
        <v>8</v>
      </c>
      <c r="T94" s="2">
        <v>0</v>
      </c>
      <c r="U94" s="107">
        <v>1</v>
      </c>
      <c r="V94" s="112">
        <v>24681</v>
      </c>
      <c r="W94" s="107">
        <v>104</v>
      </c>
      <c r="X94" s="217">
        <v>3</v>
      </c>
      <c r="Y94" s="217">
        <v>150.19999999999999</v>
      </c>
      <c r="Z94" s="112">
        <v>0</v>
      </c>
      <c r="AA94" s="112">
        <v>0</v>
      </c>
      <c r="AB94" s="112">
        <v>1497</v>
      </c>
      <c r="AC94" s="112">
        <v>106</v>
      </c>
      <c r="AD94" s="112">
        <v>3</v>
      </c>
      <c r="AE94" s="109">
        <v>0.32278481012658228</v>
      </c>
      <c r="AF94" s="109">
        <v>6.3291139240506333E-2</v>
      </c>
      <c r="AG94" s="107">
        <v>0</v>
      </c>
      <c r="AH94" s="107">
        <v>0</v>
      </c>
      <c r="AI94" s="106">
        <v>40342.725829599869</v>
      </c>
      <c r="AJ94" s="107">
        <v>0</v>
      </c>
      <c r="AK94" s="107">
        <v>0</v>
      </c>
      <c r="AL94" s="111">
        <v>0</v>
      </c>
      <c r="AM94" s="111">
        <v>0</v>
      </c>
      <c r="AN94" s="107">
        <v>4</v>
      </c>
      <c r="AO94" s="107">
        <v>15</v>
      </c>
      <c r="AP94" s="109">
        <v>0.18354430379746836</v>
      </c>
      <c r="AQ94" s="105">
        <v>0</v>
      </c>
      <c r="AR94" s="106">
        <v>108.86247074500001</v>
      </c>
      <c r="AS94" s="107">
        <v>1</v>
      </c>
      <c r="AT94" s="107">
        <v>3</v>
      </c>
      <c r="AU94" s="107">
        <v>3</v>
      </c>
      <c r="AV94" s="108">
        <v>56.042274549600002</v>
      </c>
      <c r="AW94" s="107">
        <v>0</v>
      </c>
      <c r="AX94" s="107">
        <v>0</v>
      </c>
      <c r="AY94" s="107">
        <v>1</v>
      </c>
      <c r="AZ94" s="107">
        <v>0</v>
      </c>
      <c r="BA94" s="218">
        <v>1</v>
      </c>
      <c r="BB94" s="218">
        <v>521.29999999999995</v>
      </c>
      <c r="BC94" s="111">
        <v>0</v>
      </c>
      <c r="BD94" s="107">
        <v>4434</v>
      </c>
      <c r="BE94" s="107">
        <v>2808</v>
      </c>
      <c r="BF94" s="109">
        <v>0.23417721518987342</v>
      </c>
      <c r="BG94" s="105">
        <v>0</v>
      </c>
      <c r="BH94" s="113">
        <v>10013.3291028</v>
      </c>
      <c r="BI94" s="113">
        <v>10181.855399399999</v>
      </c>
      <c r="BJ94" s="113">
        <v>11473.689177099999</v>
      </c>
      <c r="BK94" s="113">
        <v>9299.95019125</v>
      </c>
      <c r="BL94" s="113">
        <v>720.54332020100003</v>
      </c>
      <c r="BM94" s="113">
        <v>264.56899210899996</v>
      </c>
      <c r="BN94" s="113">
        <v>250.33044263079293</v>
      </c>
      <c r="BO94" s="105">
        <v>15</v>
      </c>
      <c r="BP94" s="105">
        <v>0</v>
      </c>
      <c r="BQ94" s="105">
        <v>46.648671321500004</v>
      </c>
      <c r="BR94" s="111" t="s">
        <v>564</v>
      </c>
      <c r="BS94" s="111" t="s">
        <v>564</v>
      </c>
      <c r="BT94" s="111" t="s">
        <v>564</v>
      </c>
      <c r="BU94" s="107">
        <v>1</v>
      </c>
      <c r="BV94" s="106">
        <v>0</v>
      </c>
      <c r="BW94" s="107">
        <v>4</v>
      </c>
      <c r="BX94" s="107">
        <v>165</v>
      </c>
      <c r="BY94" s="216" t="s">
        <v>588</v>
      </c>
      <c r="BZ94" s="216" t="s">
        <v>589</v>
      </c>
      <c r="CA94" s="111">
        <v>3456</v>
      </c>
      <c r="CB94" s="111">
        <v>2145</v>
      </c>
      <c r="CC94" s="111">
        <v>0</v>
      </c>
      <c r="CD94" s="112">
        <v>13</v>
      </c>
      <c r="CE94" s="114">
        <v>0.95799999999999996</v>
      </c>
      <c r="CF94" s="216">
        <v>28</v>
      </c>
      <c r="CG94" s="216">
        <v>1291.8</v>
      </c>
      <c r="CH94" s="107">
        <v>9</v>
      </c>
      <c r="CI94" s="110"/>
      <c r="CJ94" s="107">
        <v>13</v>
      </c>
      <c r="CK94" s="107">
        <v>0</v>
      </c>
      <c r="CL94" s="112">
        <v>0</v>
      </c>
      <c r="CM94" s="112">
        <v>0</v>
      </c>
      <c r="CN94" s="115">
        <v>15</v>
      </c>
      <c r="CO94" s="115">
        <v>65</v>
      </c>
      <c r="CP94" s="115">
        <v>2961.3333333333335</v>
      </c>
      <c r="CQ94" s="116">
        <v>2555407.4074074072</v>
      </c>
      <c r="CR94" s="115">
        <v>4</v>
      </c>
      <c r="CS94" s="115">
        <v>5</v>
      </c>
      <c r="CT94" s="112">
        <v>12</v>
      </c>
      <c r="CU94" s="112">
        <v>2098</v>
      </c>
      <c r="CV94" s="112">
        <v>1600</v>
      </c>
      <c r="CW94" s="112">
        <v>426</v>
      </c>
    </row>
    <row r="95" spans="1:101" s="219" customFormat="1" x14ac:dyDescent="0.25">
      <c r="A95" s="110" t="s">
        <v>134</v>
      </c>
      <c r="B95" s="111">
        <v>11</v>
      </c>
      <c r="C95" s="111">
        <v>64</v>
      </c>
      <c r="D95" s="111">
        <v>825</v>
      </c>
      <c r="E95" s="111">
        <v>61</v>
      </c>
      <c r="F95" s="111">
        <v>2</v>
      </c>
      <c r="G95" s="111">
        <v>28</v>
      </c>
      <c r="H95" s="111"/>
      <c r="I95" s="111"/>
      <c r="J95" s="111">
        <v>10</v>
      </c>
      <c r="K95" s="216">
        <v>1</v>
      </c>
      <c r="L95" s="111">
        <v>2279.5</v>
      </c>
      <c r="M95" s="111" t="s">
        <v>568</v>
      </c>
      <c r="N95" s="111">
        <v>0</v>
      </c>
      <c r="O95" s="111">
        <v>0</v>
      </c>
      <c r="P95" s="111">
        <v>0</v>
      </c>
      <c r="Q95" s="111">
        <v>66</v>
      </c>
      <c r="R95" s="109">
        <v>0.67441860465116277</v>
      </c>
      <c r="S95" s="111">
        <v>2</v>
      </c>
      <c r="T95" s="2">
        <v>0</v>
      </c>
      <c r="U95" s="107">
        <v>0</v>
      </c>
      <c r="V95" s="112">
        <v>2775</v>
      </c>
      <c r="W95" s="107">
        <v>17</v>
      </c>
      <c r="X95" s="217">
        <v>1</v>
      </c>
      <c r="Y95" s="217">
        <v>28.7</v>
      </c>
      <c r="Z95" s="112">
        <v>0</v>
      </c>
      <c r="AA95" s="112">
        <v>0</v>
      </c>
      <c r="AB95" s="112">
        <v>0</v>
      </c>
      <c r="AC95" s="112">
        <v>0</v>
      </c>
      <c r="AD95" s="112">
        <v>1</v>
      </c>
      <c r="AE95" s="109">
        <v>0.68965517241379315</v>
      </c>
      <c r="AF95" s="109">
        <v>5.1724137931034482E-2</v>
      </c>
      <c r="AG95" s="107">
        <v>0</v>
      </c>
      <c r="AH95" s="107">
        <v>2</v>
      </c>
      <c r="AI95" s="106">
        <v>15490.832527212999</v>
      </c>
      <c r="AJ95" s="107">
        <v>0</v>
      </c>
      <c r="AK95" s="107">
        <v>0</v>
      </c>
      <c r="AL95" s="111">
        <v>1</v>
      </c>
      <c r="AM95" s="111">
        <v>8.1</v>
      </c>
      <c r="AN95" s="107">
        <v>1</v>
      </c>
      <c r="AO95" s="107">
        <v>5</v>
      </c>
      <c r="AP95" s="109">
        <v>0.43103448275862066</v>
      </c>
      <c r="AQ95" s="105">
        <v>4.4962535370100002E-3</v>
      </c>
      <c r="AR95" s="106">
        <v>23.854184169900002</v>
      </c>
      <c r="AS95" s="107">
        <v>1</v>
      </c>
      <c r="AT95" s="107">
        <v>0</v>
      </c>
      <c r="AU95" s="107">
        <v>1</v>
      </c>
      <c r="AV95" s="108">
        <v>32.879141790300004</v>
      </c>
      <c r="AW95" s="107">
        <v>0</v>
      </c>
      <c r="AX95" s="107">
        <v>0</v>
      </c>
      <c r="AY95" s="107">
        <v>0</v>
      </c>
      <c r="AZ95" s="107">
        <v>0</v>
      </c>
      <c r="BA95" s="218">
        <v>1</v>
      </c>
      <c r="BB95" s="218">
        <v>39</v>
      </c>
      <c r="BC95" s="111">
        <v>0</v>
      </c>
      <c r="BD95" s="107">
        <v>1865</v>
      </c>
      <c r="BE95" s="107">
        <v>54</v>
      </c>
      <c r="BF95" s="109">
        <v>0.7931034482758621</v>
      </c>
      <c r="BG95" s="105">
        <v>0</v>
      </c>
      <c r="BH95" s="113">
        <v>0</v>
      </c>
      <c r="BI95" s="113">
        <v>0</v>
      </c>
      <c r="BJ95" s="113">
        <v>644.49542467200001</v>
      </c>
      <c r="BK95" s="113">
        <v>0</v>
      </c>
      <c r="BL95" s="113">
        <v>0</v>
      </c>
      <c r="BM95" s="113">
        <v>33.2882654418</v>
      </c>
      <c r="BN95" s="113">
        <v>1378.6419840896469</v>
      </c>
      <c r="BO95" s="105">
        <v>1</v>
      </c>
      <c r="BP95" s="105">
        <v>0</v>
      </c>
      <c r="BQ95" s="105">
        <v>0</v>
      </c>
      <c r="BR95" s="111" t="s">
        <v>564</v>
      </c>
      <c r="BS95" s="111" t="s">
        <v>564</v>
      </c>
      <c r="BT95" s="111" t="s">
        <v>564</v>
      </c>
      <c r="BU95" s="107">
        <v>0</v>
      </c>
      <c r="BV95" s="106">
        <v>3</v>
      </c>
      <c r="BW95" s="107">
        <v>1</v>
      </c>
      <c r="BX95" s="107">
        <v>30</v>
      </c>
      <c r="BY95" s="216">
        <v>2</v>
      </c>
      <c r="BZ95" s="220">
        <v>896.1</v>
      </c>
      <c r="CA95" s="111">
        <v>0</v>
      </c>
      <c r="CB95" s="111">
        <v>56</v>
      </c>
      <c r="CC95" s="111">
        <v>0</v>
      </c>
      <c r="CD95" s="112">
        <v>1</v>
      </c>
      <c r="CE95" s="114">
        <v>0.95699999999999996</v>
      </c>
      <c r="CF95" s="216">
        <v>1</v>
      </c>
      <c r="CG95" s="216">
        <v>45.4</v>
      </c>
      <c r="CH95" s="107">
        <v>0</v>
      </c>
      <c r="CI95" s="110">
        <f>1/8</f>
        <v>0.125</v>
      </c>
      <c r="CJ95" s="107">
        <v>1</v>
      </c>
      <c r="CK95" s="107">
        <v>1</v>
      </c>
      <c r="CL95" s="112">
        <v>0</v>
      </c>
      <c r="CM95" s="112">
        <v>0</v>
      </c>
      <c r="CN95" s="115">
        <v>10</v>
      </c>
      <c r="CO95" s="115">
        <v>47</v>
      </c>
      <c r="CP95" s="115">
        <v>2779.3333333333335</v>
      </c>
      <c r="CQ95" s="116">
        <v>176703.70370370371</v>
      </c>
      <c r="CR95" s="115">
        <v>1</v>
      </c>
      <c r="CS95" s="115">
        <v>1</v>
      </c>
      <c r="CT95" s="112">
        <v>3</v>
      </c>
      <c r="CU95" s="112">
        <v>0</v>
      </c>
      <c r="CV95" s="112">
        <v>61</v>
      </c>
      <c r="CW95" s="112">
        <v>4</v>
      </c>
    </row>
    <row r="96" spans="1:101" s="219" customFormat="1" x14ac:dyDescent="0.25">
      <c r="A96" s="110" t="s">
        <v>189</v>
      </c>
      <c r="B96" s="111">
        <v>3</v>
      </c>
      <c r="C96" s="111">
        <v>11</v>
      </c>
      <c r="D96" s="111">
        <v>115</v>
      </c>
      <c r="E96" s="111">
        <v>39</v>
      </c>
      <c r="F96" s="111">
        <v>2</v>
      </c>
      <c r="G96" s="111">
        <v>12</v>
      </c>
      <c r="H96" s="111"/>
      <c r="I96" s="111"/>
      <c r="J96" s="111">
        <v>4</v>
      </c>
      <c r="K96" s="216">
        <v>9</v>
      </c>
      <c r="L96" s="111">
        <v>16697.5</v>
      </c>
      <c r="M96" s="111" t="s">
        <v>568</v>
      </c>
      <c r="N96" s="111">
        <v>1</v>
      </c>
      <c r="O96" s="111">
        <v>0</v>
      </c>
      <c r="P96" s="111">
        <v>0</v>
      </c>
      <c r="Q96" s="111">
        <v>0</v>
      </c>
      <c r="R96" s="109">
        <v>0.64500000000000002</v>
      </c>
      <c r="S96" s="111">
        <v>1</v>
      </c>
      <c r="T96" s="2">
        <v>0</v>
      </c>
      <c r="U96" s="107">
        <v>0</v>
      </c>
      <c r="V96" s="112">
        <v>47</v>
      </c>
      <c r="W96" s="107">
        <v>17</v>
      </c>
      <c r="X96" s="217">
        <v>7</v>
      </c>
      <c r="Y96" s="217">
        <v>1245.3</v>
      </c>
      <c r="Z96" s="112">
        <v>0</v>
      </c>
      <c r="AA96" s="112">
        <v>0</v>
      </c>
      <c r="AB96" s="112">
        <v>1841</v>
      </c>
      <c r="AC96" s="112">
        <v>201</v>
      </c>
      <c r="AD96" s="112">
        <v>2</v>
      </c>
      <c r="AE96" s="109">
        <v>0.51700000000000002</v>
      </c>
      <c r="AF96" s="109">
        <v>4.8000000000000001E-2</v>
      </c>
      <c r="AG96" s="107">
        <v>0</v>
      </c>
      <c r="AH96" s="107">
        <v>0</v>
      </c>
      <c r="AI96" s="106">
        <v>0</v>
      </c>
      <c r="AJ96" s="107">
        <v>1</v>
      </c>
      <c r="AK96" s="107">
        <v>0</v>
      </c>
      <c r="AL96" s="111">
        <v>0</v>
      </c>
      <c r="AM96" s="111">
        <v>0</v>
      </c>
      <c r="AN96" s="107">
        <v>0</v>
      </c>
      <c r="AO96" s="107">
        <v>9</v>
      </c>
      <c r="AP96" s="109">
        <v>0.216</v>
      </c>
      <c r="AQ96" s="105">
        <v>19.049669614700001</v>
      </c>
      <c r="AR96" s="106">
        <v>70.104280708199994</v>
      </c>
      <c r="AS96" s="107">
        <v>0</v>
      </c>
      <c r="AT96" s="107">
        <v>1</v>
      </c>
      <c r="AU96" s="107">
        <v>1</v>
      </c>
      <c r="AV96" s="108">
        <v>0.17131271008399998</v>
      </c>
      <c r="AW96" s="107">
        <v>0</v>
      </c>
      <c r="AX96" s="107">
        <v>0</v>
      </c>
      <c r="AY96" s="107">
        <v>0</v>
      </c>
      <c r="AZ96" s="107">
        <v>1</v>
      </c>
      <c r="BA96" s="218">
        <v>2</v>
      </c>
      <c r="BB96" s="218">
        <v>3538.3</v>
      </c>
      <c r="BC96" s="111">
        <v>41</v>
      </c>
      <c r="BD96" s="107">
        <v>2108</v>
      </c>
      <c r="BE96" s="107">
        <v>173</v>
      </c>
      <c r="BF96" s="109">
        <v>0.439</v>
      </c>
      <c r="BG96" s="105">
        <v>0</v>
      </c>
      <c r="BH96" s="113">
        <v>0</v>
      </c>
      <c r="BI96" s="113">
        <v>0</v>
      </c>
      <c r="BJ96" s="113">
        <v>371.421162826</v>
      </c>
      <c r="BK96" s="113">
        <v>0</v>
      </c>
      <c r="BL96" s="113">
        <v>0</v>
      </c>
      <c r="BM96" s="113">
        <v>0</v>
      </c>
      <c r="BN96" s="113">
        <v>21.863214513575997</v>
      </c>
      <c r="BO96" s="105">
        <v>0</v>
      </c>
      <c r="BP96" s="105">
        <v>0</v>
      </c>
      <c r="BQ96" s="105">
        <v>9.5282275508999987</v>
      </c>
      <c r="BR96" s="111" t="s">
        <v>564</v>
      </c>
      <c r="BS96" s="111" t="s">
        <v>564</v>
      </c>
      <c r="BT96" s="111" t="s">
        <v>564</v>
      </c>
      <c r="BU96" s="107">
        <v>0</v>
      </c>
      <c r="BV96" s="106">
        <v>0</v>
      </c>
      <c r="BW96" s="107">
        <v>2</v>
      </c>
      <c r="BX96" s="107">
        <v>150</v>
      </c>
      <c r="BY96" s="216">
        <v>3</v>
      </c>
      <c r="BZ96" s="220">
        <v>127.1</v>
      </c>
      <c r="CA96" s="111">
        <v>317</v>
      </c>
      <c r="CB96" s="111">
        <v>206</v>
      </c>
      <c r="CC96" s="111">
        <v>0</v>
      </c>
      <c r="CD96" s="112">
        <v>13</v>
      </c>
      <c r="CE96" s="114">
        <v>0.93199999999999994</v>
      </c>
      <c r="CF96" s="216">
        <v>22</v>
      </c>
      <c r="CG96" s="216">
        <v>693.6</v>
      </c>
      <c r="CH96" s="107">
        <v>3</v>
      </c>
      <c r="CI96" s="110"/>
      <c r="CJ96" s="107">
        <v>6</v>
      </c>
      <c r="CK96" s="107">
        <v>0</v>
      </c>
      <c r="CL96" s="112">
        <v>0</v>
      </c>
      <c r="CM96" s="112">
        <v>1</v>
      </c>
      <c r="CN96" s="115">
        <v>6.666666666666667</v>
      </c>
      <c r="CO96" s="115">
        <v>0</v>
      </c>
      <c r="CP96" s="115">
        <v>0</v>
      </c>
      <c r="CQ96" s="116">
        <v>1096922.2222222222</v>
      </c>
      <c r="CR96" s="115">
        <v>3</v>
      </c>
      <c r="CS96" s="115">
        <v>0</v>
      </c>
      <c r="CT96" s="112">
        <v>4</v>
      </c>
      <c r="CU96" s="112">
        <v>878</v>
      </c>
      <c r="CV96" s="112">
        <v>1661</v>
      </c>
      <c r="CW96" s="112">
        <v>857</v>
      </c>
    </row>
    <row r="97" spans="1:101" s="219" customFormat="1" x14ac:dyDescent="0.25">
      <c r="A97" s="110" t="s">
        <v>81</v>
      </c>
      <c r="B97" s="111">
        <v>0</v>
      </c>
      <c r="C97" s="111">
        <v>9</v>
      </c>
      <c r="D97" s="111">
        <v>172</v>
      </c>
      <c r="E97" s="111">
        <v>10</v>
      </c>
      <c r="F97" s="111">
        <v>0</v>
      </c>
      <c r="G97" s="111">
        <v>8</v>
      </c>
      <c r="H97" s="111"/>
      <c r="I97" s="111"/>
      <c r="J97" s="111">
        <v>0</v>
      </c>
      <c r="K97" s="216">
        <v>30</v>
      </c>
      <c r="L97" s="111">
        <v>3675.1</v>
      </c>
      <c r="M97" s="111" t="s">
        <v>569</v>
      </c>
      <c r="N97" s="111">
        <v>0</v>
      </c>
      <c r="O97" s="111">
        <v>34</v>
      </c>
      <c r="P97" s="111">
        <v>0</v>
      </c>
      <c r="Q97" s="111">
        <v>0</v>
      </c>
      <c r="R97" s="109">
        <v>0.64500000000000002</v>
      </c>
      <c r="S97" s="111">
        <v>2</v>
      </c>
      <c r="T97" s="2">
        <v>0</v>
      </c>
      <c r="U97" s="107">
        <v>0</v>
      </c>
      <c r="V97" s="112">
        <v>2454</v>
      </c>
      <c r="W97" s="107">
        <v>24</v>
      </c>
      <c r="X97" s="217">
        <v>4</v>
      </c>
      <c r="Y97" s="217">
        <v>498</v>
      </c>
      <c r="Z97" s="112">
        <v>0</v>
      </c>
      <c r="AA97" s="112">
        <v>0</v>
      </c>
      <c r="AB97" s="112">
        <v>0</v>
      </c>
      <c r="AC97" s="112">
        <v>0</v>
      </c>
      <c r="AD97" s="112">
        <v>0</v>
      </c>
      <c r="AE97" s="109">
        <v>0.51700000000000002</v>
      </c>
      <c r="AF97" s="109">
        <v>4.8000000000000001E-2</v>
      </c>
      <c r="AG97" s="107">
        <v>0</v>
      </c>
      <c r="AH97" s="107">
        <v>0</v>
      </c>
      <c r="AI97" s="106">
        <v>0</v>
      </c>
      <c r="AJ97" s="107">
        <v>3</v>
      </c>
      <c r="AK97" s="107">
        <v>0</v>
      </c>
      <c r="AL97" s="111">
        <v>0</v>
      </c>
      <c r="AM97" s="111">
        <v>0</v>
      </c>
      <c r="AN97" s="107">
        <v>0</v>
      </c>
      <c r="AO97" s="107">
        <v>7</v>
      </c>
      <c r="AP97" s="109">
        <v>0.216</v>
      </c>
      <c r="AQ97" s="105">
        <v>1.1860588378599999E-5</v>
      </c>
      <c r="AR97" s="106">
        <v>392.07415788500003</v>
      </c>
      <c r="AS97" s="107">
        <v>0</v>
      </c>
      <c r="AT97" s="107">
        <v>0</v>
      </c>
      <c r="AU97" s="107">
        <v>1</v>
      </c>
      <c r="AV97" s="108">
        <v>3.5318972459400002</v>
      </c>
      <c r="AW97" s="107">
        <v>0</v>
      </c>
      <c r="AX97" s="107">
        <v>0</v>
      </c>
      <c r="AY97" s="107">
        <v>0</v>
      </c>
      <c r="AZ97" s="107">
        <v>0</v>
      </c>
      <c r="BA97" s="218">
        <v>2</v>
      </c>
      <c r="BB97" s="218">
        <v>92.3</v>
      </c>
      <c r="BC97" s="111">
        <v>128</v>
      </c>
      <c r="BD97" s="107">
        <v>1648</v>
      </c>
      <c r="BE97" s="107">
        <v>151</v>
      </c>
      <c r="BF97" s="109">
        <v>0.439</v>
      </c>
      <c r="BG97" s="105">
        <v>0</v>
      </c>
      <c r="BH97" s="113">
        <v>295.74057735000002</v>
      </c>
      <c r="BI97" s="113">
        <v>183.54421127500001</v>
      </c>
      <c r="BJ97" s="113">
        <v>426.48045702099995</v>
      </c>
      <c r="BK97" s="113">
        <v>183.54421127500001</v>
      </c>
      <c r="BL97" s="113">
        <v>0</v>
      </c>
      <c r="BM97" s="113">
        <v>232.27385131299999</v>
      </c>
      <c r="BN97" s="113">
        <v>328.81223842270322</v>
      </c>
      <c r="BO97" s="105">
        <v>1</v>
      </c>
      <c r="BP97" s="105">
        <v>0</v>
      </c>
      <c r="BQ97" s="105">
        <v>0</v>
      </c>
      <c r="BR97" s="111" t="s">
        <v>564</v>
      </c>
      <c r="BS97" s="111" t="s">
        <v>564</v>
      </c>
      <c r="BT97" s="111" t="s">
        <v>564</v>
      </c>
      <c r="BU97" s="107">
        <v>0</v>
      </c>
      <c r="BV97" s="106">
        <v>0</v>
      </c>
      <c r="BW97" s="107">
        <v>6</v>
      </c>
      <c r="BX97" s="107">
        <v>167</v>
      </c>
      <c r="BY97" s="216">
        <v>5</v>
      </c>
      <c r="BZ97" s="220">
        <v>1228.0999999999999</v>
      </c>
      <c r="CA97" s="111">
        <v>281</v>
      </c>
      <c r="CB97" s="111">
        <v>14</v>
      </c>
      <c r="CC97" s="111">
        <v>0</v>
      </c>
      <c r="CD97" s="112">
        <v>2</v>
      </c>
      <c r="CE97" s="114">
        <v>0.94</v>
      </c>
      <c r="CF97" s="216">
        <v>25</v>
      </c>
      <c r="CG97" s="216">
        <v>500.7</v>
      </c>
      <c r="CH97" s="107">
        <v>0</v>
      </c>
      <c r="CI97" s="110"/>
      <c r="CJ97" s="107">
        <v>1</v>
      </c>
      <c r="CK97" s="107">
        <v>0</v>
      </c>
      <c r="CL97" s="112">
        <v>0</v>
      </c>
      <c r="CM97" s="112">
        <v>0</v>
      </c>
      <c r="CN97" s="115">
        <v>5</v>
      </c>
      <c r="CO97" s="115">
        <v>0</v>
      </c>
      <c r="CP97" s="115">
        <v>0</v>
      </c>
      <c r="CQ97" s="116">
        <v>27185.185185185182</v>
      </c>
      <c r="CR97" s="115">
        <v>0</v>
      </c>
      <c r="CS97" s="115">
        <v>0</v>
      </c>
      <c r="CT97" s="112">
        <v>3</v>
      </c>
      <c r="CU97" s="112">
        <v>48</v>
      </c>
      <c r="CV97" s="112">
        <v>0</v>
      </c>
      <c r="CW97" s="112">
        <v>0</v>
      </c>
    </row>
    <row r="98" spans="1:101" s="219" customFormat="1" x14ac:dyDescent="0.25">
      <c r="A98" s="110" t="s">
        <v>46</v>
      </c>
      <c r="B98" s="111">
        <v>45</v>
      </c>
      <c r="C98" s="111">
        <v>144</v>
      </c>
      <c r="D98" s="111">
        <v>1767</v>
      </c>
      <c r="E98" s="111">
        <v>296</v>
      </c>
      <c r="F98" s="111">
        <v>4</v>
      </c>
      <c r="G98" s="111">
        <v>24</v>
      </c>
      <c r="H98" s="111"/>
      <c r="I98" s="111"/>
      <c r="J98" s="111">
        <v>26</v>
      </c>
      <c r="K98" s="216">
        <v>5</v>
      </c>
      <c r="L98" s="111">
        <v>444.5</v>
      </c>
      <c r="M98" s="111" t="s">
        <v>569</v>
      </c>
      <c r="N98" s="111">
        <v>4</v>
      </c>
      <c r="O98" s="111">
        <v>33</v>
      </c>
      <c r="P98" s="111">
        <v>0</v>
      </c>
      <c r="Q98" s="111">
        <v>36</v>
      </c>
      <c r="R98" s="109">
        <v>0.64500000000000002</v>
      </c>
      <c r="S98" s="111">
        <v>2</v>
      </c>
      <c r="T98" s="2">
        <v>1</v>
      </c>
      <c r="U98" s="107">
        <v>0</v>
      </c>
      <c r="V98" s="112">
        <v>1988</v>
      </c>
      <c r="W98" s="107">
        <v>23</v>
      </c>
      <c r="X98" s="217">
        <v>0</v>
      </c>
      <c r="Y98" s="217">
        <v>0</v>
      </c>
      <c r="Z98" s="112">
        <v>0</v>
      </c>
      <c r="AA98" s="112">
        <v>0</v>
      </c>
      <c r="AB98" s="112">
        <v>74</v>
      </c>
      <c r="AC98" s="112">
        <v>0</v>
      </c>
      <c r="AD98" s="112">
        <v>1</v>
      </c>
      <c r="AE98" s="109">
        <v>0.51700000000000002</v>
      </c>
      <c r="AF98" s="109">
        <v>4.8000000000000001E-2</v>
      </c>
      <c r="AG98" s="107">
        <v>0</v>
      </c>
      <c r="AH98" s="107">
        <v>0</v>
      </c>
      <c r="AI98" s="106">
        <v>0</v>
      </c>
      <c r="AJ98" s="107">
        <v>5</v>
      </c>
      <c r="AK98" s="107">
        <v>0</v>
      </c>
      <c r="AL98" s="111">
        <v>1</v>
      </c>
      <c r="AM98" s="111">
        <v>981.9</v>
      </c>
      <c r="AN98" s="107">
        <v>0</v>
      </c>
      <c r="AO98" s="107">
        <v>2</v>
      </c>
      <c r="AP98" s="109">
        <v>0.216</v>
      </c>
      <c r="AQ98" s="105">
        <v>454.34117868822386</v>
      </c>
      <c r="AR98" s="106">
        <v>33.794829361600002</v>
      </c>
      <c r="AS98" s="107">
        <v>0</v>
      </c>
      <c r="AT98" s="107">
        <v>2</v>
      </c>
      <c r="AU98" s="107">
        <v>4</v>
      </c>
      <c r="AV98" s="108">
        <v>21.769369527200002</v>
      </c>
      <c r="AW98" s="107">
        <v>0</v>
      </c>
      <c r="AX98" s="107">
        <v>0</v>
      </c>
      <c r="AY98" s="107">
        <v>0</v>
      </c>
      <c r="AZ98" s="107">
        <v>0</v>
      </c>
      <c r="BA98" s="218" t="s">
        <v>588</v>
      </c>
      <c r="BB98" s="218" t="s">
        <v>589</v>
      </c>
      <c r="BC98" s="111">
        <v>148</v>
      </c>
      <c r="BD98" s="107">
        <v>526</v>
      </c>
      <c r="BE98" s="107">
        <v>27</v>
      </c>
      <c r="BF98" s="109">
        <v>0.439</v>
      </c>
      <c r="BG98" s="105">
        <v>580.987248636</v>
      </c>
      <c r="BH98" s="113">
        <v>40014.734144599999</v>
      </c>
      <c r="BI98" s="113">
        <v>25739.5478993</v>
      </c>
      <c r="BJ98" s="113">
        <v>44285.777717999998</v>
      </c>
      <c r="BK98" s="113">
        <v>0</v>
      </c>
      <c r="BL98" s="113">
        <v>4291.8636147699999</v>
      </c>
      <c r="BM98" s="113">
        <v>5.3295653997399999</v>
      </c>
      <c r="BN98" s="113">
        <v>3302.5066843120708</v>
      </c>
      <c r="BO98" s="105">
        <v>6</v>
      </c>
      <c r="BP98" s="105">
        <v>0</v>
      </c>
      <c r="BQ98" s="105">
        <v>0</v>
      </c>
      <c r="BR98" s="111" t="s">
        <v>564</v>
      </c>
      <c r="BS98" s="111" t="s">
        <v>564</v>
      </c>
      <c r="BT98" s="111" t="s">
        <v>564</v>
      </c>
      <c r="BU98" s="107">
        <v>0</v>
      </c>
      <c r="BV98" s="106">
        <v>2</v>
      </c>
      <c r="BW98" s="107">
        <v>2</v>
      </c>
      <c r="BX98" s="107">
        <v>106</v>
      </c>
      <c r="BY98" s="216" t="s">
        <v>588</v>
      </c>
      <c r="BZ98" s="216" t="s">
        <v>589</v>
      </c>
      <c r="CA98" s="111">
        <v>0</v>
      </c>
      <c r="CB98" s="111">
        <v>12</v>
      </c>
      <c r="CC98" s="111">
        <v>0</v>
      </c>
      <c r="CD98" s="112">
        <v>6</v>
      </c>
      <c r="CE98" s="114">
        <v>0.95299999999999996</v>
      </c>
      <c r="CF98" s="216">
        <v>8</v>
      </c>
      <c r="CG98" s="216">
        <v>216.2</v>
      </c>
      <c r="CH98" s="107">
        <v>3</v>
      </c>
      <c r="CI98" s="110">
        <f>1/3</f>
        <v>0.33333333333333331</v>
      </c>
      <c r="CJ98" s="107">
        <v>2</v>
      </c>
      <c r="CK98" s="107">
        <v>1</v>
      </c>
      <c r="CL98" s="112">
        <v>0</v>
      </c>
      <c r="CM98" s="112">
        <v>0</v>
      </c>
      <c r="CN98" s="115">
        <v>10</v>
      </c>
      <c r="CO98" s="115">
        <v>44.666666666666664</v>
      </c>
      <c r="CP98" s="115">
        <v>3852.3333333333335</v>
      </c>
      <c r="CQ98" s="116">
        <v>2427637.0370370368</v>
      </c>
      <c r="CR98" s="115">
        <v>0</v>
      </c>
      <c r="CS98" s="115">
        <v>0</v>
      </c>
      <c r="CT98" s="112">
        <v>10</v>
      </c>
      <c r="CU98" s="112">
        <v>1</v>
      </c>
      <c r="CV98" s="112">
        <v>262</v>
      </c>
      <c r="CW98" s="112">
        <v>8</v>
      </c>
    </row>
    <row r="99" spans="1:101" s="219" customFormat="1" x14ac:dyDescent="0.25">
      <c r="A99" s="110" t="s">
        <v>41</v>
      </c>
      <c r="B99" s="111">
        <v>8</v>
      </c>
      <c r="C99" s="111">
        <v>22</v>
      </c>
      <c r="D99" s="111">
        <v>464</v>
      </c>
      <c r="E99" s="111">
        <v>6</v>
      </c>
      <c r="F99" s="111">
        <v>0</v>
      </c>
      <c r="G99" s="111">
        <v>25</v>
      </c>
      <c r="H99" s="111"/>
      <c r="I99" s="111"/>
      <c r="J99" s="111">
        <v>4</v>
      </c>
      <c r="K99" s="216">
        <v>35</v>
      </c>
      <c r="L99" s="111">
        <v>15895.9</v>
      </c>
      <c r="M99" s="111" t="s">
        <v>569</v>
      </c>
      <c r="N99" s="111">
        <v>1</v>
      </c>
      <c r="O99" s="111">
        <v>366</v>
      </c>
      <c r="P99" s="111">
        <v>1</v>
      </c>
      <c r="Q99" s="111">
        <v>0</v>
      </c>
      <c r="R99" s="109">
        <v>0.79069767441860461</v>
      </c>
      <c r="S99" s="111">
        <v>3</v>
      </c>
      <c r="T99" s="2">
        <v>0</v>
      </c>
      <c r="U99" s="107">
        <v>0</v>
      </c>
      <c r="V99" s="112">
        <v>797</v>
      </c>
      <c r="W99" s="107">
        <v>42</v>
      </c>
      <c r="X99" s="217">
        <v>3</v>
      </c>
      <c r="Y99" s="217">
        <v>273.7</v>
      </c>
      <c r="Z99" s="112">
        <v>0</v>
      </c>
      <c r="AA99" s="112">
        <v>0</v>
      </c>
      <c r="AB99" s="112">
        <v>274</v>
      </c>
      <c r="AC99" s="112">
        <v>2</v>
      </c>
      <c r="AD99" s="112">
        <v>0</v>
      </c>
      <c r="AE99" s="109">
        <v>0.47457627118644069</v>
      </c>
      <c r="AF99" s="109">
        <v>5.0847457627118647E-2</v>
      </c>
      <c r="AG99" s="107">
        <v>0</v>
      </c>
      <c r="AH99" s="107">
        <v>0</v>
      </c>
      <c r="AI99" s="107">
        <v>0</v>
      </c>
      <c r="AJ99" s="107">
        <v>0</v>
      </c>
      <c r="AK99" s="107">
        <v>0</v>
      </c>
      <c r="AL99" s="111">
        <v>2</v>
      </c>
      <c r="AM99" s="111">
        <v>505.7</v>
      </c>
      <c r="AN99" s="107">
        <v>0</v>
      </c>
      <c r="AO99" s="107">
        <v>14</v>
      </c>
      <c r="AP99" s="109">
        <v>0.32203389830508472</v>
      </c>
      <c r="AQ99" s="105">
        <v>0</v>
      </c>
      <c r="AR99" s="106">
        <v>0</v>
      </c>
      <c r="AS99" s="107">
        <v>2</v>
      </c>
      <c r="AT99" s="107">
        <v>0</v>
      </c>
      <c r="AU99" s="107">
        <v>1</v>
      </c>
      <c r="AV99" s="108">
        <v>3.7252287488800002</v>
      </c>
      <c r="AW99" s="107">
        <v>0</v>
      </c>
      <c r="AX99" s="107">
        <v>0</v>
      </c>
      <c r="AY99" s="107">
        <v>0</v>
      </c>
      <c r="AZ99" s="107">
        <v>1</v>
      </c>
      <c r="BA99" s="218">
        <v>1</v>
      </c>
      <c r="BB99" s="218">
        <v>413.6</v>
      </c>
      <c r="BC99" s="111">
        <v>91</v>
      </c>
      <c r="BD99" s="107">
        <v>950</v>
      </c>
      <c r="BE99" s="107">
        <v>196</v>
      </c>
      <c r="BF99" s="109">
        <v>0.52542372881355937</v>
      </c>
      <c r="BG99" s="105">
        <v>0</v>
      </c>
      <c r="BH99" s="113">
        <v>0</v>
      </c>
      <c r="BI99" s="113">
        <v>88.01000711750001</v>
      </c>
      <c r="BJ99" s="113">
        <v>452.62978129399994</v>
      </c>
      <c r="BK99" s="113">
        <v>63.4341831809</v>
      </c>
      <c r="BL99" s="113">
        <v>0</v>
      </c>
      <c r="BM99" s="113">
        <v>304.56840090200001</v>
      </c>
      <c r="BN99" s="113">
        <v>266.70039925684125</v>
      </c>
      <c r="BO99" s="105">
        <v>1</v>
      </c>
      <c r="BP99" s="105">
        <v>0</v>
      </c>
      <c r="BQ99" s="105">
        <v>0</v>
      </c>
      <c r="BR99" s="111" t="s">
        <v>564</v>
      </c>
      <c r="BS99" s="111" t="s">
        <v>564</v>
      </c>
      <c r="BT99" s="111" t="s">
        <v>564</v>
      </c>
      <c r="BU99" s="107">
        <v>0</v>
      </c>
      <c r="BV99" s="106">
        <v>0</v>
      </c>
      <c r="BW99" s="107">
        <v>1</v>
      </c>
      <c r="BX99" s="107">
        <v>15</v>
      </c>
      <c r="BY99" s="216">
        <v>8</v>
      </c>
      <c r="BZ99" s="220">
        <v>6494.2</v>
      </c>
      <c r="CA99" s="111">
        <v>0</v>
      </c>
      <c r="CB99" s="111">
        <v>132</v>
      </c>
      <c r="CC99" s="111">
        <v>0</v>
      </c>
      <c r="CD99" s="112">
        <v>25</v>
      </c>
      <c r="CE99" s="114">
        <v>0.92</v>
      </c>
      <c r="CF99" s="216">
        <v>16</v>
      </c>
      <c r="CG99" s="216">
        <v>431</v>
      </c>
      <c r="CH99" s="107">
        <v>1</v>
      </c>
      <c r="CI99" s="110"/>
      <c r="CJ99" s="107">
        <v>5</v>
      </c>
      <c r="CK99" s="107">
        <v>0</v>
      </c>
      <c r="CL99" s="112">
        <v>0</v>
      </c>
      <c r="CM99" s="112">
        <v>0</v>
      </c>
      <c r="CN99" s="115">
        <v>15</v>
      </c>
      <c r="CO99" s="115">
        <v>58.666666666666664</v>
      </c>
      <c r="CP99" s="115">
        <v>4518.333333333333</v>
      </c>
      <c r="CQ99" s="116">
        <v>27185.185185185182</v>
      </c>
      <c r="CR99" s="115">
        <v>0</v>
      </c>
      <c r="CS99" s="115">
        <v>0</v>
      </c>
      <c r="CT99" s="112">
        <v>1</v>
      </c>
      <c r="CU99" s="112">
        <v>16</v>
      </c>
      <c r="CV99" s="112">
        <v>0</v>
      </c>
      <c r="CW99" s="112">
        <v>0</v>
      </c>
    </row>
    <row r="100" spans="1:101" s="219" customFormat="1" x14ac:dyDescent="0.25">
      <c r="A100" s="110" t="s">
        <v>202</v>
      </c>
      <c r="B100" s="111">
        <v>3</v>
      </c>
      <c r="C100" s="111">
        <v>23</v>
      </c>
      <c r="D100" s="111">
        <v>270</v>
      </c>
      <c r="E100" s="111">
        <v>5</v>
      </c>
      <c r="F100" s="111">
        <v>0</v>
      </c>
      <c r="G100" s="111">
        <v>22</v>
      </c>
      <c r="H100" s="111"/>
      <c r="I100" s="111"/>
      <c r="J100" s="111">
        <v>13</v>
      </c>
      <c r="K100" s="216">
        <v>6</v>
      </c>
      <c r="L100" s="111">
        <v>3521.6</v>
      </c>
      <c r="M100" s="111" t="s">
        <v>569</v>
      </c>
      <c r="N100" s="111">
        <v>0</v>
      </c>
      <c r="O100" s="111">
        <v>43</v>
      </c>
      <c r="P100" s="111">
        <v>0</v>
      </c>
      <c r="Q100" s="111">
        <v>2</v>
      </c>
      <c r="R100" s="109">
        <v>0.66666666666666663</v>
      </c>
      <c r="S100" s="111">
        <v>1</v>
      </c>
      <c r="T100" s="2">
        <v>0</v>
      </c>
      <c r="U100" s="107">
        <v>1</v>
      </c>
      <c r="V100" s="112">
        <v>12</v>
      </c>
      <c r="W100" s="107">
        <v>72</v>
      </c>
      <c r="X100" s="217">
        <v>4</v>
      </c>
      <c r="Y100" s="217">
        <v>5140</v>
      </c>
      <c r="Z100" s="112">
        <v>0</v>
      </c>
      <c r="AA100" s="112">
        <v>0</v>
      </c>
      <c r="AB100" s="112">
        <v>304</v>
      </c>
      <c r="AC100" s="112">
        <v>0</v>
      </c>
      <c r="AD100" s="112">
        <v>0</v>
      </c>
      <c r="AE100" s="109">
        <v>0.65</v>
      </c>
      <c r="AF100" s="109">
        <v>2.5000000000000001E-2</v>
      </c>
      <c r="AG100" s="107">
        <v>0</v>
      </c>
      <c r="AH100" s="107">
        <v>0</v>
      </c>
      <c r="AI100" s="106">
        <v>8984.9367041856003</v>
      </c>
      <c r="AJ100" s="107">
        <v>0</v>
      </c>
      <c r="AK100" s="107">
        <v>0</v>
      </c>
      <c r="AL100" s="111">
        <v>0</v>
      </c>
      <c r="AM100" s="111">
        <v>0</v>
      </c>
      <c r="AN100" s="107">
        <v>0</v>
      </c>
      <c r="AO100" s="107">
        <v>10</v>
      </c>
      <c r="AP100" s="109">
        <v>0.25</v>
      </c>
      <c r="AQ100" s="105">
        <v>0</v>
      </c>
      <c r="AR100" s="106">
        <v>182.92451353600001</v>
      </c>
      <c r="AS100" s="107">
        <v>0</v>
      </c>
      <c r="AT100" s="107">
        <v>1</v>
      </c>
      <c r="AU100" s="107">
        <v>4</v>
      </c>
      <c r="AV100" s="108">
        <v>1.9803840712099998</v>
      </c>
      <c r="AW100" s="107">
        <v>0</v>
      </c>
      <c r="AX100" s="107">
        <v>0</v>
      </c>
      <c r="AY100" s="107">
        <v>0</v>
      </c>
      <c r="AZ100" s="107">
        <v>0</v>
      </c>
      <c r="BA100" s="218">
        <v>1</v>
      </c>
      <c r="BB100" s="218">
        <v>420</v>
      </c>
      <c r="BC100" s="111">
        <v>186</v>
      </c>
      <c r="BD100" s="107">
        <v>7620</v>
      </c>
      <c r="BE100" s="107">
        <v>815</v>
      </c>
      <c r="BF100" s="109">
        <v>0.42499999999999999</v>
      </c>
      <c r="BG100" s="105">
        <v>0</v>
      </c>
      <c r="BH100" s="113">
        <v>0</v>
      </c>
      <c r="BI100" s="113">
        <v>0</v>
      </c>
      <c r="BJ100" s="113">
        <v>372.59932086800001</v>
      </c>
      <c r="BK100" s="113">
        <v>0</v>
      </c>
      <c r="BL100" s="113">
        <v>0</v>
      </c>
      <c r="BM100" s="113">
        <v>6.766277968779999</v>
      </c>
      <c r="BN100" s="113">
        <v>122.78760799778001</v>
      </c>
      <c r="BO100" s="105">
        <v>11</v>
      </c>
      <c r="BP100" s="105">
        <v>0</v>
      </c>
      <c r="BQ100" s="105">
        <v>0</v>
      </c>
      <c r="BR100" s="111" t="s">
        <v>564</v>
      </c>
      <c r="BS100" s="111" t="s">
        <v>564</v>
      </c>
      <c r="BT100" s="111" t="s">
        <v>564</v>
      </c>
      <c r="BU100" s="107">
        <v>0</v>
      </c>
      <c r="BV100" s="106">
        <v>0</v>
      </c>
      <c r="BW100" s="107">
        <v>3</v>
      </c>
      <c r="BX100" s="107">
        <v>41</v>
      </c>
      <c r="BY100" s="216" t="s">
        <v>588</v>
      </c>
      <c r="BZ100" s="216" t="s">
        <v>589</v>
      </c>
      <c r="CA100" s="111">
        <v>657</v>
      </c>
      <c r="CB100" s="111">
        <v>0</v>
      </c>
      <c r="CC100" s="111">
        <v>0</v>
      </c>
      <c r="CD100" s="112">
        <v>42</v>
      </c>
      <c r="CE100" s="114">
        <v>0.93799999999999994</v>
      </c>
      <c r="CF100" s="216">
        <v>12</v>
      </c>
      <c r="CG100" s="216">
        <v>279.3</v>
      </c>
      <c r="CH100" s="107">
        <v>0</v>
      </c>
      <c r="CI100" s="110"/>
      <c r="CJ100" s="107">
        <v>8</v>
      </c>
      <c r="CK100" s="107">
        <v>0</v>
      </c>
      <c r="CL100" s="112">
        <v>0</v>
      </c>
      <c r="CM100" s="112">
        <v>0</v>
      </c>
      <c r="CN100" s="115">
        <v>15</v>
      </c>
      <c r="CO100" s="115">
        <v>36.333333333333336</v>
      </c>
      <c r="CP100" s="115">
        <v>5172.333333333333</v>
      </c>
      <c r="CQ100" s="116">
        <v>243633.08721652278</v>
      </c>
      <c r="CR100" s="115">
        <v>0</v>
      </c>
      <c r="CS100" s="115">
        <v>2</v>
      </c>
      <c r="CT100" s="112">
        <v>0</v>
      </c>
      <c r="CU100" s="112">
        <v>14</v>
      </c>
      <c r="CV100" s="112">
        <v>244</v>
      </c>
      <c r="CW100" s="112">
        <v>1</v>
      </c>
    </row>
    <row r="101" spans="1:101" s="219" customFormat="1" x14ac:dyDescent="0.25">
      <c r="A101" s="110" t="s">
        <v>252</v>
      </c>
      <c r="B101" s="111">
        <v>15</v>
      </c>
      <c r="C101" s="111">
        <v>84</v>
      </c>
      <c r="D101" s="111">
        <v>1213</v>
      </c>
      <c r="E101" s="111">
        <v>34</v>
      </c>
      <c r="F101" s="111">
        <v>0</v>
      </c>
      <c r="G101" s="111">
        <v>26</v>
      </c>
      <c r="H101" s="111"/>
      <c r="I101" s="111"/>
      <c r="J101" s="111">
        <v>10</v>
      </c>
      <c r="K101" s="216">
        <v>7</v>
      </c>
      <c r="L101" s="111">
        <v>18476.5</v>
      </c>
      <c r="M101" s="111" t="s">
        <v>568</v>
      </c>
      <c r="N101" s="111">
        <v>4</v>
      </c>
      <c r="O101" s="111">
        <v>309</v>
      </c>
      <c r="P101" s="111">
        <v>1</v>
      </c>
      <c r="Q101" s="111">
        <v>13</v>
      </c>
      <c r="R101" s="109">
        <v>0.66153846153846152</v>
      </c>
      <c r="S101" s="111">
        <v>1</v>
      </c>
      <c r="T101" s="2">
        <v>0</v>
      </c>
      <c r="U101" s="107">
        <v>0</v>
      </c>
      <c r="V101" s="112">
        <v>905</v>
      </c>
      <c r="W101" s="107">
        <v>38</v>
      </c>
      <c r="X101" s="217">
        <v>11</v>
      </c>
      <c r="Y101" s="217">
        <v>1730.7</v>
      </c>
      <c r="Z101" s="112">
        <v>0</v>
      </c>
      <c r="AA101" s="112">
        <v>0</v>
      </c>
      <c r="AB101" s="112">
        <v>590</v>
      </c>
      <c r="AC101" s="112">
        <v>8</v>
      </c>
      <c r="AD101" s="112">
        <v>0</v>
      </c>
      <c r="AE101" s="109">
        <v>0.53409090909090906</v>
      </c>
      <c r="AF101" s="109">
        <v>2.2727272727272728E-2</v>
      </c>
      <c r="AG101" s="107">
        <v>0</v>
      </c>
      <c r="AH101" s="107">
        <v>1</v>
      </c>
      <c r="AI101" s="106">
        <v>10732.662868637299</v>
      </c>
      <c r="AJ101" s="107">
        <v>4</v>
      </c>
      <c r="AK101" s="107">
        <v>0</v>
      </c>
      <c r="AL101" s="111">
        <v>1</v>
      </c>
      <c r="AM101" s="111">
        <v>10</v>
      </c>
      <c r="AN101" s="107">
        <v>1</v>
      </c>
      <c r="AO101" s="107">
        <v>4</v>
      </c>
      <c r="AP101" s="109">
        <v>0.22727272727272727</v>
      </c>
      <c r="AQ101" s="105">
        <v>0</v>
      </c>
      <c r="AR101" s="106">
        <v>1133.15626511</v>
      </c>
      <c r="AS101" s="107">
        <v>0</v>
      </c>
      <c r="AT101" s="107">
        <v>1</v>
      </c>
      <c r="AU101" s="107">
        <v>6</v>
      </c>
      <c r="AV101" s="108">
        <v>30.7405061997</v>
      </c>
      <c r="AW101" s="107">
        <v>0</v>
      </c>
      <c r="AX101" s="107">
        <v>0</v>
      </c>
      <c r="AY101" s="107">
        <v>0</v>
      </c>
      <c r="AZ101" s="107">
        <v>0</v>
      </c>
      <c r="BA101" s="218">
        <v>1</v>
      </c>
      <c r="BB101" s="218">
        <v>48.6</v>
      </c>
      <c r="BC101" s="111">
        <v>0</v>
      </c>
      <c r="BD101" s="107">
        <v>405</v>
      </c>
      <c r="BE101" s="107">
        <v>10</v>
      </c>
      <c r="BF101" s="109">
        <v>0.51136363636363635</v>
      </c>
      <c r="BG101" s="105">
        <v>0</v>
      </c>
      <c r="BH101" s="113">
        <v>1292.10094024</v>
      </c>
      <c r="BI101" s="113">
        <v>81.0936360818</v>
      </c>
      <c r="BJ101" s="113">
        <v>1705.5684553900001</v>
      </c>
      <c r="BK101" s="113">
        <v>81.093636545199999</v>
      </c>
      <c r="BL101" s="113">
        <v>0</v>
      </c>
      <c r="BM101" s="113">
        <v>96.827327261500002</v>
      </c>
      <c r="BN101" s="113">
        <v>1979.3832226483394</v>
      </c>
      <c r="BO101" s="105">
        <v>0</v>
      </c>
      <c r="BP101" s="105">
        <v>0</v>
      </c>
      <c r="BQ101" s="105">
        <v>0</v>
      </c>
      <c r="BR101" s="111" t="s">
        <v>564</v>
      </c>
      <c r="BS101" s="111" t="s">
        <v>564</v>
      </c>
      <c r="BT101" s="111" t="s">
        <v>564</v>
      </c>
      <c r="BU101" s="107">
        <v>0</v>
      </c>
      <c r="BV101" s="106">
        <v>0</v>
      </c>
      <c r="BW101" s="107">
        <v>2</v>
      </c>
      <c r="BX101" s="107">
        <v>600</v>
      </c>
      <c r="BY101" s="216" t="s">
        <v>588</v>
      </c>
      <c r="BZ101" s="216" t="s">
        <v>589</v>
      </c>
      <c r="CA101" s="111">
        <v>0</v>
      </c>
      <c r="CB101" s="111">
        <v>345</v>
      </c>
      <c r="CC101" s="111">
        <v>0</v>
      </c>
      <c r="CD101" s="112">
        <v>28</v>
      </c>
      <c r="CE101" s="114">
        <v>0.93300000000000005</v>
      </c>
      <c r="CF101" s="216">
        <v>4</v>
      </c>
      <c r="CG101" s="216">
        <v>72</v>
      </c>
      <c r="CH101" s="107">
        <v>3</v>
      </c>
      <c r="CI101" s="110"/>
      <c r="CJ101" s="107">
        <v>5</v>
      </c>
      <c r="CK101" s="107">
        <v>0</v>
      </c>
      <c r="CL101" s="112">
        <v>0</v>
      </c>
      <c r="CM101" s="112">
        <v>0</v>
      </c>
      <c r="CN101" s="115">
        <v>16.666666666666668</v>
      </c>
      <c r="CO101" s="115">
        <v>104</v>
      </c>
      <c r="CP101" s="115">
        <v>6482.666666666667</v>
      </c>
      <c r="CQ101" s="116">
        <v>58448.148148148146</v>
      </c>
      <c r="CR101" s="115">
        <v>0</v>
      </c>
      <c r="CS101" s="115">
        <v>1</v>
      </c>
      <c r="CT101" s="112">
        <v>1</v>
      </c>
      <c r="CU101" s="112">
        <v>5</v>
      </c>
      <c r="CV101" s="112">
        <v>30</v>
      </c>
      <c r="CW101" s="112">
        <v>0</v>
      </c>
    </row>
    <row r="102" spans="1:101" s="219" customFormat="1" x14ac:dyDescent="0.25">
      <c r="A102" s="110" t="s">
        <v>66</v>
      </c>
      <c r="B102" s="111">
        <v>0</v>
      </c>
      <c r="C102" s="111">
        <v>17</v>
      </c>
      <c r="D102" s="111">
        <v>304</v>
      </c>
      <c r="E102" s="111">
        <v>2</v>
      </c>
      <c r="F102" s="111">
        <v>0</v>
      </c>
      <c r="G102" s="111">
        <v>21</v>
      </c>
      <c r="H102" s="111"/>
      <c r="I102" s="111"/>
      <c r="J102" s="111">
        <v>3</v>
      </c>
      <c r="K102" s="216">
        <v>10</v>
      </c>
      <c r="L102" s="111">
        <v>9947.7999999999993</v>
      </c>
      <c r="M102" s="111" t="s">
        <v>569</v>
      </c>
      <c r="N102" s="111">
        <v>4</v>
      </c>
      <c r="O102" s="111">
        <v>55</v>
      </c>
      <c r="P102" s="111">
        <v>0</v>
      </c>
      <c r="Q102" s="111">
        <v>0</v>
      </c>
      <c r="R102" s="109">
        <v>0.64500000000000002</v>
      </c>
      <c r="S102" s="111">
        <v>1</v>
      </c>
      <c r="T102" s="2">
        <v>1</v>
      </c>
      <c r="U102" s="107">
        <v>0</v>
      </c>
      <c r="V102" s="112">
        <v>446</v>
      </c>
      <c r="W102" s="107">
        <v>28</v>
      </c>
      <c r="X102" s="217">
        <v>7</v>
      </c>
      <c r="Y102" s="217">
        <v>195.6</v>
      </c>
      <c r="Z102" s="112">
        <v>0</v>
      </c>
      <c r="AA102" s="112">
        <v>0</v>
      </c>
      <c r="AB102" s="112">
        <v>152</v>
      </c>
      <c r="AC102" s="112">
        <v>0</v>
      </c>
      <c r="AD102" s="112">
        <v>1</v>
      </c>
      <c r="AE102" s="109">
        <v>0.51515151515151514</v>
      </c>
      <c r="AF102" s="109">
        <v>3.0303030303030304E-2</v>
      </c>
      <c r="AG102" s="107">
        <v>0</v>
      </c>
      <c r="AH102" s="107">
        <v>0</v>
      </c>
      <c r="AI102" s="107">
        <v>0</v>
      </c>
      <c r="AJ102" s="107">
        <v>0</v>
      </c>
      <c r="AK102" s="107">
        <v>0</v>
      </c>
      <c r="AL102" s="111">
        <v>3</v>
      </c>
      <c r="AM102" s="111">
        <v>609.29999999999995</v>
      </c>
      <c r="AN102" s="107">
        <v>0</v>
      </c>
      <c r="AO102" s="107">
        <v>2</v>
      </c>
      <c r="AP102" s="109">
        <v>3.0303030303030304E-2</v>
      </c>
      <c r="AQ102" s="105">
        <v>0</v>
      </c>
      <c r="AR102" s="106">
        <v>181.941208598</v>
      </c>
      <c r="AS102" s="107">
        <v>0</v>
      </c>
      <c r="AT102" s="107">
        <v>0</v>
      </c>
      <c r="AU102" s="107">
        <v>1</v>
      </c>
      <c r="AV102" s="108">
        <v>4.7111548693700005</v>
      </c>
      <c r="AW102" s="107">
        <v>0</v>
      </c>
      <c r="AX102" s="107">
        <v>0</v>
      </c>
      <c r="AY102" s="107">
        <v>0</v>
      </c>
      <c r="AZ102" s="107">
        <v>0</v>
      </c>
      <c r="BA102" s="218">
        <v>2</v>
      </c>
      <c r="BB102" s="218">
        <v>37.799999999999997</v>
      </c>
      <c r="BC102" s="111">
        <v>0</v>
      </c>
      <c r="BD102" s="107">
        <v>2015</v>
      </c>
      <c r="BE102" s="107">
        <v>154</v>
      </c>
      <c r="BF102" s="109">
        <v>0.45454545454545453</v>
      </c>
      <c r="BG102" s="105">
        <v>0</v>
      </c>
      <c r="BH102" s="113">
        <v>0</v>
      </c>
      <c r="BI102" s="113">
        <v>0</v>
      </c>
      <c r="BJ102" s="113">
        <v>119.263380482</v>
      </c>
      <c r="BK102" s="113">
        <v>0</v>
      </c>
      <c r="BL102" s="113">
        <v>0.25987668201699998</v>
      </c>
      <c r="BM102" s="113">
        <v>363.57136539500004</v>
      </c>
      <c r="BN102" s="113">
        <v>33.692994883126602</v>
      </c>
      <c r="BO102" s="105">
        <v>0</v>
      </c>
      <c r="BP102" s="105">
        <v>0</v>
      </c>
      <c r="BQ102" s="105">
        <v>0</v>
      </c>
      <c r="BR102" s="111" t="s">
        <v>564</v>
      </c>
      <c r="BS102" s="111" t="s">
        <v>564</v>
      </c>
      <c r="BT102" s="111" t="s">
        <v>564</v>
      </c>
      <c r="BU102" s="107">
        <v>0</v>
      </c>
      <c r="BV102" s="106">
        <v>0</v>
      </c>
      <c r="BW102" s="107">
        <v>3</v>
      </c>
      <c r="BX102" s="107">
        <v>145</v>
      </c>
      <c r="BY102" s="216">
        <v>6</v>
      </c>
      <c r="BZ102" s="220">
        <v>742.4</v>
      </c>
      <c r="CA102" s="111">
        <v>0</v>
      </c>
      <c r="CB102" s="111">
        <v>32</v>
      </c>
      <c r="CC102" s="111">
        <v>0</v>
      </c>
      <c r="CD102" s="112">
        <v>1</v>
      </c>
      <c r="CE102" s="114">
        <v>0.92300000000000004</v>
      </c>
      <c r="CF102" s="216">
        <v>21</v>
      </c>
      <c r="CG102" s="216">
        <v>656.7</v>
      </c>
      <c r="CH102" s="107">
        <v>1</v>
      </c>
      <c r="CI102" s="110"/>
      <c r="CJ102" s="107">
        <v>1</v>
      </c>
      <c r="CK102" s="107">
        <v>0</v>
      </c>
      <c r="CL102" s="112">
        <v>0</v>
      </c>
      <c r="CM102" s="112">
        <v>0</v>
      </c>
      <c r="CN102" s="115">
        <v>6.666666666666667</v>
      </c>
      <c r="CO102" s="115">
        <v>0</v>
      </c>
      <c r="CP102" s="115">
        <v>0</v>
      </c>
      <c r="CQ102" s="116">
        <v>17670.370370370372</v>
      </c>
      <c r="CR102" s="115">
        <v>1</v>
      </c>
      <c r="CS102" s="115">
        <v>1</v>
      </c>
      <c r="CT102" s="112">
        <v>0</v>
      </c>
      <c r="CU102" s="112">
        <v>0</v>
      </c>
      <c r="CV102" s="112">
        <v>0</v>
      </c>
      <c r="CW102" s="112">
        <v>0</v>
      </c>
    </row>
    <row r="103" spans="1:101" s="219" customFormat="1" x14ac:dyDescent="0.25">
      <c r="A103" s="110" t="s">
        <v>283</v>
      </c>
      <c r="B103" s="111">
        <v>10</v>
      </c>
      <c r="C103" s="111">
        <v>20</v>
      </c>
      <c r="D103" s="111">
        <v>202</v>
      </c>
      <c r="E103" s="111">
        <v>7</v>
      </c>
      <c r="F103" s="111">
        <v>2</v>
      </c>
      <c r="G103" s="111">
        <v>21</v>
      </c>
      <c r="H103" s="111"/>
      <c r="I103" s="111">
        <v>0.25</v>
      </c>
      <c r="J103" s="111">
        <v>0</v>
      </c>
      <c r="K103" s="216">
        <v>5</v>
      </c>
      <c r="L103" s="111">
        <v>1694.6</v>
      </c>
      <c r="M103" s="111" t="s">
        <v>568</v>
      </c>
      <c r="N103" s="111">
        <v>3</v>
      </c>
      <c r="O103" s="111">
        <v>0</v>
      </c>
      <c r="P103" s="111">
        <v>0</v>
      </c>
      <c r="Q103" s="111">
        <v>0</v>
      </c>
      <c r="R103" s="109">
        <v>0.64500000000000002</v>
      </c>
      <c r="S103" s="111">
        <v>1</v>
      </c>
      <c r="T103" s="2">
        <v>0</v>
      </c>
      <c r="U103" s="107">
        <v>0</v>
      </c>
      <c r="V103" s="112">
        <v>273</v>
      </c>
      <c r="W103" s="107">
        <v>23</v>
      </c>
      <c r="X103" s="217">
        <v>2</v>
      </c>
      <c r="Y103" s="217">
        <v>1174.5</v>
      </c>
      <c r="Z103" s="112">
        <v>0</v>
      </c>
      <c r="AA103" s="112">
        <v>0</v>
      </c>
      <c r="AB103" s="112">
        <v>351</v>
      </c>
      <c r="AC103" s="112">
        <v>7</v>
      </c>
      <c r="AD103" s="112">
        <v>0</v>
      </c>
      <c r="AE103" s="109">
        <v>0.51700000000000002</v>
      </c>
      <c r="AF103" s="109">
        <v>4.8000000000000001E-2</v>
      </c>
      <c r="AG103" s="107">
        <v>0</v>
      </c>
      <c r="AH103" s="107">
        <v>0</v>
      </c>
      <c r="AI103" s="106">
        <v>19440.619706669604</v>
      </c>
      <c r="AJ103" s="107">
        <v>0</v>
      </c>
      <c r="AK103" s="107">
        <v>0</v>
      </c>
      <c r="AL103" s="111">
        <v>0</v>
      </c>
      <c r="AM103" s="111">
        <v>0</v>
      </c>
      <c r="AN103" s="107">
        <v>1</v>
      </c>
      <c r="AO103" s="107">
        <v>4</v>
      </c>
      <c r="AP103" s="109">
        <v>0.216</v>
      </c>
      <c r="AQ103" s="105">
        <v>0</v>
      </c>
      <c r="AR103" s="106">
        <v>3.1943787758300002</v>
      </c>
      <c r="AS103" s="107">
        <v>0</v>
      </c>
      <c r="AT103" s="107">
        <v>0</v>
      </c>
      <c r="AU103" s="107">
        <v>1</v>
      </c>
      <c r="AV103" s="108">
        <v>9.5141713460300004</v>
      </c>
      <c r="AW103" s="107">
        <v>0</v>
      </c>
      <c r="AX103" s="107">
        <v>0</v>
      </c>
      <c r="AY103" s="107">
        <v>0</v>
      </c>
      <c r="AZ103" s="107">
        <v>0</v>
      </c>
      <c r="BA103" s="218">
        <v>1</v>
      </c>
      <c r="BB103" s="218">
        <v>839.8</v>
      </c>
      <c r="BC103" s="111">
        <v>6</v>
      </c>
      <c r="BD103" s="107">
        <v>2426</v>
      </c>
      <c r="BE103" s="107">
        <v>244</v>
      </c>
      <c r="BF103" s="109">
        <v>0.439</v>
      </c>
      <c r="BG103" s="105">
        <v>0</v>
      </c>
      <c r="BH103" s="113">
        <v>0</v>
      </c>
      <c r="BI103" s="113">
        <v>0</v>
      </c>
      <c r="BJ103" s="113">
        <v>7.0426239971100006</v>
      </c>
      <c r="BK103" s="113">
        <v>0</v>
      </c>
      <c r="BL103" s="113">
        <v>0</v>
      </c>
      <c r="BM103" s="113">
        <v>50.931764114399996</v>
      </c>
      <c r="BN103" s="113">
        <v>94.344205697979987</v>
      </c>
      <c r="BO103" s="105">
        <v>5</v>
      </c>
      <c r="BP103" s="105">
        <v>0</v>
      </c>
      <c r="BQ103" s="105">
        <v>0</v>
      </c>
      <c r="BR103" s="111" t="s">
        <v>564</v>
      </c>
      <c r="BS103" s="111" t="s">
        <v>564</v>
      </c>
      <c r="BT103" s="111" t="s">
        <v>564</v>
      </c>
      <c r="BU103" s="107">
        <v>0</v>
      </c>
      <c r="BV103" s="106">
        <v>0</v>
      </c>
      <c r="BW103" s="107">
        <v>1</v>
      </c>
      <c r="BX103" s="107">
        <v>20</v>
      </c>
      <c r="BY103" s="216" t="s">
        <v>588</v>
      </c>
      <c r="BZ103" s="216" t="s">
        <v>589</v>
      </c>
      <c r="CA103" s="111">
        <v>0</v>
      </c>
      <c r="CB103" s="111">
        <v>60</v>
      </c>
      <c r="CC103" s="111">
        <v>0</v>
      </c>
      <c r="CD103" s="112" t="s">
        <v>555</v>
      </c>
      <c r="CE103" s="114">
        <v>0.95299999999999996</v>
      </c>
      <c r="CF103" s="216">
        <v>2</v>
      </c>
      <c r="CG103" s="216">
        <v>133.80000000000001</v>
      </c>
      <c r="CH103" s="107">
        <v>1</v>
      </c>
      <c r="CI103" s="110"/>
      <c r="CJ103" s="107">
        <v>6</v>
      </c>
      <c r="CK103" s="107">
        <v>0</v>
      </c>
      <c r="CL103" s="112">
        <v>0</v>
      </c>
      <c r="CM103" s="112">
        <v>0</v>
      </c>
      <c r="CN103" s="115">
        <v>5</v>
      </c>
      <c r="CO103" s="115">
        <v>0</v>
      </c>
      <c r="CP103" s="115">
        <v>0</v>
      </c>
      <c r="CQ103" s="116">
        <v>19029.629629629631</v>
      </c>
      <c r="CR103" s="115">
        <v>0</v>
      </c>
      <c r="CS103" s="115">
        <v>0</v>
      </c>
      <c r="CT103" s="112">
        <v>1</v>
      </c>
      <c r="CU103" s="112">
        <v>0</v>
      </c>
      <c r="CV103" s="112">
        <v>14</v>
      </c>
      <c r="CW103" s="112">
        <v>0</v>
      </c>
    </row>
    <row r="104" spans="1:101" s="219" customFormat="1" x14ac:dyDescent="0.25">
      <c r="A104" s="110" t="s">
        <v>80</v>
      </c>
      <c r="B104" s="111">
        <v>22</v>
      </c>
      <c r="C104" s="111">
        <v>84</v>
      </c>
      <c r="D104" s="111">
        <v>882</v>
      </c>
      <c r="E104" s="111">
        <v>19</v>
      </c>
      <c r="F104" s="111">
        <v>0</v>
      </c>
      <c r="G104" s="111">
        <v>20</v>
      </c>
      <c r="H104" s="111"/>
      <c r="I104" s="111"/>
      <c r="J104" s="111">
        <v>8</v>
      </c>
      <c r="K104" s="216">
        <v>4</v>
      </c>
      <c r="L104" s="111">
        <v>307.5</v>
      </c>
      <c r="M104" s="111" t="s">
        <v>568</v>
      </c>
      <c r="N104" s="111">
        <v>16</v>
      </c>
      <c r="O104" s="111">
        <v>95</v>
      </c>
      <c r="P104" s="111">
        <v>0</v>
      </c>
      <c r="Q104" s="111">
        <v>8</v>
      </c>
      <c r="R104" s="109">
        <v>0.74193548387096775</v>
      </c>
      <c r="S104" s="111">
        <v>4</v>
      </c>
      <c r="T104" s="2">
        <v>0</v>
      </c>
      <c r="U104" s="107">
        <v>3</v>
      </c>
      <c r="V104" s="112">
        <v>426</v>
      </c>
      <c r="W104" s="107">
        <v>114</v>
      </c>
      <c r="X104" s="217">
        <v>2</v>
      </c>
      <c r="Y104" s="217">
        <v>5358.6</v>
      </c>
      <c r="Z104" s="112">
        <v>3394.819</v>
      </c>
      <c r="AA104" s="112">
        <v>0</v>
      </c>
      <c r="AB104" s="112">
        <v>3064</v>
      </c>
      <c r="AC104" s="112">
        <v>202</v>
      </c>
      <c r="AD104" s="112">
        <v>6</v>
      </c>
      <c r="AE104" s="109">
        <v>0.46341463414634149</v>
      </c>
      <c r="AF104" s="109">
        <v>2.4390243902439025E-2</v>
      </c>
      <c r="AG104" s="107">
        <v>1</v>
      </c>
      <c r="AH104" s="107">
        <v>0</v>
      </c>
      <c r="AI104" s="106">
        <v>0</v>
      </c>
      <c r="AJ104" s="107">
        <v>1</v>
      </c>
      <c r="AK104" s="107">
        <v>0</v>
      </c>
      <c r="AL104" s="111">
        <v>0</v>
      </c>
      <c r="AM104" s="111">
        <v>0</v>
      </c>
      <c r="AN104" s="107">
        <v>4</v>
      </c>
      <c r="AO104" s="107">
        <v>6</v>
      </c>
      <c r="AP104" s="109">
        <v>0.17073170731707318</v>
      </c>
      <c r="AQ104" s="105">
        <v>0</v>
      </c>
      <c r="AR104" s="106">
        <v>0</v>
      </c>
      <c r="AS104" s="107">
        <v>0</v>
      </c>
      <c r="AT104" s="107">
        <v>1</v>
      </c>
      <c r="AU104" s="107">
        <v>1</v>
      </c>
      <c r="AV104" s="108">
        <v>20.260273152</v>
      </c>
      <c r="AW104" s="107">
        <v>0</v>
      </c>
      <c r="AX104" s="107">
        <v>0</v>
      </c>
      <c r="AY104" s="107">
        <v>0</v>
      </c>
      <c r="AZ104" s="107">
        <v>1</v>
      </c>
      <c r="BA104" s="218">
        <v>1</v>
      </c>
      <c r="BB104" s="218">
        <v>1724.2</v>
      </c>
      <c r="BC104" s="111">
        <v>93</v>
      </c>
      <c r="BD104" s="107">
        <v>2563</v>
      </c>
      <c r="BE104" s="107">
        <v>144</v>
      </c>
      <c r="BF104" s="109">
        <v>0.65853658536585369</v>
      </c>
      <c r="BG104" s="105">
        <v>0</v>
      </c>
      <c r="BH104" s="113">
        <v>0</v>
      </c>
      <c r="BI104" s="113">
        <v>145.62055961900001</v>
      </c>
      <c r="BJ104" s="113">
        <v>237.540229826</v>
      </c>
      <c r="BK104" s="113">
        <v>145.62055961900001</v>
      </c>
      <c r="BL104" s="113">
        <v>0</v>
      </c>
      <c r="BM104" s="113">
        <v>18.3305946937</v>
      </c>
      <c r="BN104" s="113">
        <v>130.79702307492602</v>
      </c>
      <c r="BO104" s="105">
        <v>2</v>
      </c>
      <c r="BP104" s="105">
        <v>0</v>
      </c>
      <c r="BQ104" s="105">
        <v>0</v>
      </c>
      <c r="BR104" s="111" t="s">
        <v>564</v>
      </c>
      <c r="BS104" s="111" t="s">
        <v>564</v>
      </c>
      <c r="BT104" s="111" t="s">
        <v>564</v>
      </c>
      <c r="BU104" s="107">
        <v>1</v>
      </c>
      <c r="BV104" s="106">
        <v>1</v>
      </c>
      <c r="BW104" s="107">
        <v>1</v>
      </c>
      <c r="BX104" s="107">
        <v>12</v>
      </c>
      <c r="BY104" s="216">
        <v>1</v>
      </c>
      <c r="BZ104" s="220">
        <v>1115.5</v>
      </c>
      <c r="CA104" s="111">
        <v>63</v>
      </c>
      <c r="CB104" s="111">
        <v>177</v>
      </c>
      <c r="CC104" s="111">
        <v>0</v>
      </c>
      <c r="CD104" s="112">
        <v>38</v>
      </c>
      <c r="CE104" s="114">
        <v>0.92100000000000004</v>
      </c>
      <c r="CF104" s="216">
        <v>1</v>
      </c>
      <c r="CG104" s="216">
        <v>20.100000000000001</v>
      </c>
      <c r="CH104" s="107">
        <v>23</v>
      </c>
      <c r="CI104" s="110"/>
      <c r="CJ104" s="107">
        <v>12</v>
      </c>
      <c r="CK104" s="107">
        <v>0</v>
      </c>
      <c r="CL104" s="112">
        <v>0</v>
      </c>
      <c r="CM104" s="112">
        <v>0</v>
      </c>
      <c r="CN104" s="115">
        <v>10</v>
      </c>
      <c r="CO104" s="115">
        <v>89.666666666666671</v>
      </c>
      <c r="CP104" s="115">
        <v>6427.333333333333</v>
      </c>
      <c r="CQ104" s="116">
        <v>772059.25925925933</v>
      </c>
      <c r="CR104" s="115">
        <v>3</v>
      </c>
      <c r="CS104" s="115">
        <v>0</v>
      </c>
      <c r="CT104" s="112">
        <v>8</v>
      </c>
      <c r="CU104" s="112">
        <v>18</v>
      </c>
      <c r="CV104" s="112">
        <v>661</v>
      </c>
      <c r="CW104" s="112">
        <v>191</v>
      </c>
    </row>
    <row r="105" spans="1:101" s="219" customFormat="1" x14ac:dyDescent="0.25">
      <c r="A105" s="110" t="s">
        <v>223</v>
      </c>
      <c r="B105" s="111">
        <v>4</v>
      </c>
      <c r="C105" s="111">
        <v>20</v>
      </c>
      <c r="D105" s="111">
        <v>410</v>
      </c>
      <c r="E105" s="111">
        <v>5</v>
      </c>
      <c r="F105" s="111">
        <v>0</v>
      </c>
      <c r="G105" s="111">
        <v>13</v>
      </c>
      <c r="H105" s="111"/>
      <c r="I105" s="111"/>
      <c r="J105" s="111">
        <v>5</v>
      </c>
      <c r="K105" s="216">
        <v>27</v>
      </c>
      <c r="L105" s="111">
        <v>2736.4</v>
      </c>
      <c r="M105" s="111" t="s">
        <v>569</v>
      </c>
      <c r="N105" s="111">
        <v>1</v>
      </c>
      <c r="O105" s="111">
        <v>70</v>
      </c>
      <c r="P105" s="111">
        <v>0</v>
      </c>
      <c r="Q105" s="111">
        <v>0</v>
      </c>
      <c r="R105" s="109">
        <v>0.8392857142857143</v>
      </c>
      <c r="S105" s="111">
        <v>2</v>
      </c>
      <c r="T105" s="2">
        <v>2</v>
      </c>
      <c r="U105" s="107">
        <v>0</v>
      </c>
      <c r="V105" s="112">
        <v>260</v>
      </c>
      <c r="W105" s="107">
        <v>8</v>
      </c>
      <c r="X105" s="217">
        <v>29</v>
      </c>
      <c r="Y105" s="217">
        <v>15766</v>
      </c>
      <c r="Z105" s="112">
        <v>0</v>
      </c>
      <c r="AA105" s="112">
        <v>0</v>
      </c>
      <c r="AB105" s="112">
        <v>86</v>
      </c>
      <c r="AC105" s="112">
        <v>0</v>
      </c>
      <c r="AD105" s="112">
        <v>1</v>
      </c>
      <c r="AE105" s="109">
        <v>0.620253164556962</v>
      </c>
      <c r="AF105" s="109">
        <v>7.5949367088607597E-2</v>
      </c>
      <c r="AG105" s="107">
        <v>0</v>
      </c>
      <c r="AH105" s="107">
        <v>0</v>
      </c>
      <c r="AI105" s="106">
        <v>0</v>
      </c>
      <c r="AJ105" s="107">
        <v>0</v>
      </c>
      <c r="AK105" s="107">
        <v>0</v>
      </c>
      <c r="AL105" s="111">
        <v>9</v>
      </c>
      <c r="AM105" s="111">
        <v>272.2</v>
      </c>
      <c r="AN105" s="107">
        <v>0</v>
      </c>
      <c r="AO105" s="107">
        <v>2</v>
      </c>
      <c r="AP105" s="109">
        <v>0.29113924050632911</v>
      </c>
      <c r="AQ105" s="105">
        <v>0</v>
      </c>
      <c r="AR105" s="106">
        <v>27.960254425500001</v>
      </c>
      <c r="AS105" s="107">
        <v>0</v>
      </c>
      <c r="AT105" s="107">
        <v>0</v>
      </c>
      <c r="AU105" s="107">
        <v>0</v>
      </c>
      <c r="AV105" s="108">
        <v>7.2199866198300002</v>
      </c>
      <c r="AW105" s="107">
        <v>0</v>
      </c>
      <c r="AX105" s="107">
        <v>0</v>
      </c>
      <c r="AY105" s="107">
        <v>0</v>
      </c>
      <c r="AZ105" s="107">
        <v>0</v>
      </c>
      <c r="BA105" s="218">
        <v>2</v>
      </c>
      <c r="BB105" s="218">
        <v>43.4</v>
      </c>
      <c r="BC105" s="111">
        <v>0</v>
      </c>
      <c r="BD105" s="107">
        <v>1242</v>
      </c>
      <c r="BE105" s="107">
        <v>15</v>
      </c>
      <c r="BF105" s="109">
        <v>0.46835443037974683</v>
      </c>
      <c r="BG105" s="105">
        <v>0</v>
      </c>
      <c r="BH105" s="113">
        <v>195.34787114100001</v>
      </c>
      <c r="BI105" s="113">
        <v>526.93838600499998</v>
      </c>
      <c r="BJ105" s="113">
        <v>563.00401135699997</v>
      </c>
      <c r="BK105" s="113">
        <v>540.29949986500003</v>
      </c>
      <c r="BL105" s="113">
        <v>119.621149073</v>
      </c>
      <c r="BM105" s="113">
        <v>418.47952037900001</v>
      </c>
      <c r="BN105" s="113">
        <v>175.23416754995887</v>
      </c>
      <c r="BO105" s="105">
        <v>2</v>
      </c>
      <c r="BP105" s="105">
        <v>0</v>
      </c>
      <c r="BQ105" s="105">
        <v>0</v>
      </c>
      <c r="BR105" s="111" t="s">
        <v>564</v>
      </c>
      <c r="BS105" s="111" t="s">
        <v>564</v>
      </c>
      <c r="BT105" s="111" t="s">
        <v>564</v>
      </c>
      <c r="BU105" s="107">
        <v>0</v>
      </c>
      <c r="BV105" s="106">
        <v>2</v>
      </c>
      <c r="BW105" s="107">
        <v>4</v>
      </c>
      <c r="BX105" s="107">
        <v>492</v>
      </c>
      <c r="BY105" s="216">
        <v>6</v>
      </c>
      <c r="BZ105" s="220">
        <v>710.3</v>
      </c>
      <c r="CA105" s="111">
        <v>0</v>
      </c>
      <c r="CB105" s="111">
        <v>125</v>
      </c>
      <c r="CC105" s="111">
        <v>0</v>
      </c>
      <c r="CD105" s="112">
        <v>8</v>
      </c>
      <c r="CE105" s="114">
        <v>0.94299999999999995</v>
      </c>
      <c r="CF105" s="216">
        <v>19</v>
      </c>
      <c r="CG105" s="216">
        <v>462.6</v>
      </c>
      <c r="CH105" s="107">
        <v>1</v>
      </c>
      <c r="CI105" s="110"/>
      <c r="CJ105" s="107">
        <v>4</v>
      </c>
      <c r="CK105" s="107">
        <v>0</v>
      </c>
      <c r="CL105" s="112">
        <v>0</v>
      </c>
      <c r="CM105" s="112">
        <v>0</v>
      </c>
      <c r="CN105" s="115">
        <v>6.666666666666667</v>
      </c>
      <c r="CO105" s="115">
        <v>7.666666666666667</v>
      </c>
      <c r="CP105" s="115">
        <v>1669.6666666666667</v>
      </c>
      <c r="CQ105" s="116">
        <v>50292.592592592591</v>
      </c>
      <c r="CR105" s="115">
        <v>1</v>
      </c>
      <c r="CS105" s="115">
        <v>0</v>
      </c>
      <c r="CT105" s="112">
        <v>5</v>
      </c>
      <c r="CU105" s="112">
        <v>0</v>
      </c>
      <c r="CV105" s="112">
        <v>124</v>
      </c>
      <c r="CW105" s="112">
        <v>41</v>
      </c>
    </row>
    <row r="106" spans="1:101" s="219" customFormat="1" x14ac:dyDescent="0.25">
      <c r="A106" s="110" t="s">
        <v>181</v>
      </c>
      <c r="B106" s="111">
        <v>10</v>
      </c>
      <c r="C106" s="111">
        <v>42</v>
      </c>
      <c r="D106" s="111">
        <v>602</v>
      </c>
      <c r="E106" s="111">
        <v>20</v>
      </c>
      <c r="F106" s="111">
        <v>0</v>
      </c>
      <c r="G106" s="111">
        <v>10</v>
      </c>
      <c r="H106" s="111"/>
      <c r="I106" s="111"/>
      <c r="J106" s="111">
        <v>11</v>
      </c>
      <c r="K106" s="216">
        <v>1</v>
      </c>
      <c r="L106" s="111">
        <v>105</v>
      </c>
      <c r="M106" s="111" t="s">
        <v>568</v>
      </c>
      <c r="N106" s="111">
        <v>12</v>
      </c>
      <c r="O106" s="111">
        <v>64</v>
      </c>
      <c r="P106" s="111">
        <v>0</v>
      </c>
      <c r="Q106" s="111">
        <v>9</v>
      </c>
      <c r="R106" s="109">
        <v>0.64500000000000002</v>
      </c>
      <c r="S106" s="111">
        <v>3</v>
      </c>
      <c r="T106" s="2">
        <v>0</v>
      </c>
      <c r="U106" s="107">
        <v>0</v>
      </c>
      <c r="V106" s="112">
        <v>790</v>
      </c>
      <c r="W106" s="107">
        <v>17</v>
      </c>
      <c r="X106" s="217">
        <v>0</v>
      </c>
      <c r="Y106" s="217">
        <v>0</v>
      </c>
      <c r="Z106" s="112">
        <v>0</v>
      </c>
      <c r="AA106" s="112">
        <v>0</v>
      </c>
      <c r="AB106" s="112">
        <v>50</v>
      </c>
      <c r="AC106" s="112">
        <v>0</v>
      </c>
      <c r="AD106" s="112">
        <v>4</v>
      </c>
      <c r="AE106" s="109">
        <v>0.51700000000000002</v>
      </c>
      <c r="AF106" s="109">
        <v>4.8000000000000001E-2</v>
      </c>
      <c r="AG106" s="107">
        <v>0</v>
      </c>
      <c r="AH106" s="107">
        <v>0</v>
      </c>
      <c r="AI106" s="106">
        <v>0</v>
      </c>
      <c r="AJ106" s="107">
        <v>0</v>
      </c>
      <c r="AK106" s="107">
        <v>0</v>
      </c>
      <c r="AL106" s="111">
        <v>0</v>
      </c>
      <c r="AM106" s="111">
        <v>0</v>
      </c>
      <c r="AN106" s="107">
        <v>2</v>
      </c>
      <c r="AO106" s="107">
        <v>5</v>
      </c>
      <c r="AP106" s="109">
        <v>0.216</v>
      </c>
      <c r="AQ106" s="105">
        <v>0</v>
      </c>
      <c r="AR106" s="106">
        <v>0</v>
      </c>
      <c r="AS106" s="107">
        <v>0</v>
      </c>
      <c r="AT106" s="107">
        <v>0</v>
      </c>
      <c r="AU106" s="107">
        <v>1</v>
      </c>
      <c r="AV106" s="108">
        <v>173.22937126800002</v>
      </c>
      <c r="AW106" s="107">
        <v>0</v>
      </c>
      <c r="AX106" s="107">
        <v>0</v>
      </c>
      <c r="AY106" s="107">
        <v>0</v>
      </c>
      <c r="AZ106" s="107">
        <v>2</v>
      </c>
      <c r="BA106" s="218" t="s">
        <v>588</v>
      </c>
      <c r="BB106" s="218" t="s">
        <v>589</v>
      </c>
      <c r="BC106" s="111">
        <v>84</v>
      </c>
      <c r="BD106" s="107">
        <v>892</v>
      </c>
      <c r="BE106" s="107">
        <v>197</v>
      </c>
      <c r="BF106" s="109">
        <v>0.439</v>
      </c>
      <c r="BG106" s="105">
        <v>0</v>
      </c>
      <c r="BH106" s="113">
        <v>173.77155153199999</v>
      </c>
      <c r="BI106" s="113">
        <v>1528.37097429</v>
      </c>
      <c r="BJ106" s="113">
        <v>1549.6108326599999</v>
      </c>
      <c r="BK106" s="113">
        <v>1528.17940494</v>
      </c>
      <c r="BL106" s="113">
        <v>0</v>
      </c>
      <c r="BM106" s="113">
        <v>20.398115561600001</v>
      </c>
      <c r="BN106" s="113">
        <v>0</v>
      </c>
      <c r="BO106" s="105">
        <v>3</v>
      </c>
      <c r="BP106" s="105">
        <v>0</v>
      </c>
      <c r="BQ106" s="105">
        <v>0</v>
      </c>
      <c r="BR106" s="111" t="s">
        <v>564</v>
      </c>
      <c r="BS106" s="111" t="s">
        <v>564</v>
      </c>
      <c r="BT106" s="111" t="s">
        <v>564</v>
      </c>
      <c r="BU106" s="107">
        <v>2</v>
      </c>
      <c r="BV106" s="106">
        <v>0</v>
      </c>
      <c r="BW106" s="107">
        <v>0</v>
      </c>
      <c r="BX106" s="107">
        <v>0</v>
      </c>
      <c r="BY106" s="216" t="s">
        <v>588</v>
      </c>
      <c r="BZ106" s="216" t="s">
        <v>589</v>
      </c>
      <c r="CA106" s="111">
        <v>0</v>
      </c>
      <c r="CB106" s="111">
        <v>1339</v>
      </c>
      <c r="CC106" s="111">
        <v>0</v>
      </c>
      <c r="CD106" s="112">
        <v>2</v>
      </c>
      <c r="CE106" s="114">
        <v>0.94199999999999995</v>
      </c>
      <c r="CF106" s="216">
        <v>0</v>
      </c>
      <c r="CG106" s="216">
        <v>0</v>
      </c>
      <c r="CH106" s="107">
        <v>8</v>
      </c>
      <c r="CI106" s="110">
        <v>1</v>
      </c>
      <c r="CJ106" s="107">
        <v>3</v>
      </c>
      <c r="CK106" s="107">
        <v>1</v>
      </c>
      <c r="CL106" s="112">
        <v>0</v>
      </c>
      <c r="CM106" s="112">
        <v>0</v>
      </c>
      <c r="CN106" s="115">
        <v>3.3333333333333335</v>
      </c>
      <c r="CO106" s="115">
        <v>0</v>
      </c>
      <c r="CP106" s="115">
        <v>0</v>
      </c>
      <c r="CQ106" s="116">
        <v>91070.370370370365</v>
      </c>
      <c r="CR106" s="115">
        <v>6</v>
      </c>
      <c r="CS106" s="115">
        <v>2</v>
      </c>
      <c r="CT106" s="112">
        <v>4</v>
      </c>
      <c r="CU106" s="112">
        <v>0</v>
      </c>
      <c r="CV106" s="112">
        <v>66</v>
      </c>
      <c r="CW106" s="112">
        <v>3</v>
      </c>
    </row>
    <row r="107" spans="1:101" s="219" customFormat="1" x14ac:dyDescent="0.25">
      <c r="A107" s="110" t="s">
        <v>278</v>
      </c>
      <c r="B107" s="111">
        <v>12</v>
      </c>
      <c r="C107" s="111">
        <v>23</v>
      </c>
      <c r="D107" s="111">
        <v>339</v>
      </c>
      <c r="E107" s="111">
        <v>37</v>
      </c>
      <c r="F107" s="111">
        <v>2</v>
      </c>
      <c r="G107" s="111">
        <v>13</v>
      </c>
      <c r="H107" s="111"/>
      <c r="I107" s="111"/>
      <c r="J107" s="111">
        <v>5</v>
      </c>
      <c r="K107" s="216">
        <v>1</v>
      </c>
      <c r="L107" s="111">
        <v>679.4</v>
      </c>
      <c r="M107" s="111" t="s">
        <v>568</v>
      </c>
      <c r="N107" s="111">
        <v>1</v>
      </c>
      <c r="O107" s="111">
        <v>0</v>
      </c>
      <c r="P107" s="111">
        <v>0</v>
      </c>
      <c r="Q107" s="111">
        <v>0</v>
      </c>
      <c r="R107" s="109">
        <v>0.64500000000000002</v>
      </c>
      <c r="S107" s="111">
        <v>1</v>
      </c>
      <c r="T107" s="2">
        <v>0</v>
      </c>
      <c r="U107" s="107">
        <v>0</v>
      </c>
      <c r="V107" s="112">
        <v>12691</v>
      </c>
      <c r="W107" s="107">
        <v>1</v>
      </c>
      <c r="X107" s="217">
        <v>8</v>
      </c>
      <c r="Y107" s="217">
        <v>13372.8</v>
      </c>
      <c r="Z107" s="112">
        <v>0</v>
      </c>
      <c r="AA107" s="112">
        <v>0</v>
      </c>
      <c r="AB107" s="112">
        <v>0</v>
      </c>
      <c r="AC107" s="112">
        <v>0</v>
      </c>
      <c r="AD107" s="112">
        <v>0</v>
      </c>
      <c r="AE107" s="109">
        <v>0.51700000000000002</v>
      </c>
      <c r="AF107" s="109">
        <v>4.8000000000000001E-2</v>
      </c>
      <c r="AG107" s="107">
        <v>0</v>
      </c>
      <c r="AH107" s="107">
        <v>0</v>
      </c>
      <c r="AI107" s="107">
        <v>0</v>
      </c>
      <c r="AJ107" s="107">
        <v>0</v>
      </c>
      <c r="AK107" s="107">
        <v>0</v>
      </c>
      <c r="AL107" s="111">
        <v>2</v>
      </c>
      <c r="AM107" s="111">
        <v>87.4</v>
      </c>
      <c r="AN107" s="107">
        <v>0</v>
      </c>
      <c r="AO107" s="107">
        <v>1</v>
      </c>
      <c r="AP107" s="109">
        <v>0.216</v>
      </c>
      <c r="AQ107" s="105">
        <v>0</v>
      </c>
      <c r="AR107" s="106">
        <v>15.393763059199999</v>
      </c>
      <c r="AS107" s="107">
        <v>0</v>
      </c>
      <c r="AT107" s="107">
        <v>0</v>
      </c>
      <c r="AU107" s="107">
        <v>0</v>
      </c>
      <c r="AV107" s="108">
        <v>3.46382565032</v>
      </c>
      <c r="AW107" s="107">
        <v>0</v>
      </c>
      <c r="AX107" s="107">
        <v>0</v>
      </c>
      <c r="AY107" s="107">
        <v>0</v>
      </c>
      <c r="AZ107" s="107">
        <v>0</v>
      </c>
      <c r="BA107" s="218">
        <v>1</v>
      </c>
      <c r="BB107" s="218">
        <v>658.3</v>
      </c>
      <c r="BC107" s="111">
        <v>0</v>
      </c>
      <c r="BD107" s="107">
        <v>377</v>
      </c>
      <c r="BE107" s="107">
        <v>0</v>
      </c>
      <c r="BF107" s="109">
        <v>0.439</v>
      </c>
      <c r="BG107" s="105">
        <v>0</v>
      </c>
      <c r="BH107" s="113">
        <v>1638.9522835100001</v>
      </c>
      <c r="BI107" s="113">
        <v>11570.449343600001</v>
      </c>
      <c r="BJ107" s="113">
        <v>12090.156267299999</v>
      </c>
      <c r="BK107" s="113">
        <v>0</v>
      </c>
      <c r="BL107" s="113">
        <v>203.418219064</v>
      </c>
      <c r="BM107" s="113">
        <v>79.459035053699992</v>
      </c>
      <c r="BN107" s="113">
        <v>48.7770202086108</v>
      </c>
      <c r="BO107" s="105">
        <v>3</v>
      </c>
      <c r="BP107" s="105">
        <v>0</v>
      </c>
      <c r="BQ107" s="105">
        <v>0</v>
      </c>
      <c r="BR107" s="111" t="s">
        <v>564</v>
      </c>
      <c r="BS107" s="111" t="s">
        <v>564</v>
      </c>
      <c r="BT107" s="111" t="s">
        <v>564</v>
      </c>
      <c r="BU107" s="107">
        <v>0</v>
      </c>
      <c r="BV107" s="106">
        <v>0</v>
      </c>
      <c r="BW107" s="107">
        <v>1</v>
      </c>
      <c r="BX107" s="107">
        <v>12</v>
      </c>
      <c r="BY107" s="216">
        <v>6</v>
      </c>
      <c r="BZ107" s="220">
        <v>661.2</v>
      </c>
      <c r="CA107" s="111">
        <v>0</v>
      </c>
      <c r="CB107" s="111">
        <v>69</v>
      </c>
      <c r="CC107" s="111">
        <v>0</v>
      </c>
      <c r="CD107" s="112" t="s">
        <v>555</v>
      </c>
      <c r="CE107" s="114">
        <v>0.93300000000000005</v>
      </c>
      <c r="CF107" s="216">
        <v>8</v>
      </c>
      <c r="CG107" s="216">
        <v>243</v>
      </c>
      <c r="CH107" s="107">
        <v>0</v>
      </c>
      <c r="CI107" s="110">
        <v>1</v>
      </c>
      <c r="CJ107" s="107">
        <v>0</v>
      </c>
      <c r="CK107" s="107">
        <v>0</v>
      </c>
      <c r="CL107" s="112">
        <v>0</v>
      </c>
      <c r="CM107" s="112">
        <v>0</v>
      </c>
      <c r="CN107" s="115">
        <v>8.3333333333333339</v>
      </c>
      <c r="CO107" s="115">
        <v>0</v>
      </c>
      <c r="CP107" s="115">
        <v>0</v>
      </c>
      <c r="CQ107" s="116">
        <v>411855.55555555556</v>
      </c>
      <c r="CR107" s="115">
        <v>0</v>
      </c>
      <c r="CS107" s="115">
        <v>0</v>
      </c>
      <c r="CT107" s="112">
        <v>2</v>
      </c>
      <c r="CU107" s="112">
        <v>601</v>
      </c>
      <c r="CV107" s="112">
        <v>60</v>
      </c>
      <c r="CW107" s="112">
        <v>0</v>
      </c>
    </row>
    <row r="108" spans="1:101" s="219" customFormat="1" x14ac:dyDescent="0.25">
      <c r="A108" s="110" t="s">
        <v>58</v>
      </c>
      <c r="B108" s="111">
        <v>25</v>
      </c>
      <c r="C108" s="111">
        <v>64</v>
      </c>
      <c r="D108" s="111">
        <v>1379</v>
      </c>
      <c r="E108" s="111">
        <v>92</v>
      </c>
      <c r="F108" s="111">
        <v>1</v>
      </c>
      <c r="G108" s="111">
        <v>27</v>
      </c>
      <c r="H108" s="111"/>
      <c r="I108" s="111"/>
      <c r="J108" s="111">
        <v>20</v>
      </c>
      <c r="K108" s="216">
        <v>2</v>
      </c>
      <c r="L108" s="111">
        <v>73</v>
      </c>
      <c r="M108" s="111" t="s">
        <v>568</v>
      </c>
      <c r="N108" s="111">
        <v>3</v>
      </c>
      <c r="O108" s="111">
        <v>185</v>
      </c>
      <c r="P108" s="111">
        <v>0</v>
      </c>
      <c r="Q108" s="111">
        <v>12</v>
      </c>
      <c r="R108" s="109">
        <v>0.65909090909090906</v>
      </c>
      <c r="S108" s="111">
        <v>2</v>
      </c>
      <c r="T108" s="2">
        <v>0</v>
      </c>
      <c r="U108" s="107">
        <v>0</v>
      </c>
      <c r="V108" s="112">
        <v>6460</v>
      </c>
      <c r="W108" s="107">
        <v>36</v>
      </c>
      <c r="X108" s="217">
        <v>3</v>
      </c>
      <c r="Y108" s="217">
        <v>148.6</v>
      </c>
      <c r="Z108" s="112">
        <v>0</v>
      </c>
      <c r="AA108" s="112">
        <v>0</v>
      </c>
      <c r="AB108" s="112">
        <v>0</v>
      </c>
      <c r="AC108" s="112">
        <v>0</v>
      </c>
      <c r="AD108" s="112">
        <v>2</v>
      </c>
      <c r="AE108" s="109">
        <v>0.57627118644067798</v>
      </c>
      <c r="AF108" s="109">
        <v>5.0847457627118647E-2</v>
      </c>
      <c r="AG108" s="107">
        <v>0</v>
      </c>
      <c r="AH108" s="107">
        <v>0</v>
      </c>
      <c r="AI108" s="106">
        <v>0</v>
      </c>
      <c r="AJ108" s="107">
        <v>6</v>
      </c>
      <c r="AK108" s="107">
        <v>0</v>
      </c>
      <c r="AL108" s="111">
        <v>4</v>
      </c>
      <c r="AM108" s="111">
        <v>353.4</v>
      </c>
      <c r="AN108" s="107">
        <v>9</v>
      </c>
      <c r="AO108" s="107">
        <v>3</v>
      </c>
      <c r="AP108" s="109">
        <v>0.20338983050847459</v>
      </c>
      <c r="AQ108" s="105">
        <v>0</v>
      </c>
      <c r="AR108" s="106">
        <v>0</v>
      </c>
      <c r="AS108" s="107">
        <v>0</v>
      </c>
      <c r="AT108" s="107">
        <v>1</v>
      </c>
      <c r="AU108" s="107">
        <v>2</v>
      </c>
      <c r="AV108" s="108">
        <v>713.67544785799998</v>
      </c>
      <c r="AW108" s="107">
        <v>1</v>
      </c>
      <c r="AX108" s="107">
        <v>0</v>
      </c>
      <c r="AY108" s="107">
        <v>0</v>
      </c>
      <c r="AZ108" s="107">
        <v>1</v>
      </c>
      <c r="BA108" s="218">
        <v>2</v>
      </c>
      <c r="BB108" s="218">
        <v>1108.4000000000001</v>
      </c>
      <c r="BC108" s="111">
        <v>0</v>
      </c>
      <c r="BD108" s="107">
        <v>118</v>
      </c>
      <c r="BE108" s="107">
        <v>30</v>
      </c>
      <c r="BF108" s="109">
        <v>0.55932203389830504</v>
      </c>
      <c r="BG108" s="105">
        <v>67.789358271560005</v>
      </c>
      <c r="BH108" s="113">
        <v>3925.5389920799998</v>
      </c>
      <c r="BI108" s="113">
        <v>3267.4700443900001</v>
      </c>
      <c r="BJ108" s="113">
        <v>4466.9150438300003</v>
      </c>
      <c r="BK108" s="113">
        <v>3267.4700443900001</v>
      </c>
      <c r="BL108" s="113">
        <v>83.772944386299997</v>
      </c>
      <c r="BM108" s="113">
        <v>0</v>
      </c>
      <c r="BN108" s="113">
        <v>10959.511900592484</v>
      </c>
      <c r="BO108" s="105">
        <v>18</v>
      </c>
      <c r="BP108" s="105">
        <v>0</v>
      </c>
      <c r="BQ108" s="105">
        <v>0</v>
      </c>
      <c r="BR108" s="111" t="s">
        <v>564</v>
      </c>
      <c r="BS108" s="111" t="s">
        <v>564</v>
      </c>
      <c r="BT108" s="111" t="s">
        <v>564</v>
      </c>
      <c r="BU108" s="107">
        <v>0</v>
      </c>
      <c r="BV108" s="106">
        <v>1</v>
      </c>
      <c r="BW108" s="107">
        <v>4</v>
      </c>
      <c r="BX108" s="107">
        <v>74</v>
      </c>
      <c r="BY108" s="216" t="s">
        <v>588</v>
      </c>
      <c r="BZ108" s="216" t="s">
        <v>589</v>
      </c>
      <c r="CA108" s="111">
        <v>0</v>
      </c>
      <c r="CB108" s="111">
        <v>61</v>
      </c>
      <c r="CC108" s="111">
        <v>0</v>
      </c>
      <c r="CD108" s="112">
        <v>4</v>
      </c>
      <c r="CE108" s="114">
        <v>0.95399999999999996</v>
      </c>
      <c r="CF108" s="216">
        <v>7</v>
      </c>
      <c r="CG108" s="216">
        <v>166.4</v>
      </c>
      <c r="CH108" s="107">
        <v>7</v>
      </c>
      <c r="CI108" s="110">
        <v>0.5</v>
      </c>
      <c r="CJ108" s="107">
        <v>0</v>
      </c>
      <c r="CK108" s="107">
        <v>0</v>
      </c>
      <c r="CL108" s="112">
        <v>0</v>
      </c>
      <c r="CM108" s="112">
        <v>0</v>
      </c>
      <c r="CN108" s="115">
        <v>8.3333333333333339</v>
      </c>
      <c r="CO108" s="115">
        <v>17.666666666666668</v>
      </c>
      <c r="CP108" s="115">
        <v>609.33333333333337</v>
      </c>
      <c r="CQ108" s="116">
        <v>550500</v>
      </c>
      <c r="CR108" s="115">
        <v>4</v>
      </c>
      <c r="CS108" s="115">
        <v>1</v>
      </c>
      <c r="CT108" s="112">
        <v>13</v>
      </c>
      <c r="CU108" s="112">
        <v>0</v>
      </c>
      <c r="CV108" s="112">
        <v>369</v>
      </c>
      <c r="CW108" s="112">
        <v>41</v>
      </c>
    </row>
    <row r="109" spans="1:101" s="219" customFormat="1" x14ac:dyDescent="0.25">
      <c r="A109" s="110" t="s">
        <v>183</v>
      </c>
      <c r="B109" s="111">
        <v>1</v>
      </c>
      <c r="C109" s="111">
        <v>5</v>
      </c>
      <c r="D109" s="111">
        <v>187</v>
      </c>
      <c r="E109" s="111">
        <v>0</v>
      </c>
      <c r="F109" s="111">
        <v>1</v>
      </c>
      <c r="G109" s="111">
        <v>10</v>
      </c>
      <c r="H109" s="111"/>
      <c r="I109" s="111"/>
      <c r="J109" s="111">
        <v>2</v>
      </c>
      <c r="K109" s="216">
        <v>0</v>
      </c>
      <c r="L109" s="111">
        <v>0</v>
      </c>
      <c r="M109" s="111" t="s">
        <v>569</v>
      </c>
      <c r="N109" s="111">
        <v>3</v>
      </c>
      <c r="O109" s="111">
        <v>0</v>
      </c>
      <c r="P109" s="111">
        <v>0</v>
      </c>
      <c r="Q109" s="111">
        <v>14</v>
      </c>
      <c r="R109" s="109">
        <v>0.64500000000000002</v>
      </c>
      <c r="S109" s="111">
        <v>1</v>
      </c>
      <c r="T109" s="2">
        <v>0</v>
      </c>
      <c r="U109" s="107">
        <v>0</v>
      </c>
      <c r="V109" s="112">
        <v>530</v>
      </c>
      <c r="W109" s="107">
        <v>32</v>
      </c>
      <c r="X109" s="217">
        <v>1</v>
      </c>
      <c r="Y109" s="217">
        <v>10</v>
      </c>
      <c r="Z109" s="112">
        <v>0</v>
      </c>
      <c r="AA109" s="112">
        <v>0</v>
      </c>
      <c r="AB109" s="112">
        <v>12</v>
      </c>
      <c r="AC109" s="112">
        <v>0</v>
      </c>
      <c r="AD109" s="112">
        <v>0</v>
      </c>
      <c r="AE109" s="109">
        <v>0.51700000000000002</v>
      </c>
      <c r="AF109" s="109">
        <v>4.8000000000000001E-2</v>
      </c>
      <c r="AG109" s="107">
        <v>0</v>
      </c>
      <c r="AH109" s="107">
        <v>0</v>
      </c>
      <c r="AI109" s="106">
        <v>5697.7554969639996</v>
      </c>
      <c r="AJ109" s="107">
        <v>1</v>
      </c>
      <c r="AK109" s="107">
        <v>0</v>
      </c>
      <c r="AL109" s="111">
        <v>0</v>
      </c>
      <c r="AM109" s="111">
        <v>0</v>
      </c>
      <c r="AN109" s="107">
        <v>0</v>
      </c>
      <c r="AO109" s="107">
        <v>13</v>
      </c>
      <c r="AP109" s="109">
        <v>0.216</v>
      </c>
      <c r="AQ109" s="105">
        <v>0</v>
      </c>
      <c r="AR109" s="106">
        <v>8.3734376459100002</v>
      </c>
      <c r="AS109" s="107">
        <v>0</v>
      </c>
      <c r="AT109" s="107">
        <v>0</v>
      </c>
      <c r="AU109" s="107">
        <v>3</v>
      </c>
      <c r="AV109" s="108">
        <v>6.3335188168999998</v>
      </c>
      <c r="AW109" s="107">
        <v>0</v>
      </c>
      <c r="AX109" s="107">
        <v>0</v>
      </c>
      <c r="AY109" s="107">
        <v>0</v>
      </c>
      <c r="AZ109" s="107">
        <v>0</v>
      </c>
      <c r="BA109" s="218" t="s">
        <v>588</v>
      </c>
      <c r="BB109" s="218" t="s">
        <v>589</v>
      </c>
      <c r="BC109" s="111">
        <v>224</v>
      </c>
      <c r="BD109" s="107">
        <v>1482</v>
      </c>
      <c r="BE109" s="107">
        <v>120</v>
      </c>
      <c r="BF109" s="109">
        <v>0.439</v>
      </c>
      <c r="BG109" s="105">
        <v>0</v>
      </c>
      <c r="BH109" s="113">
        <v>0</v>
      </c>
      <c r="BI109" s="113">
        <v>1944.4815930300001</v>
      </c>
      <c r="BJ109" s="113">
        <v>2059.71133805</v>
      </c>
      <c r="BK109" s="113">
        <v>1944.1237055700001</v>
      </c>
      <c r="BL109" s="113">
        <v>305.47586860600001</v>
      </c>
      <c r="BM109" s="113">
        <v>16.076315618399999</v>
      </c>
      <c r="BN109" s="113">
        <v>0</v>
      </c>
      <c r="BO109" s="105">
        <v>0</v>
      </c>
      <c r="BP109" s="105">
        <v>0</v>
      </c>
      <c r="BQ109" s="105">
        <v>0</v>
      </c>
      <c r="BR109" s="111" t="s">
        <v>564</v>
      </c>
      <c r="BS109" s="111" t="s">
        <v>564</v>
      </c>
      <c r="BT109" s="111" t="s">
        <v>564</v>
      </c>
      <c r="BU109" s="107">
        <v>1</v>
      </c>
      <c r="BV109" s="106">
        <v>1</v>
      </c>
      <c r="BW109" s="107">
        <v>1</v>
      </c>
      <c r="BX109" s="107">
        <v>21</v>
      </c>
      <c r="BY109" s="216">
        <v>1</v>
      </c>
      <c r="BZ109" s="220">
        <v>47.8</v>
      </c>
      <c r="CA109" s="111">
        <v>9</v>
      </c>
      <c r="CB109" s="111">
        <v>141</v>
      </c>
      <c r="CC109" s="111">
        <v>0</v>
      </c>
      <c r="CD109" s="112">
        <v>15</v>
      </c>
      <c r="CE109" s="114">
        <v>0.94</v>
      </c>
      <c r="CF109" s="216">
        <v>4</v>
      </c>
      <c r="CG109" s="216">
        <v>146.19999999999999</v>
      </c>
      <c r="CH109" s="107">
        <v>3</v>
      </c>
      <c r="CI109" s="110">
        <v>0.5</v>
      </c>
      <c r="CJ109" s="107">
        <v>5</v>
      </c>
      <c r="CK109" s="107">
        <v>0</v>
      </c>
      <c r="CL109" s="112">
        <v>0</v>
      </c>
      <c r="CM109" s="112">
        <v>0</v>
      </c>
      <c r="CN109" s="115">
        <v>5</v>
      </c>
      <c r="CO109" s="115">
        <v>0</v>
      </c>
      <c r="CP109" s="115">
        <v>0</v>
      </c>
      <c r="CQ109" s="116">
        <v>337096.29629629629</v>
      </c>
      <c r="CR109" s="115">
        <v>0</v>
      </c>
      <c r="CS109" s="115">
        <v>0</v>
      </c>
      <c r="CT109" s="112">
        <v>1</v>
      </c>
      <c r="CU109" s="112">
        <v>0</v>
      </c>
      <c r="CV109" s="112">
        <v>612</v>
      </c>
      <c r="CW109" s="112">
        <v>202</v>
      </c>
    </row>
    <row r="110" spans="1:101" s="219" customFormat="1" x14ac:dyDescent="0.25">
      <c r="A110" s="110" t="s">
        <v>338</v>
      </c>
      <c r="B110" s="111">
        <v>9</v>
      </c>
      <c r="C110" s="111">
        <v>20</v>
      </c>
      <c r="D110" s="111">
        <v>206</v>
      </c>
      <c r="E110" s="111">
        <v>16</v>
      </c>
      <c r="F110" s="111">
        <v>1</v>
      </c>
      <c r="G110" s="111">
        <v>22</v>
      </c>
      <c r="H110" s="111">
        <v>1</v>
      </c>
      <c r="I110" s="111"/>
      <c r="J110" s="111">
        <v>10</v>
      </c>
      <c r="K110" s="216">
        <v>0</v>
      </c>
      <c r="L110" s="111">
        <v>0</v>
      </c>
      <c r="M110" s="111" t="s">
        <v>569</v>
      </c>
      <c r="N110" s="111">
        <v>0</v>
      </c>
      <c r="O110" s="111">
        <v>0</v>
      </c>
      <c r="P110" s="111">
        <v>0</v>
      </c>
      <c r="Q110" s="111">
        <v>0</v>
      </c>
      <c r="R110" s="109">
        <v>0.63636363636363635</v>
      </c>
      <c r="S110" s="111">
        <v>1</v>
      </c>
      <c r="T110" s="2">
        <v>0</v>
      </c>
      <c r="U110" s="107">
        <v>0</v>
      </c>
      <c r="V110" s="112">
        <v>29</v>
      </c>
      <c r="W110" s="107">
        <v>86</v>
      </c>
      <c r="X110" s="217">
        <v>1</v>
      </c>
      <c r="Y110" s="217">
        <v>34.9</v>
      </c>
      <c r="Z110" s="112">
        <v>0</v>
      </c>
      <c r="AA110" s="112">
        <v>0</v>
      </c>
      <c r="AB110" s="112">
        <v>1482</v>
      </c>
      <c r="AC110" s="112">
        <v>48</v>
      </c>
      <c r="AD110" s="112">
        <v>0</v>
      </c>
      <c r="AE110" s="109">
        <v>0.56198347107438018</v>
      </c>
      <c r="AF110" s="109">
        <v>0.05</v>
      </c>
      <c r="AG110" s="107">
        <v>0</v>
      </c>
      <c r="AH110" s="107">
        <v>0</v>
      </c>
      <c r="AI110" s="106">
        <v>0</v>
      </c>
      <c r="AJ110" s="107">
        <v>1</v>
      </c>
      <c r="AK110" s="107">
        <v>0</v>
      </c>
      <c r="AL110" s="111">
        <v>3</v>
      </c>
      <c r="AM110" s="111">
        <v>190.1</v>
      </c>
      <c r="AN110" s="107">
        <v>0</v>
      </c>
      <c r="AO110" s="107">
        <v>6</v>
      </c>
      <c r="AP110" s="109">
        <v>0.23966942148760331</v>
      </c>
      <c r="AQ110" s="105">
        <v>0</v>
      </c>
      <c r="AR110" s="106">
        <v>180.56961477300001</v>
      </c>
      <c r="AS110" s="107">
        <v>1</v>
      </c>
      <c r="AT110" s="107">
        <v>0</v>
      </c>
      <c r="AU110" s="107">
        <v>2</v>
      </c>
      <c r="AV110" s="108">
        <v>1.5588619778599999</v>
      </c>
      <c r="AW110" s="107">
        <v>2</v>
      </c>
      <c r="AX110" s="107">
        <v>1</v>
      </c>
      <c r="AY110" s="107">
        <v>0</v>
      </c>
      <c r="AZ110" s="107">
        <v>0</v>
      </c>
      <c r="BA110" s="218">
        <v>1</v>
      </c>
      <c r="BB110" s="218">
        <v>2970.2</v>
      </c>
      <c r="BC110" s="111">
        <v>623</v>
      </c>
      <c r="BD110" s="107">
        <v>6844</v>
      </c>
      <c r="BE110" s="107">
        <v>157</v>
      </c>
      <c r="BF110" s="109">
        <v>0.46280991735537191</v>
      </c>
      <c r="BG110" s="105">
        <v>0</v>
      </c>
      <c r="BH110" s="113">
        <v>0</v>
      </c>
      <c r="BI110" s="113">
        <v>0</v>
      </c>
      <c r="BJ110" s="113">
        <v>150.464411531</v>
      </c>
      <c r="BK110" s="113">
        <v>0</v>
      </c>
      <c r="BL110" s="113">
        <v>0</v>
      </c>
      <c r="BM110" s="113">
        <v>89.548988013399992</v>
      </c>
      <c r="BN110" s="113">
        <v>1072.8610474744855</v>
      </c>
      <c r="BO110" s="105">
        <v>4</v>
      </c>
      <c r="BP110" s="105">
        <v>0</v>
      </c>
      <c r="BQ110" s="105">
        <v>0</v>
      </c>
      <c r="BR110" s="111" t="s">
        <v>564</v>
      </c>
      <c r="BS110" s="111" t="s">
        <v>564</v>
      </c>
      <c r="BT110" s="111" t="s">
        <v>564</v>
      </c>
      <c r="BU110" s="107">
        <v>0</v>
      </c>
      <c r="BV110" s="106">
        <v>0</v>
      </c>
      <c r="BW110" s="107">
        <v>2</v>
      </c>
      <c r="BX110" s="107">
        <v>168</v>
      </c>
      <c r="BY110" s="216" t="s">
        <v>588</v>
      </c>
      <c r="BZ110" s="216" t="s">
        <v>589</v>
      </c>
      <c r="CA110" s="111">
        <v>90</v>
      </c>
      <c r="CB110" s="111">
        <v>0</v>
      </c>
      <c r="CC110" s="111">
        <v>0</v>
      </c>
      <c r="CD110" s="112">
        <v>37</v>
      </c>
      <c r="CE110" s="114">
        <v>0.95899999999999996</v>
      </c>
      <c r="CF110" s="216">
        <v>0</v>
      </c>
      <c r="CG110" s="216">
        <v>0</v>
      </c>
      <c r="CH110" s="107">
        <v>0</v>
      </c>
      <c r="CI110" s="110"/>
      <c r="CJ110" s="107">
        <v>11</v>
      </c>
      <c r="CK110" s="107">
        <v>0</v>
      </c>
      <c r="CL110" s="112">
        <v>0</v>
      </c>
      <c r="CM110" s="112">
        <v>1</v>
      </c>
      <c r="CN110" s="115">
        <v>5</v>
      </c>
      <c r="CO110" s="115">
        <v>0</v>
      </c>
      <c r="CP110" s="115">
        <v>0</v>
      </c>
      <c r="CQ110" s="116">
        <v>92429.629629629635</v>
      </c>
      <c r="CR110" s="115">
        <v>0</v>
      </c>
      <c r="CS110" s="115">
        <v>0</v>
      </c>
      <c r="CT110" s="112">
        <v>7</v>
      </c>
      <c r="CU110" s="112">
        <v>219</v>
      </c>
      <c r="CV110" s="112">
        <v>829</v>
      </c>
      <c r="CW110" s="112">
        <v>14</v>
      </c>
    </row>
    <row r="111" spans="1:101" s="219" customFormat="1" x14ac:dyDescent="0.25">
      <c r="A111" s="110" t="s">
        <v>215</v>
      </c>
      <c r="B111" s="111">
        <v>6</v>
      </c>
      <c r="C111" s="111">
        <v>15</v>
      </c>
      <c r="D111" s="111">
        <v>167</v>
      </c>
      <c r="E111" s="111">
        <v>9</v>
      </c>
      <c r="F111" s="111">
        <v>0</v>
      </c>
      <c r="G111" s="111">
        <v>6</v>
      </c>
      <c r="H111" s="111"/>
      <c r="I111" s="111"/>
      <c r="J111" s="111">
        <v>4</v>
      </c>
      <c r="K111" s="216">
        <v>3</v>
      </c>
      <c r="L111" s="111">
        <v>104.9</v>
      </c>
      <c r="M111" s="111" t="s">
        <v>569</v>
      </c>
      <c r="N111" s="111">
        <v>0</v>
      </c>
      <c r="O111" s="111">
        <v>0</v>
      </c>
      <c r="P111" s="111">
        <v>0</v>
      </c>
      <c r="Q111" s="111">
        <v>2</v>
      </c>
      <c r="R111" s="109">
        <v>0.64</v>
      </c>
      <c r="S111" s="111">
        <v>2</v>
      </c>
      <c r="T111" s="2">
        <v>0</v>
      </c>
      <c r="U111" s="107">
        <v>0</v>
      </c>
      <c r="V111" s="112">
        <v>127</v>
      </c>
      <c r="W111" s="107">
        <v>13</v>
      </c>
      <c r="X111" s="217">
        <v>5</v>
      </c>
      <c r="Y111" s="217">
        <v>213.9</v>
      </c>
      <c r="Z111" s="112">
        <v>0</v>
      </c>
      <c r="AA111" s="112">
        <v>0</v>
      </c>
      <c r="AB111" s="112">
        <v>0</v>
      </c>
      <c r="AC111" s="112">
        <v>0</v>
      </c>
      <c r="AD111" s="112">
        <v>0</v>
      </c>
      <c r="AE111" s="109">
        <v>0.47619047619047616</v>
      </c>
      <c r="AF111" s="109">
        <v>1.9047619047619049E-2</v>
      </c>
      <c r="AG111" s="107">
        <v>0</v>
      </c>
      <c r="AH111" s="107">
        <v>0</v>
      </c>
      <c r="AI111" s="106">
        <v>3310.1074931022995</v>
      </c>
      <c r="AJ111" s="107">
        <v>0</v>
      </c>
      <c r="AK111" s="107">
        <v>0</v>
      </c>
      <c r="AL111" s="111">
        <v>0</v>
      </c>
      <c r="AM111" s="111">
        <v>0</v>
      </c>
      <c r="AN111" s="107">
        <v>0</v>
      </c>
      <c r="AO111" s="107">
        <v>6</v>
      </c>
      <c r="AP111" s="109">
        <v>0.23809523809523808</v>
      </c>
      <c r="AQ111" s="105">
        <v>0</v>
      </c>
      <c r="AR111" s="106">
        <v>201.61719402999998</v>
      </c>
      <c r="AS111" s="107">
        <v>0</v>
      </c>
      <c r="AT111" s="107">
        <v>2</v>
      </c>
      <c r="AU111" s="107">
        <v>2</v>
      </c>
      <c r="AV111" s="108">
        <v>20.267947787900003</v>
      </c>
      <c r="AW111" s="107">
        <v>0</v>
      </c>
      <c r="AX111" s="107">
        <v>0</v>
      </c>
      <c r="AY111" s="107">
        <v>0</v>
      </c>
      <c r="AZ111" s="107">
        <v>0</v>
      </c>
      <c r="BA111" s="218" t="s">
        <v>588</v>
      </c>
      <c r="BB111" s="218" t="s">
        <v>589</v>
      </c>
      <c r="BC111" s="111">
        <v>0</v>
      </c>
      <c r="BD111" s="107">
        <v>1620</v>
      </c>
      <c r="BE111" s="107">
        <v>416</v>
      </c>
      <c r="BF111" s="109">
        <v>0.55238095238095242</v>
      </c>
      <c r="BG111" s="105">
        <v>0</v>
      </c>
      <c r="BH111" s="113">
        <v>0</v>
      </c>
      <c r="BI111" s="113">
        <v>0</v>
      </c>
      <c r="BJ111" s="113">
        <v>38.694672369300001</v>
      </c>
      <c r="BK111" s="113">
        <v>0</v>
      </c>
      <c r="BL111" s="113">
        <v>0</v>
      </c>
      <c r="BM111" s="113">
        <v>64.4018588462</v>
      </c>
      <c r="BN111" s="113">
        <v>69.010649831408799</v>
      </c>
      <c r="BO111" s="105">
        <v>4</v>
      </c>
      <c r="BP111" s="105">
        <v>0</v>
      </c>
      <c r="BQ111" s="105">
        <v>0</v>
      </c>
      <c r="BR111" s="111" t="s">
        <v>564</v>
      </c>
      <c r="BS111" s="111" t="s">
        <v>564</v>
      </c>
      <c r="BT111" s="111" t="s">
        <v>564</v>
      </c>
      <c r="BU111" s="107">
        <v>0</v>
      </c>
      <c r="BV111" s="106">
        <v>0</v>
      </c>
      <c r="BW111" s="107">
        <v>5</v>
      </c>
      <c r="BX111" s="107">
        <v>236</v>
      </c>
      <c r="BY111" s="216">
        <v>1</v>
      </c>
      <c r="BZ111" s="220">
        <v>47.2</v>
      </c>
      <c r="CA111" s="111">
        <v>0</v>
      </c>
      <c r="CB111" s="111">
        <v>65</v>
      </c>
      <c r="CC111" s="111">
        <v>0</v>
      </c>
      <c r="CD111" s="112" t="s">
        <v>555</v>
      </c>
      <c r="CE111" s="114">
        <v>0.94499999999999995</v>
      </c>
      <c r="CF111" s="216">
        <v>3</v>
      </c>
      <c r="CG111" s="216">
        <v>1507.5</v>
      </c>
      <c r="CH111" s="107">
        <v>0</v>
      </c>
      <c r="CI111" s="110"/>
      <c r="CJ111" s="107">
        <v>1</v>
      </c>
      <c r="CK111" s="107">
        <v>0</v>
      </c>
      <c r="CL111" s="112">
        <v>0</v>
      </c>
      <c r="CM111" s="112">
        <v>0</v>
      </c>
      <c r="CN111" s="115">
        <v>5</v>
      </c>
      <c r="CO111" s="115">
        <v>0</v>
      </c>
      <c r="CP111" s="115">
        <v>0</v>
      </c>
      <c r="CQ111" s="116">
        <v>16311.111111111109</v>
      </c>
      <c r="CR111" s="115">
        <v>0</v>
      </c>
      <c r="CS111" s="115">
        <v>0</v>
      </c>
      <c r="CT111" s="112">
        <v>1</v>
      </c>
      <c r="CU111" s="112">
        <v>0</v>
      </c>
      <c r="CV111" s="112">
        <v>1</v>
      </c>
      <c r="CW111" s="112">
        <v>0</v>
      </c>
    </row>
    <row r="112" spans="1:101" s="219" customFormat="1" x14ac:dyDescent="0.25">
      <c r="A112" s="110" t="s">
        <v>52</v>
      </c>
      <c r="B112" s="111">
        <v>35</v>
      </c>
      <c r="C112" s="111">
        <v>49</v>
      </c>
      <c r="D112" s="111">
        <v>372</v>
      </c>
      <c r="E112" s="111">
        <v>24</v>
      </c>
      <c r="F112" s="111">
        <v>1</v>
      </c>
      <c r="G112" s="111">
        <v>14</v>
      </c>
      <c r="H112" s="111"/>
      <c r="I112" s="111"/>
      <c r="J112" s="111">
        <v>10</v>
      </c>
      <c r="K112" s="216">
        <v>11</v>
      </c>
      <c r="L112" s="111">
        <v>542.6</v>
      </c>
      <c r="M112" s="111" t="s">
        <v>568</v>
      </c>
      <c r="N112" s="111">
        <v>37</v>
      </c>
      <c r="O112" s="111">
        <v>18</v>
      </c>
      <c r="P112" s="111">
        <v>0</v>
      </c>
      <c r="Q112" s="111">
        <v>2</v>
      </c>
      <c r="R112" s="109">
        <v>0.5757575757575758</v>
      </c>
      <c r="S112" s="111">
        <v>4</v>
      </c>
      <c r="T112" s="2">
        <v>0</v>
      </c>
      <c r="U112" s="107">
        <v>1</v>
      </c>
      <c r="V112" s="112">
        <v>240</v>
      </c>
      <c r="W112" s="107">
        <v>87</v>
      </c>
      <c r="X112" s="217">
        <v>13</v>
      </c>
      <c r="Y112" s="217">
        <v>1794.4</v>
      </c>
      <c r="Z112" s="112">
        <v>0</v>
      </c>
      <c r="AA112" s="112">
        <v>0</v>
      </c>
      <c r="AB112" s="112">
        <v>996</v>
      </c>
      <c r="AC112" s="112">
        <v>141</v>
      </c>
      <c r="AD112" s="112">
        <v>14</v>
      </c>
      <c r="AE112" s="109">
        <v>0.59090909090909094</v>
      </c>
      <c r="AF112" s="109">
        <v>4.8000000000000001E-2</v>
      </c>
      <c r="AG112" s="107">
        <v>0</v>
      </c>
      <c r="AH112" s="107">
        <v>0</v>
      </c>
      <c r="AI112" s="106">
        <v>8885.2738571247592</v>
      </c>
      <c r="AJ112" s="107">
        <v>0</v>
      </c>
      <c r="AK112" s="107">
        <v>0</v>
      </c>
      <c r="AL112" s="111">
        <v>2</v>
      </c>
      <c r="AM112" s="111">
        <v>17.899999999999999</v>
      </c>
      <c r="AN112" s="107">
        <v>6</v>
      </c>
      <c r="AO112" s="107">
        <v>3</v>
      </c>
      <c r="AP112" s="109">
        <v>0.22727272727272727</v>
      </c>
      <c r="AQ112" s="105">
        <v>0</v>
      </c>
      <c r="AR112" s="106">
        <v>99.312090569000006</v>
      </c>
      <c r="AS112" s="107">
        <v>0</v>
      </c>
      <c r="AT112" s="107">
        <v>0</v>
      </c>
      <c r="AU112" s="107">
        <v>0</v>
      </c>
      <c r="AV112" s="108">
        <v>9.4924376758199998</v>
      </c>
      <c r="AW112" s="107">
        <v>0</v>
      </c>
      <c r="AX112" s="107">
        <v>0</v>
      </c>
      <c r="AY112" s="107">
        <v>0</v>
      </c>
      <c r="AZ112" s="107">
        <v>3</v>
      </c>
      <c r="BA112" s="218">
        <v>3</v>
      </c>
      <c r="BB112" s="218">
        <v>2363</v>
      </c>
      <c r="BC112" s="111">
        <v>248</v>
      </c>
      <c r="BD112" s="107">
        <v>1001</v>
      </c>
      <c r="BE112" s="107">
        <v>11</v>
      </c>
      <c r="BF112" s="109">
        <v>0.56818181818181823</v>
      </c>
      <c r="BG112" s="105">
        <v>0</v>
      </c>
      <c r="BH112" s="113">
        <v>0</v>
      </c>
      <c r="BI112" s="113">
        <v>0</v>
      </c>
      <c r="BJ112" s="113">
        <v>3.5748941196300001</v>
      </c>
      <c r="BK112" s="113">
        <v>0</v>
      </c>
      <c r="BL112" s="113">
        <v>0</v>
      </c>
      <c r="BM112" s="113">
        <v>158.38544479700002</v>
      </c>
      <c r="BN112" s="113">
        <v>3.087644149106</v>
      </c>
      <c r="BO112" s="105">
        <v>0</v>
      </c>
      <c r="BP112" s="105">
        <v>0</v>
      </c>
      <c r="BQ112" s="105">
        <v>0</v>
      </c>
      <c r="BR112" s="111" t="s">
        <v>564</v>
      </c>
      <c r="BS112" s="111" t="s">
        <v>564</v>
      </c>
      <c r="BT112" s="111" t="s">
        <v>564</v>
      </c>
      <c r="BU112" s="107">
        <v>1</v>
      </c>
      <c r="BV112" s="106">
        <v>0</v>
      </c>
      <c r="BW112" s="107">
        <v>5</v>
      </c>
      <c r="BX112" s="107">
        <v>248</v>
      </c>
      <c r="BY112" s="216">
        <v>6</v>
      </c>
      <c r="BZ112" s="220">
        <v>738.5</v>
      </c>
      <c r="CA112" s="111">
        <v>156</v>
      </c>
      <c r="CB112" s="111">
        <v>199</v>
      </c>
      <c r="CC112" s="111">
        <v>0</v>
      </c>
      <c r="CD112" s="112">
        <v>20</v>
      </c>
      <c r="CE112" s="114">
        <v>0.94799999999999995</v>
      </c>
      <c r="CF112" s="216">
        <v>7</v>
      </c>
      <c r="CG112" s="216">
        <v>168.8</v>
      </c>
      <c r="CH112" s="107">
        <v>46</v>
      </c>
      <c r="CI112" s="110">
        <v>0.5</v>
      </c>
      <c r="CJ112" s="107">
        <v>7</v>
      </c>
      <c r="CK112" s="107">
        <v>0</v>
      </c>
      <c r="CL112" s="112">
        <v>0</v>
      </c>
      <c r="CM112" s="112">
        <v>0</v>
      </c>
      <c r="CN112" s="115">
        <v>10</v>
      </c>
      <c r="CO112" s="115">
        <v>115</v>
      </c>
      <c r="CP112" s="115">
        <v>13174.333333333334</v>
      </c>
      <c r="CQ112" s="116">
        <v>241948.14814814818</v>
      </c>
      <c r="CR112" s="115">
        <v>13</v>
      </c>
      <c r="CS112" s="115">
        <v>0</v>
      </c>
      <c r="CT112" s="112">
        <v>5</v>
      </c>
      <c r="CU112" s="112">
        <v>497</v>
      </c>
      <c r="CV112" s="112">
        <v>1245</v>
      </c>
      <c r="CW112" s="112">
        <v>490</v>
      </c>
    </row>
    <row r="113" spans="1:101" s="219" customFormat="1" x14ac:dyDescent="0.25">
      <c r="A113" s="110" t="s">
        <v>59</v>
      </c>
      <c r="B113" s="111">
        <v>3</v>
      </c>
      <c r="C113" s="111">
        <v>12</v>
      </c>
      <c r="D113" s="111">
        <v>163</v>
      </c>
      <c r="E113" s="111">
        <v>14</v>
      </c>
      <c r="F113" s="111">
        <v>0</v>
      </c>
      <c r="G113" s="111">
        <v>16</v>
      </c>
      <c r="H113" s="111"/>
      <c r="I113" s="111"/>
      <c r="J113" s="111">
        <v>4</v>
      </c>
      <c r="K113" s="216">
        <v>5</v>
      </c>
      <c r="L113" s="111">
        <v>5006.6000000000004</v>
      </c>
      <c r="M113" s="111" t="s">
        <v>569</v>
      </c>
      <c r="N113" s="111">
        <v>2</v>
      </c>
      <c r="O113" s="111">
        <v>120</v>
      </c>
      <c r="P113" s="111">
        <v>0</v>
      </c>
      <c r="Q113" s="111">
        <v>0</v>
      </c>
      <c r="R113" s="109">
        <v>0.51351351351351349</v>
      </c>
      <c r="S113" s="111">
        <v>4</v>
      </c>
      <c r="T113" s="2">
        <v>0</v>
      </c>
      <c r="U113" s="107">
        <v>0</v>
      </c>
      <c r="V113" s="112">
        <v>13</v>
      </c>
      <c r="W113" s="107">
        <v>52</v>
      </c>
      <c r="X113" s="217">
        <v>5</v>
      </c>
      <c r="Y113" s="217">
        <v>141.4</v>
      </c>
      <c r="Z113" s="112">
        <v>0</v>
      </c>
      <c r="AA113" s="112">
        <v>0</v>
      </c>
      <c r="AB113" s="112">
        <v>68</v>
      </c>
      <c r="AC113" s="112">
        <v>0</v>
      </c>
      <c r="AD113" s="112">
        <v>6</v>
      </c>
      <c r="AE113" s="109">
        <v>0.50980392156862742</v>
      </c>
      <c r="AF113" s="109">
        <v>1.9607843137254902E-2</v>
      </c>
      <c r="AG113" s="107">
        <v>0</v>
      </c>
      <c r="AH113" s="107">
        <v>0</v>
      </c>
      <c r="AI113" s="106">
        <v>0</v>
      </c>
      <c r="AJ113" s="107">
        <v>0</v>
      </c>
      <c r="AK113" s="107">
        <v>0</v>
      </c>
      <c r="AL113" s="111">
        <v>0</v>
      </c>
      <c r="AM113" s="111">
        <v>0</v>
      </c>
      <c r="AN113" s="107">
        <v>6</v>
      </c>
      <c r="AO113" s="107">
        <v>1</v>
      </c>
      <c r="AP113" s="109">
        <v>0.19607843137254902</v>
      </c>
      <c r="AQ113" s="105">
        <v>0</v>
      </c>
      <c r="AR113" s="106">
        <v>153.22983028800002</v>
      </c>
      <c r="AS113" s="107">
        <v>0</v>
      </c>
      <c r="AT113" s="107">
        <v>0</v>
      </c>
      <c r="AU113" s="107">
        <v>1</v>
      </c>
      <c r="AV113" s="108">
        <v>0.10835464942300001</v>
      </c>
      <c r="AW113" s="107">
        <v>0</v>
      </c>
      <c r="AX113" s="107">
        <v>0</v>
      </c>
      <c r="AY113" s="107">
        <v>0</v>
      </c>
      <c r="AZ113" s="107">
        <v>6</v>
      </c>
      <c r="BA113" s="218">
        <v>1</v>
      </c>
      <c r="BB113" s="218">
        <v>9.6999999999999993</v>
      </c>
      <c r="BC113" s="111">
        <v>23</v>
      </c>
      <c r="BD113" s="107">
        <v>1562</v>
      </c>
      <c r="BE113" s="107">
        <v>308</v>
      </c>
      <c r="BF113" s="109">
        <v>0.39215686274509803</v>
      </c>
      <c r="BG113" s="105">
        <v>0</v>
      </c>
      <c r="BH113" s="113">
        <v>3.9353173360599998</v>
      </c>
      <c r="BI113" s="113">
        <v>160.677622396</v>
      </c>
      <c r="BJ113" s="113">
        <v>265.10047944500002</v>
      </c>
      <c r="BK113" s="113">
        <v>164.612936881</v>
      </c>
      <c r="BL113" s="113">
        <v>0</v>
      </c>
      <c r="BM113" s="113">
        <v>39.963045405499997</v>
      </c>
      <c r="BN113" s="113">
        <v>23.163881510901998</v>
      </c>
      <c r="BO113" s="105">
        <v>0</v>
      </c>
      <c r="BP113" s="105">
        <v>0</v>
      </c>
      <c r="BQ113" s="105">
        <v>0</v>
      </c>
      <c r="BR113" s="111" t="s">
        <v>564</v>
      </c>
      <c r="BS113" s="111" t="s">
        <v>564</v>
      </c>
      <c r="BT113" s="111" t="s">
        <v>564</v>
      </c>
      <c r="BU113" s="107">
        <v>0</v>
      </c>
      <c r="BV113" s="106">
        <v>2</v>
      </c>
      <c r="BW113" s="107">
        <v>1</v>
      </c>
      <c r="BX113" s="107">
        <v>16</v>
      </c>
      <c r="BY113" s="216">
        <v>6</v>
      </c>
      <c r="BZ113" s="220">
        <v>867.5</v>
      </c>
      <c r="CA113" s="111">
        <v>156</v>
      </c>
      <c r="CB113" s="111">
        <v>71</v>
      </c>
      <c r="CC113" s="111">
        <v>0</v>
      </c>
      <c r="CD113" s="112">
        <v>15</v>
      </c>
      <c r="CE113" s="114">
        <v>0.95199999999999996</v>
      </c>
      <c r="CF113" s="216">
        <v>7</v>
      </c>
      <c r="CG113" s="216">
        <v>1047.9000000000001</v>
      </c>
      <c r="CH113" s="107">
        <v>17</v>
      </c>
      <c r="CI113" s="110"/>
      <c r="CJ113" s="107">
        <v>1</v>
      </c>
      <c r="CK113" s="107">
        <v>0</v>
      </c>
      <c r="CL113" s="112">
        <v>0</v>
      </c>
      <c r="CM113" s="112">
        <v>0</v>
      </c>
      <c r="CN113" s="115">
        <v>1.6666666666666667</v>
      </c>
      <c r="CO113" s="115">
        <v>0</v>
      </c>
      <c r="CP113" s="115">
        <v>0</v>
      </c>
      <c r="CQ113" s="116">
        <v>35340.740740740745</v>
      </c>
      <c r="CR113" s="115">
        <v>6</v>
      </c>
      <c r="CS113" s="115">
        <v>0</v>
      </c>
      <c r="CT113" s="112">
        <v>2</v>
      </c>
      <c r="CU113" s="112">
        <v>0</v>
      </c>
      <c r="CV113" s="112">
        <v>301</v>
      </c>
      <c r="CW113" s="112">
        <v>9</v>
      </c>
    </row>
    <row r="114" spans="1:101" s="219" customFormat="1" x14ac:dyDescent="0.25">
      <c r="A114" s="110" t="s">
        <v>97</v>
      </c>
      <c r="B114" s="111">
        <v>10</v>
      </c>
      <c r="C114" s="111">
        <v>21</v>
      </c>
      <c r="D114" s="111">
        <v>273</v>
      </c>
      <c r="E114" s="111">
        <v>9</v>
      </c>
      <c r="F114" s="111">
        <v>2</v>
      </c>
      <c r="G114" s="111">
        <v>23</v>
      </c>
      <c r="H114" s="111"/>
      <c r="I114" s="111"/>
      <c r="J114" s="111">
        <v>1</v>
      </c>
      <c r="K114" s="216">
        <v>1</v>
      </c>
      <c r="L114" s="111">
        <v>1837</v>
      </c>
      <c r="M114" s="111" t="s">
        <v>568</v>
      </c>
      <c r="N114" s="111">
        <v>2</v>
      </c>
      <c r="O114" s="111">
        <v>0</v>
      </c>
      <c r="P114" s="111">
        <v>0</v>
      </c>
      <c r="Q114" s="111">
        <v>3</v>
      </c>
      <c r="R114" s="109">
        <v>0.64500000000000002</v>
      </c>
      <c r="S114" s="111">
        <v>0</v>
      </c>
      <c r="T114" s="2">
        <v>0</v>
      </c>
      <c r="U114" s="107">
        <v>0</v>
      </c>
      <c r="V114" s="112">
        <v>1328</v>
      </c>
      <c r="W114" s="107">
        <v>44</v>
      </c>
      <c r="X114" s="217">
        <v>3</v>
      </c>
      <c r="Y114" s="217">
        <v>136.6</v>
      </c>
      <c r="Z114" s="112">
        <v>0</v>
      </c>
      <c r="AA114" s="112">
        <v>0</v>
      </c>
      <c r="AB114" s="112">
        <v>0</v>
      </c>
      <c r="AC114" s="112">
        <v>0</v>
      </c>
      <c r="AD114" s="112">
        <v>0</v>
      </c>
      <c r="AE114" s="109">
        <v>0.51700000000000002</v>
      </c>
      <c r="AF114" s="109">
        <v>4.8000000000000001E-2</v>
      </c>
      <c r="AG114" s="107">
        <v>1</v>
      </c>
      <c r="AH114" s="107">
        <v>0</v>
      </c>
      <c r="AI114" s="106">
        <v>0</v>
      </c>
      <c r="AJ114" s="107">
        <v>0</v>
      </c>
      <c r="AK114" s="107">
        <v>0</v>
      </c>
      <c r="AL114" s="111">
        <v>0</v>
      </c>
      <c r="AM114" s="111">
        <v>0</v>
      </c>
      <c r="AN114" s="107">
        <v>0</v>
      </c>
      <c r="AO114" s="107">
        <v>2</v>
      </c>
      <c r="AP114" s="109">
        <v>0.216</v>
      </c>
      <c r="AQ114" s="105">
        <v>0</v>
      </c>
      <c r="AR114" s="106">
        <v>358.17884479999998</v>
      </c>
      <c r="AS114" s="107">
        <v>0</v>
      </c>
      <c r="AT114" s="107">
        <v>2</v>
      </c>
      <c r="AU114" s="107">
        <v>0</v>
      </c>
      <c r="AV114" s="108">
        <v>54.208593949699996</v>
      </c>
      <c r="AW114" s="107">
        <v>0</v>
      </c>
      <c r="AX114" s="107">
        <v>0</v>
      </c>
      <c r="AY114" s="107">
        <v>0</v>
      </c>
      <c r="AZ114" s="107">
        <v>1</v>
      </c>
      <c r="BA114" s="218">
        <v>1</v>
      </c>
      <c r="BB114" s="218">
        <v>49.9</v>
      </c>
      <c r="BC114" s="111">
        <v>10</v>
      </c>
      <c r="BD114" s="107">
        <v>823</v>
      </c>
      <c r="BE114" s="107">
        <v>38</v>
      </c>
      <c r="BF114" s="109">
        <v>0.439</v>
      </c>
      <c r="BG114" s="105">
        <v>24.130723864500002</v>
      </c>
      <c r="BH114" s="113">
        <v>25.220368821000001</v>
      </c>
      <c r="BI114" s="113">
        <v>266.54442362600003</v>
      </c>
      <c r="BJ114" s="113">
        <v>1119.71864579</v>
      </c>
      <c r="BK114" s="113">
        <v>668.32147260700003</v>
      </c>
      <c r="BL114" s="113">
        <v>0</v>
      </c>
      <c r="BM114" s="113">
        <v>0</v>
      </c>
      <c r="BN114" s="113">
        <v>663.05061368244515</v>
      </c>
      <c r="BO114" s="105">
        <v>0</v>
      </c>
      <c r="BP114" s="105">
        <v>0</v>
      </c>
      <c r="BQ114" s="105">
        <v>0</v>
      </c>
      <c r="BR114" s="111" t="s">
        <v>564</v>
      </c>
      <c r="BS114" s="111" t="s">
        <v>564</v>
      </c>
      <c r="BT114" s="111" t="s">
        <v>564</v>
      </c>
      <c r="BU114" s="107">
        <v>0</v>
      </c>
      <c r="BV114" s="106">
        <v>0</v>
      </c>
      <c r="BW114" s="107">
        <v>0</v>
      </c>
      <c r="BX114" s="107">
        <v>0</v>
      </c>
      <c r="BY114" s="216" t="s">
        <v>588</v>
      </c>
      <c r="BZ114" s="216" t="s">
        <v>589</v>
      </c>
      <c r="CA114" s="111">
        <v>0</v>
      </c>
      <c r="CB114" s="111">
        <v>50</v>
      </c>
      <c r="CC114" s="111">
        <v>0</v>
      </c>
      <c r="CD114" s="112" t="s">
        <v>555</v>
      </c>
      <c r="CE114" s="114">
        <v>0.94699999999999995</v>
      </c>
      <c r="CF114" s="216">
        <v>7</v>
      </c>
      <c r="CG114" s="216">
        <v>300.60000000000002</v>
      </c>
      <c r="CH114" s="107">
        <v>0</v>
      </c>
      <c r="CI114" s="110">
        <f>1/12</f>
        <v>8.3333333333333329E-2</v>
      </c>
      <c r="CJ114" s="107">
        <v>2</v>
      </c>
      <c r="CK114" s="107">
        <v>0</v>
      </c>
      <c r="CL114" s="112">
        <v>0</v>
      </c>
      <c r="CM114" s="112">
        <v>0</v>
      </c>
      <c r="CN114" s="115">
        <v>5</v>
      </c>
      <c r="CO114" s="115">
        <v>0</v>
      </c>
      <c r="CP114" s="115">
        <v>0</v>
      </c>
      <c r="CQ114" s="116">
        <v>82914.814814814818</v>
      </c>
      <c r="CR114" s="115">
        <v>0</v>
      </c>
      <c r="CS114" s="115">
        <v>0</v>
      </c>
      <c r="CT114" s="112">
        <v>2</v>
      </c>
      <c r="CU114" s="112">
        <v>265</v>
      </c>
      <c r="CV114" s="112">
        <v>331</v>
      </c>
      <c r="CW114" s="112">
        <v>79</v>
      </c>
    </row>
    <row r="115" spans="1:101" s="219" customFormat="1" x14ac:dyDescent="0.25">
      <c r="A115" s="110" t="s">
        <v>111</v>
      </c>
      <c r="B115" s="111">
        <v>13</v>
      </c>
      <c r="C115" s="111">
        <v>46</v>
      </c>
      <c r="D115" s="111">
        <v>355</v>
      </c>
      <c r="E115" s="111">
        <v>13</v>
      </c>
      <c r="F115" s="111">
        <v>0</v>
      </c>
      <c r="G115" s="111">
        <v>18</v>
      </c>
      <c r="H115" s="111"/>
      <c r="I115" s="111"/>
      <c r="J115" s="111">
        <v>9</v>
      </c>
      <c r="K115" s="216">
        <v>4</v>
      </c>
      <c r="L115" s="111">
        <v>1152.4000000000001</v>
      </c>
      <c r="M115" s="111" t="s">
        <v>568</v>
      </c>
      <c r="N115" s="111">
        <v>9</v>
      </c>
      <c r="O115" s="111">
        <v>283</v>
      </c>
      <c r="P115" s="111">
        <v>0</v>
      </c>
      <c r="Q115" s="111">
        <v>0</v>
      </c>
      <c r="R115" s="109">
        <v>0.64500000000000002</v>
      </c>
      <c r="S115" s="111">
        <v>3</v>
      </c>
      <c r="T115" s="2">
        <v>0</v>
      </c>
      <c r="U115" s="107">
        <v>0</v>
      </c>
      <c r="V115" s="112">
        <v>1830</v>
      </c>
      <c r="W115" s="107">
        <v>121</v>
      </c>
      <c r="X115" s="217">
        <v>1</v>
      </c>
      <c r="Y115" s="217">
        <v>82.4</v>
      </c>
      <c r="Z115" s="112">
        <v>0</v>
      </c>
      <c r="AA115" s="112">
        <v>0</v>
      </c>
      <c r="AB115" s="112">
        <v>0</v>
      </c>
      <c r="AC115" s="112">
        <v>0</v>
      </c>
      <c r="AD115" s="112">
        <v>3</v>
      </c>
      <c r="AE115" s="109">
        <v>0.51700000000000002</v>
      </c>
      <c r="AF115" s="109">
        <v>4.8000000000000001E-2</v>
      </c>
      <c r="AG115" s="107">
        <v>0</v>
      </c>
      <c r="AH115" s="107">
        <v>1</v>
      </c>
      <c r="AI115" s="106">
        <v>0</v>
      </c>
      <c r="AJ115" s="107">
        <v>0</v>
      </c>
      <c r="AK115" s="107">
        <v>0</v>
      </c>
      <c r="AL115" s="111">
        <v>0</v>
      </c>
      <c r="AM115" s="111">
        <v>0</v>
      </c>
      <c r="AN115" s="107">
        <v>2</v>
      </c>
      <c r="AO115" s="107">
        <v>3</v>
      </c>
      <c r="AP115" s="109">
        <v>0.216</v>
      </c>
      <c r="AQ115" s="105">
        <v>65.333087403299999</v>
      </c>
      <c r="AR115" s="106">
        <v>75.298861361500002</v>
      </c>
      <c r="AS115" s="107">
        <v>0</v>
      </c>
      <c r="AT115" s="107">
        <v>0</v>
      </c>
      <c r="AU115" s="107">
        <v>1</v>
      </c>
      <c r="AV115" s="108">
        <v>3.4221987973800001</v>
      </c>
      <c r="AW115" s="107">
        <v>0</v>
      </c>
      <c r="AX115" s="107">
        <v>0</v>
      </c>
      <c r="AY115" s="107">
        <v>0</v>
      </c>
      <c r="AZ115" s="107">
        <v>0</v>
      </c>
      <c r="BA115" s="218" t="s">
        <v>588</v>
      </c>
      <c r="BB115" s="218" t="s">
        <v>589</v>
      </c>
      <c r="BC115" s="111">
        <v>104</v>
      </c>
      <c r="BD115" s="107">
        <v>454</v>
      </c>
      <c r="BE115" s="107">
        <v>0</v>
      </c>
      <c r="BF115" s="109">
        <v>0.439</v>
      </c>
      <c r="BG115" s="105">
        <v>6.7113551566299998</v>
      </c>
      <c r="BH115" s="113">
        <v>826.99139048300003</v>
      </c>
      <c r="BI115" s="113">
        <v>1166.2078780500001</v>
      </c>
      <c r="BJ115" s="113">
        <v>1529.9325735800001</v>
      </c>
      <c r="BK115" s="113">
        <v>878.15314779499988</v>
      </c>
      <c r="BL115" s="113">
        <v>147.15421334500002</v>
      </c>
      <c r="BM115" s="113">
        <v>449.05998535000003</v>
      </c>
      <c r="BN115" s="113">
        <v>0</v>
      </c>
      <c r="BO115" s="105">
        <v>1</v>
      </c>
      <c r="BP115" s="105">
        <v>0</v>
      </c>
      <c r="BQ115" s="105">
        <v>0</v>
      </c>
      <c r="BR115" s="111" t="s">
        <v>564</v>
      </c>
      <c r="BS115" s="111" t="s">
        <v>564</v>
      </c>
      <c r="BT115" s="111" t="s">
        <v>564</v>
      </c>
      <c r="BU115" s="107">
        <v>0</v>
      </c>
      <c r="BV115" s="106">
        <v>0</v>
      </c>
      <c r="BW115" s="107">
        <v>4</v>
      </c>
      <c r="BX115" s="107">
        <v>140</v>
      </c>
      <c r="BY115" s="216">
        <v>1</v>
      </c>
      <c r="BZ115" s="220">
        <v>78.900000000000006</v>
      </c>
      <c r="CA115" s="111">
        <v>0</v>
      </c>
      <c r="CB115" s="111">
        <v>779</v>
      </c>
      <c r="CC115" s="111">
        <v>1</v>
      </c>
      <c r="CD115" s="112">
        <v>12</v>
      </c>
      <c r="CE115" s="114">
        <v>0.95399999999999996</v>
      </c>
      <c r="CF115" s="216">
        <v>3</v>
      </c>
      <c r="CG115" s="216">
        <v>55.1</v>
      </c>
      <c r="CH115" s="107">
        <v>6</v>
      </c>
      <c r="CI115" s="110"/>
      <c r="CJ115" s="107">
        <v>1</v>
      </c>
      <c r="CK115" s="107">
        <v>0</v>
      </c>
      <c r="CL115" s="112">
        <v>0</v>
      </c>
      <c r="CM115" s="112">
        <v>1</v>
      </c>
      <c r="CN115" s="115">
        <v>6.666666666666667</v>
      </c>
      <c r="CO115" s="115">
        <v>0</v>
      </c>
      <c r="CP115" s="115">
        <v>0</v>
      </c>
      <c r="CQ115" s="116">
        <v>3587085.1851851852</v>
      </c>
      <c r="CR115" s="115">
        <v>3</v>
      </c>
      <c r="CS115" s="115">
        <v>0</v>
      </c>
      <c r="CT115" s="112">
        <v>6</v>
      </c>
      <c r="CU115" s="112">
        <v>1795</v>
      </c>
      <c r="CV115" s="112">
        <v>1028</v>
      </c>
      <c r="CW115" s="112">
        <v>245</v>
      </c>
    </row>
    <row r="116" spans="1:101" s="219" customFormat="1" x14ac:dyDescent="0.25">
      <c r="A116" s="110" t="s">
        <v>79</v>
      </c>
      <c r="B116" s="111">
        <v>28</v>
      </c>
      <c r="C116" s="111">
        <v>44</v>
      </c>
      <c r="D116" s="111">
        <v>456</v>
      </c>
      <c r="E116" s="111">
        <v>11</v>
      </c>
      <c r="F116" s="111">
        <v>5</v>
      </c>
      <c r="G116" s="111">
        <v>20</v>
      </c>
      <c r="H116" s="111"/>
      <c r="I116" s="111">
        <v>1</v>
      </c>
      <c r="J116" s="111">
        <v>15</v>
      </c>
      <c r="K116" s="216">
        <v>0</v>
      </c>
      <c r="L116" s="111">
        <v>0</v>
      </c>
      <c r="M116" s="111" t="s">
        <v>569</v>
      </c>
      <c r="N116" s="111">
        <v>0</v>
      </c>
      <c r="O116" s="111">
        <v>0</v>
      </c>
      <c r="P116" s="111">
        <v>0</v>
      </c>
      <c r="Q116" s="111">
        <v>0</v>
      </c>
      <c r="R116" s="109">
        <v>0.65384615384615385</v>
      </c>
      <c r="S116" s="111">
        <v>7</v>
      </c>
      <c r="T116" s="2">
        <v>0</v>
      </c>
      <c r="U116" s="107">
        <v>3</v>
      </c>
      <c r="V116" s="112">
        <v>346</v>
      </c>
      <c r="W116" s="107">
        <v>268</v>
      </c>
      <c r="X116" s="217">
        <v>1</v>
      </c>
      <c r="Y116" s="217">
        <v>43.6</v>
      </c>
      <c r="Z116" s="112">
        <v>0</v>
      </c>
      <c r="AA116" s="112">
        <v>0</v>
      </c>
      <c r="AB116" s="112">
        <v>497</v>
      </c>
      <c r="AC116" s="112">
        <v>20</v>
      </c>
      <c r="AD116" s="112">
        <v>0</v>
      </c>
      <c r="AE116" s="109">
        <v>0.51851851851851849</v>
      </c>
      <c r="AF116" s="109">
        <v>2.7777777777777776E-2</v>
      </c>
      <c r="AG116" s="107">
        <v>0</v>
      </c>
      <c r="AH116" s="107">
        <v>0</v>
      </c>
      <c r="AI116" s="106">
        <v>0</v>
      </c>
      <c r="AJ116" s="107">
        <v>0</v>
      </c>
      <c r="AK116" s="107">
        <v>2</v>
      </c>
      <c r="AL116" s="111">
        <v>0</v>
      </c>
      <c r="AM116" s="111">
        <v>0</v>
      </c>
      <c r="AN116" s="107">
        <v>0</v>
      </c>
      <c r="AO116" s="107">
        <v>7</v>
      </c>
      <c r="AP116" s="109">
        <v>0.23148148148148148</v>
      </c>
      <c r="AQ116" s="105">
        <v>0</v>
      </c>
      <c r="AR116" s="106">
        <v>0</v>
      </c>
      <c r="AS116" s="107">
        <v>1</v>
      </c>
      <c r="AT116" s="107">
        <v>1</v>
      </c>
      <c r="AU116" s="107">
        <v>2</v>
      </c>
      <c r="AV116" s="108">
        <v>1.4817688731400001</v>
      </c>
      <c r="AW116" s="107">
        <v>2</v>
      </c>
      <c r="AX116" s="107">
        <v>1</v>
      </c>
      <c r="AY116" s="107">
        <v>0</v>
      </c>
      <c r="AZ116" s="107">
        <v>0</v>
      </c>
      <c r="BA116" s="218">
        <v>3</v>
      </c>
      <c r="BB116" s="218">
        <v>6201</v>
      </c>
      <c r="BC116" s="111">
        <v>230</v>
      </c>
      <c r="BD116" s="107">
        <v>9636</v>
      </c>
      <c r="BE116" s="107">
        <v>4666</v>
      </c>
      <c r="BF116" s="109">
        <v>0.37962962962962965</v>
      </c>
      <c r="BG116" s="105">
        <v>0</v>
      </c>
      <c r="BH116" s="113">
        <v>0</v>
      </c>
      <c r="BI116" s="113">
        <v>0</v>
      </c>
      <c r="BJ116" s="113">
        <v>78.281787863900007</v>
      </c>
      <c r="BK116" s="113">
        <v>0</v>
      </c>
      <c r="BL116" s="113">
        <v>0</v>
      </c>
      <c r="BM116" s="113">
        <v>142.96335926399999</v>
      </c>
      <c r="BN116" s="113">
        <v>114.035777548076</v>
      </c>
      <c r="BO116" s="105">
        <v>1</v>
      </c>
      <c r="BP116" s="105">
        <v>0</v>
      </c>
      <c r="BQ116" s="105">
        <v>0</v>
      </c>
      <c r="BR116" s="111" t="s">
        <v>564</v>
      </c>
      <c r="BS116" s="111" t="s">
        <v>564</v>
      </c>
      <c r="BT116" s="111" t="s">
        <v>564</v>
      </c>
      <c r="BU116" s="107">
        <v>0</v>
      </c>
      <c r="BV116" s="106">
        <v>0</v>
      </c>
      <c r="BW116" s="107">
        <v>2</v>
      </c>
      <c r="BX116" s="107">
        <v>52</v>
      </c>
      <c r="BY116" s="216">
        <v>3</v>
      </c>
      <c r="BZ116" s="220">
        <v>2441.9</v>
      </c>
      <c r="CA116" s="111">
        <v>0</v>
      </c>
      <c r="CB116" s="111">
        <v>52</v>
      </c>
      <c r="CC116" s="111">
        <v>0</v>
      </c>
      <c r="CD116" s="112">
        <v>41</v>
      </c>
      <c r="CE116" s="114">
        <v>0.91200000000000003</v>
      </c>
      <c r="CF116" s="216">
        <v>6</v>
      </c>
      <c r="CG116" s="216">
        <v>106.8</v>
      </c>
      <c r="CH116" s="107">
        <v>0</v>
      </c>
      <c r="CI116" s="110"/>
      <c r="CJ116" s="107">
        <v>9</v>
      </c>
      <c r="CK116" s="107">
        <v>1</v>
      </c>
      <c r="CL116" s="112">
        <v>0</v>
      </c>
      <c r="CM116" s="112">
        <v>0</v>
      </c>
      <c r="CN116" s="115">
        <v>20</v>
      </c>
      <c r="CO116" s="115">
        <v>0</v>
      </c>
      <c r="CP116" s="115">
        <v>10102.333333333334</v>
      </c>
      <c r="CQ116" s="116">
        <v>366451.70804072934</v>
      </c>
      <c r="CR116" s="115">
        <v>0</v>
      </c>
      <c r="CS116" s="115">
        <v>1</v>
      </c>
      <c r="CT116" s="112">
        <v>4</v>
      </c>
      <c r="CU116" s="112">
        <v>0</v>
      </c>
      <c r="CV116" s="112">
        <v>1075</v>
      </c>
      <c r="CW116" s="112">
        <v>156</v>
      </c>
    </row>
    <row r="117" spans="1:101" s="219" customFormat="1" x14ac:dyDescent="0.25">
      <c r="A117" s="110" t="s">
        <v>39</v>
      </c>
      <c r="B117" s="111">
        <v>30</v>
      </c>
      <c r="C117" s="111">
        <v>41</v>
      </c>
      <c r="D117" s="111">
        <v>999</v>
      </c>
      <c r="E117" s="111">
        <v>32</v>
      </c>
      <c r="F117" s="111">
        <v>0</v>
      </c>
      <c r="G117" s="111">
        <v>39</v>
      </c>
      <c r="H117" s="111"/>
      <c r="I117" s="111"/>
      <c r="J117" s="111">
        <v>5</v>
      </c>
      <c r="K117" s="216">
        <v>2</v>
      </c>
      <c r="L117" s="111">
        <v>65.8</v>
      </c>
      <c r="M117" s="111" t="s">
        <v>569</v>
      </c>
      <c r="N117" s="111">
        <v>54</v>
      </c>
      <c r="O117" s="111">
        <v>0</v>
      </c>
      <c r="P117" s="111">
        <v>0</v>
      </c>
      <c r="Q117" s="111">
        <v>14</v>
      </c>
      <c r="R117" s="109">
        <v>0.64500000000000002</v>
      </c>
      <c r="S117" s="111">
        <v>6</v>
      </c>
      <c r="T117" s="2">
        <v>0</v>
      </c>
      <c r="U117" s="107">
        <v>1</v>
      </c>
      <c r="V117" s="112">
        <v>5262</v>
      </c>
      <c r="W117" s="107">
        <v>49</v>
      </c>
      <c r="X117" s="217">
        <v>0</v>
      </c>
      <c r="Y117" s="217">
        <v>0</v>
      </c>
      <c r="Z117" s="112">
        <v>0</v>
      </c>
      <c r="AA117" s="112">
        <v>0</v>
      </c>
      <c r="AB117" s="112">
        <v>956</v>
      </c>
      <c r="AC117" s="112">
        <v>120</v>
      </c>
      <c r="AD117" s="112">
        <v>9</v>
      </c>
      <c r="AE117" s="109">
        <v>0.47368421052631576</v>
      </c>
      <c r="AF117" s="109">
        <v>2.6315789473684209E-2</v>
      </c>
      <c r="AG117" s="107">
        <v>0</v>
      </c>
      <c r="AH117" s="107">
        <v>0</v>
      </c>
      <c r="AI117" s="107">
        <v>0</v>
      </c>
      <c r="AJ117" s="107">
        <v>0</v>
      </c>
      <c r="AK117" s="107">
        <v>0</v>
      </c>
      <c r="AL117" s="111">
        <v>0</v>
      </c>
      <c r="AM117" s="111">
        <v>0</v>
      </c>
      <c r="AN117" s="107">
        <v>19</v>
      </c>
      <c r="AO117" s="107">
        <v>15</v>
      </c>
      <c r="AP117" s="109">
        <v>0.28947368421052633</v>
      </c>
      <c r="AQ117" s="105">
        <v>0</v>
      </c>
      <c r="AR117" s="106">
        <v>64.632133170800003</v>
      </c>
      <c r="AS117" s="107">
        <v>2</v>
      </c>
      <c r="AT117" s="107">
        <v>3</v>
      </c>
      <c r="AU117" s="107">
        <v>5</v>
      </c>
      <c r="AV117" s="108">
        <v>21.002367712800002</v>
      </c>
      <c r="AW117" s="107">
        <v>0</v>
      </c>
      <c r="AX117" s="107">
        <v>0</v>
      </c>
      <c r="AY117" s="107">
        <v>0</v>
      </c>
      <c r="AZ117" s="107">
        <v>5</v>
      </c>
      <c r="BA117" s="218">
        <v>1</v>
      </c>
      <c r="BB117" s="218">
        <v>57.2</v>
      </c>
      <c r="BC117" s="111">
        <v>135</v>
      </c>
      <c r="BD117" s="107">
        <v>2954</v>
      </c>
      <c r="BE117" s="107">
        <v>678</v>
      </c>
      <c r="BF117" s="109">
        <v>0.47368421052631576</v>
      </c>
      <c r="BG117" s="105">
        <v>98.615727816900005</v>
      </c>
      <c r="BH117" s="113">
        <v>1581.1218581599999</v>
      </c>
      <c r="BI117" s="113">
        <v>1962.76493114</v>
      </c>
      <c r="BJ117" s="113">
        <v>2580.60958678</v>
      </c>
      <c r="BK117" s="113">
        <v>0</v>
      </c>
      <c r="BL117" s="113">
        <v>0</v>
      </c>
      <c r="BM117" s="113">
        <v>742.28600155800007</v>
      </c>
      <c r="BN117" s="113">
        <v>1661.7989666283447</v>
      </c>
      <c r="BO117" s="105">
        <v>25</v>
      </c>
      <c r="BP117" s="105">
        <v>0</v>
      </c>
      <c r="BQ117" s="105">
        <v>0</v>
      </c>
      <c r="BR117" s="111" t="s">
        <v>564</v>
      </c>
      <c r="BS117" s="111" t="s">
        <v>564</v>
      </c>
      <c r="BT117" s="111" t="s">
        <v>564</v>
      </c>
      <c r="BU117" s="107">
        <v>0</v>
      </c>
      <c r="BV117" s="106">
        <v>0</v>
      </c>
      <c r="BW117" s="107">
        <v>3</v>
      </c>
      <c r="BX117" s="107">
        <v>112</v>
      </c>
      <c r="BY117" s="221">
        <v>2</v>
      </c>
      <c r="BZ117" s="222">
        <v>879.9</v>
      </c>
      <c r="CA117" s="111">
        <v>42</v>
      </c>
      <c r="CB117" s="111">
        <v>346</v>
      </c>
      <c r="CC117" s="111">
        <v>0</v>
      </c>
      <c r="CD117" s="112">
        <v>25</v>
      </c>
      <c r="CE117" s="114">
        <v>0.91200000000000003</v>
      </c>
      <c r="CF117" s="216">
        <v>10</v>
      </c>
      <c r="CG117" s="216">
        <v>364.6</v>
      </c>
      <c r="CH117" s="107">
        <v>19</v>
      </c>
      <c r="CI117" s="110"/>
      <c r="CJ117" s="107">
        <v>8</v>
      </c>
      <c r="CK117" s="107">
        <v>0</v>
      </c>
      <c r="CL117" s="112">
        <v>0</v>
      </c>
      <c r="CM117" s="112">
        <v>0</v>
      </c>
      <c r="CN117" s="115">
        <v>23.333333333333332</v>
      </c>
      <c r="CO117" s="115">
        <v>287</v>
      </c>
      <c r="CP117" s="115">
        <v>41070</v>
      </c>
      <c r="CQ117" s="116">
        <v>104662.96296296296</v>
      </c>
      <c r="CR117" s="115">
        <v>10</v>
      </c>
      <c r="CS117" s="115">
        <v>1</v>
      </c>
      <c r="CT117" s="112">
        <v>7</v>
      </c>
      <c r="CU117" s="112">
        <v>72</v>
      </c>
      <c r="CV117" s="112">
        <v>789</v>
      </c>
      <c r="CW117" s="112">
        <v>178</v>
      </c>
    </row>
    <row r="118" spans="1:101" s="219" customFormat="1" x14ac:dyDescent="0.25">
      <c r="A118" s="110" t="s">
        <v>95</v>
      </c>
      <c r="B118" s="111">
        <v>8</v>
      </c>
      <c r="C118" s="111">
        <v>29</v>
      </c>
      <c r="D118" s="111">
        <v>504</v>
      </c>
      <c r="E118" s="111">
        <v>1</v>
      </c>
      <c r="F118" s="111">
        <v>1</v>
      </c>
      <c r="G118" s="111">
        <v>29</v>
      </c>
      <c r="H118" s="111"/>
      <c r="I118" s="111"/>
      <c r="J118" s="111">
        <v>36</v>
      </c>
      <c r="K118" s="216">
        <v>1</v>
      </c>
      <c r="L118" s="111">
        <v>812.5</v>
      </c>
      <c r="M118" s="111" t="s">
        <v>569</v>
      </c>
      <c r="N118" s="111">
        <v>0</v>
      </c>
      <c r="O118" s="111">
        <v>593</v>
      </c>
      <c r="P118" s="111">
        <v>0</v>
      </c>
      <c r="Q118" s="111">
        <v>6</v>
      </c>
      <c r="R118" s="109">
        <v>0.64500000000000002</v>
      </c>
      <c r="S118" s="111">
        <v>3</v>
      </c>
      <c r="T118" s="2">
        <v>0</v>
      </c>
      <c r="U118" s="107">
        <v>1</v>
      </c>
      <c r="V118" s="112">
        <v>91</v>
      </c>
      <c r="W118" s="107">
        <v>554</v>
      </c>
      <c r="X118" s="217">
        <v>1</v>
      </c>
      <c r="Y118" s="217">
        <v>39.5</v>
      </c>
      <c r="Z118" s="112">
        <v>0</v>
      </c>
      <c r="AA118" s="112">
        <v>0</v>
      </c>
      <c r="AB118" s="112">
        <v>858</v>
      </c>
      <c r="AC118" s="112">
        <v>37</v>
      </c>
      <c r="AD118" s="112">
        <v>0</v>
      </c>
      <c r="AE118" s="109">
        <v>0.66666666666666663</v>
      </c>
      <c r="AF118" s="109">
        <v>4.8000000000000001E-2</v>
      </c>
      <c r="AG118" s="107">
        <v>1</v>
      </c>
      <c r="AH118" s="107">
        <v>0</v>
      </c>
      <c r="AI118" s="106">
        <v>6893.1122432127004</v>
      </c>
      <c r="AJ118" s="107">
        <v>0</v>
      </c>
      <c r="AK118" s="107">
        <v>0</v>
      </c>
      <c r="AL118" s="111">
        <v>0</v>
      </c>
      <c r="AM118" s="111">
        <v>0</v>
      </c>
      <c r="AN118" s="107">
        <v>0</v>
      </c>
      <c r="AO118" s="107">
        <v>4</v>
      </c>
      <c r="AP118" s="109">
        <v>0.3888888888888889</v>
      </c>
      <c r="AQ118" s="105">
        <v>0</v>
      </c>
      <c r="AR118" s="106">
        <v>0</v>
      </c>
      <c r="AS118" s="107">
        <v>0</v>
      </c>
      <c r="AT118" s="107">
        <v>1</v>
      </c>
      <c r="AU118" s="107">
        <v>4</v>
      </c>
      <c r="AV118" s="108">
        <v>0.34634739896099997</v>
      </c>
      <c r="AW118" s="107">
        <v>0</v>
      </c>
      <c r="AX118" s="107">
        <v>1</v>
      </c>
      <c r="AY118" s="107">
        <v>0</v>
      </c>
      <c r="AZ118" s="107">
        <v>0</v>
      </c>
      <c r="BA118" s="218">
        <v>1</v>
      </c>
      <c r="BB118" s="218">
        <v>42.4</v>
      </c>
      <c r="BC118" s="111">
        <v>1211</v>
      </c>
      <c r="BD118" s="107">
        <v>5061</v>
      </c>
      <c r="BE118" s="107">
        <v>450</v>
      </c>
      <c r="BF118" s="109">
        <v>0.55555555555555558</v>
      </c>
      <c r="BG118" s="105">
        <v>0</v>
      </c>
      <c r="BH118" s="113">
        <v>0</v>
      </c>
      <c r="BI118" s="113">
        <v>0</v>
      </c>
      <c r="BJ118" s="113">
        <v>0</v>
      </c>
      <c r="BK118" s="113">
        <v>0</v>
      </c>
      <c r="BL118" s="113">
        <v>0</v>
      </c>
      <c r="BM118" s="113">
        <v>26.1250907983</v>
      </c>
      <c r="BN118" s="113">
        <v>0</v>
      </c>
      <c r="BO118" s="105">
        <v>3</v>
      </c>
      <c r="BP118" s="105">
        <v>0</v>
      </c>
      <c r="BQ118" s="105">
        <v>0</v>
      </c>
      <c r="BR118" s="111" t="s">
        <v>564</v>
      </c>
      <c r="BS118" s="111" t="s">
        <v>564</v>
      </c>
      <c r="BT118" s="111" t="s">
        <v>564</v>
      </c>
      <c r="BU118" s="107">
        <v>0</v>
      </c>
      <c r="BV118" s="106">
        <v>0</v>
      </c>
      <c r="BW118" s="107">
        <v>2</v>
      </c>
      <c r="BX118" s="107">
        <v>115</v>
      </c>
      <c r="BY118" s="216">
        <v>2</v>
      </c>
      <c r="BZ118" s="220">
        <v>103.8</v>
      </c>
      <c r="CA118" s="111">
        <v>0</v>
      </c>
      <c r="CB118" s="111">
        <v>0</v>
      </c>
      <c r="CC118" s="111">
        <v>0</v>
      </c>
      <c r="CD118" s="112">
        <v>64</v>
      </c>
      <c r="CE118" s="114">
        <v>0.89800000000000002</v>
      </c>
      <c r="CF118" s="216">
        <v>6</v>
      </c>
      <c r="CG118" s="216">
        <v>152</v>
      </c>
      <c r="CH118" s="107">
        <v>0</v>
      </c>
      <c r="CI118" s="110"/>
      <c r="CJ118" s="107">
        <v>9</v>
      </c>
      <c r="CK118" s="107">
        <v>0</v>
      </c>
      <c r="CL118" s="112">
        <v>1</v>
      </c>
      <c r="CM118" s="112">
        <v>0</v>
      </c>
      <c r="CN118" s="115">
        <v>53.333333333333336</v>
      </c>
      <c r="CO118" s="115">
        <v>513</v>
      </c>
      <c r="CP118" s="115">
        <v>56911.666666666664</v>
      </c>
      <c r="CQ118" s="116">
        <v>174528.77869902397</v>
      </c>
      <c r="CR118" s="115">
        <v>0</v>
      </c>
      <c r="CS118" s="115">
        <v>0</v>
      </c>
      <c r="CT118" s="112">
        <v>2</v>
      </c>
      <c r="CU118" s="112">
        <v>50</v>
      </c>
      <c r="CV118" s="112">
        <v>0</v>
      </c>
      <c r="CW118" s="112">
        <v>0</v>
      </c>
    </row>
    <row r="119" spans="1:101" s="219" customFormat="1" x14ac:dyDescent="0.25">
      <c r="A119" s="110" t="s">
        <v>196</v>
      </c>
      <c r="B119" s="111">
        <v>2</v>
      </c>
      <c r="C119" s="111">
        <v>17</v>
      </c>
      <c r="D119" s="111">
        <v>105</v>
      </c>
      <c r="E119" s="111">
        <v>7</v>
      </c>
      <c r="F119" s="111">
        <v>0</v>
      </c>
      <c r="G119" s="111">
        <v>10</v>
      </c>
      <c r="H119" s="111"/>
      <c r="I119" s="111"/>
      <c r="J119" s="111">
        <v>6</v>
      </c>
      <c r="K119" s="216">
        <v>4</v>
      </c>
      <c r="L119" s="111">
        <v>2117.6</v>
      </c>
      <c r="M119" s="111" t="s">
        <v>568</v>
      </c>
      <c r="N119" s="111">
        <v>4</v>
      </c>
      <c r="O119" s="111">
        <v>0</v>
      </c>
      <c r="P119" s="111">
        <v>0</v>
      </c>
      <c r="Q119" s="111">
        <v>0</v>
      </c>
      <c r="R119" s="109">
        <v>0.47368421052631576</v>
      </c>
      <c r="S119" s="111">
        <v>2</v>
      </c>
      <c r="T119" s="2">
        <v>0</v>
      </c>
      <c r="U119" s="107">
        <v>0</v>
      </c>
      <c r="V119" s="112">
        <v>187</v>
      </c>
      <c r="W119" s="107">
        <v>10</v>
      </c>
      <c r="X119" s="217">
        <v>3</v>
      </c>
      <c r="Y119" s="217">
        <v>4768.7</v>
      </c>
      <c r="Z119" s="112">
        <v>0</v>
      </c>
      <c r="AA119" s="112">
        <v>0</v>
      </c>
      <c r="AB119" s="112">
        <v>548</v>
      </c>
      <c r="AC119" s="112">
        <v>0</v>
      </c>
      <c r="AD119" s="112">
        <v>1</v>
      </c>
      <c r="AE119" s="109">
        <v>0.50980392156862742</v>
      </c>
      <c r="AF119" s="109">
        <v>3.9215686274509803E-2</v>
      </c>
      <c r="AG119" s="107">
        <v>0</v>
      </c>
      <c r="AH119" s="107">
        <v>0</v>
      </c>
      <c r="AI119" s="106">
        <v>5110.1709438852004</v>
      </c>
      <c r="AJ119" s="107">
        <v>2</v>
      </c>
      <c r="AK119" s="107">
        <v>0</v>
      </c>
      <c r="AL119" s="111">
        <v>3</v>
      </c>
      <c r="AM119" s="111">
        <v>4774</v>
      </c>
      <c r="AN119" s="107">
        <v>1</v>
      </c>
      <c r="AO119" s="107">
        <v>3</v>
      </c>
      <c r="AP119" s="109">
        <v>0.33333333333333331</v>
      </c>
      <c r="AQ119" s="105">
        <v>0</v>
      </c>
      <c r="AR119" s="106">
        <v>0</v>
      </c>
      <c r="AS119" s="107">
        <v>0</v>
      </c>
      <c r="AT119" s="107">
        <v>0</v>
      </c>
      <c r="AU119" s="107">
        <v>0</v>
      </c>
      <c r="AV119" s="108">
        <v>2.08850394183</v>
      </c>
      <c r="AW119" s="107">
        <v>1</v>
      </c>
      <c r="AX119" s="107">
        <v>0</v>
      </c>
      <c r="AY119" s="107">
        <v>0</v>
      </c>
      <c r="AZ119" s="107">
        <v>0</v>
      </c>
      <c r="BA119" s="218" t="s">
        <v>588</v>
      </c>
      <c r="BB119" s="218" t="s">
        <v>589</v>
      </c>
      <c r="BC119" s="111">
        <v>0</v>
      </c>
      <c r="BD119" s="107">
        <v>5157</v>
      </c>
      <c r="BE119" s="107">
        <v>196</v>
      </c>
      <c r="BF119" s="109">
        <v>0.45098039215686275</v>
      </c>
      <c r="BG119" s="105">
        <v>0</v>
      </c>
      <c r="BH119" s="113">
        <v>0</v>
      </c>
      <c r="BI119" s="113">
        <v>759.03152814100008</v>
      </c>
      <c r="BJ119" s="113">
        <v>958.02463480900008</v>
      </c>
      <c r="BK119" s="113">
        <v>759.03152914099996</v>
      </c>
      <c r="BL119" s="113">
        <v>0</v>
      </c>
      <c r="BM119" s="113">
        <v>147.23090629400002</v>
      </c>
      <c r="BN119" s="113">
        <v>40.504219426414146</v>
      </c>
      <c r="BO119" s="105">
        <v>1</v>
      </c>
      <c r="BP119" s="105">
        <v>0</v>
      </c>
      <c r="BQ119" s="105">
        <v>0</v>
      </c>
      <c r="BR119" s="111" t="s">
        <v>564</v>
      </c>
      <c r="BS119" s="111" t="s">
        <v>564</v>
      </c>
      <c r="BT119" s="111" t="s">
        <v>564</v>
      </c>
      <c r="BU119" s="107">
        <v>0</v>
      </c>
      <c r="BV119" s="106">
        <v>1</v>
      </c>
      <c r="BW119" s="107">
        <v>1</v>
      </c>
      <c r="BX119" s="107">
        <v>16</v>
      </c>
      <c r="BY119" s="216" t="s">
        <v>588</v>
      </c>
      <c r="BZ119" s="216" t="s">
        <v>589</v>
      </c>
      <c r="CA119" s="111">
        <v>0</v>
      </c>
      <c r="CB119" s="111">
        <v>214</v>
      </c>
      <c r="CC119" s="111">
        <v>0</v>
      </c>
      <c r="CD119" s="112">
        <v>2</v>
      </c>
      <c r="CE119" s="114">
        <v>0.97199999999999998</v>
      </c>
      <c r="CF119" s="216">
        <v>4</v>
      </c>
      <c r="CG119" s="216">
        <v>1401.7</v>
      </c>
      <c r="CH119" s="107">
        <v>5</v>
      </c>
      <c r="CI119" s="110"/>
      <c r="CJ119" s="107">
        <v>3</v>
      </c>
      <c r="CK119" s="107">
        <v>0</v>
      </c>
      <c r="CL119" s="112">
        <v>0</v>
      </c>
      <c r="CM119" s="112">
        <v>0</v>
      </c>
      <c r="CN119" s="115">
        <v>1.6666666666666667</v>
      </c>
      <c r="CO119" s="115">
        <v>0</v>
      </c>
      <c r="CP119" s="115">
        <v>0</v>
      </c>
      <c r="CQ119" s="116">
        <v>23107.407407407409</v>
      </c>
      <c r="CR119" s="115">
        <v>1</v>
      </c>
      <c r="CS119" s="115">
        <v>0</v>
      </c>
      <c r="CT119" s="112">
        <v>2</v>
      </c>
      <c r="CU119" s="112">
        <v>9</v>
      </c>
      <c r="CV119" s="112">
        <v>185</v>
      </c>
      <c r="CW119" s="112">
        <v>54</v>
      </c>
    </row>
    <row r="120" spans="1:101" s="219" customFormat="1" x14ac:dyDescent="0.25">
      <c r="A120" s="110" t="s">
        <v>229</v>
      </c>
      <c r="B120" s="111">
        <v>43</v>
      </c>
      <c r="C120" s="111">
        <v>83</v>
      </c>
      <c r="D120" s="111">
        <v>1636</v>
      </c>
      <c r="E120" s="111">
        <v>214</v>
      </c>
      <c r="F120" s="111">
        <v>4</v>
      </c>
      <c r="G120" s="111">
        <v>48</v>
      </c>
      <c r="H120" s="111">
        <v>2</v>
      </c>
      <c r="I120" s="111"/>
      <c r="J120" s="111">
        <v>29</v>
      </c>
      <c r="K120" s="216">
        <v>1</v>
      </c>
      <c r="L120" s="111">
        <v>97</v>
      </c>
      <c r="M120" s="111" t="s">
        <v>568</v>
      </c>
      <c r="N120" s="111">
        <v>1</v>
      </c>
      <c r="O120" s="111">
        <v>22</v>
      </c>
      <c r="P120" s="111">
        <v>0</v>
      </c>
      <c r="Q120" s="111">
        <v>8</v>
      </c>
      <c r="R120" s="109">
        <v>0.74509803921568629</v>
      </c>
      <c r="S120" s="111">
        <v>3</v>
      </c>
      <c r="T120" s="2">
        <v>0</v>
      </c>
      <c r="U120" s="107">
        <v>1</v>
      </c>
      <c r="V120" s="112">
        <v>5731</v>
      </c>
      <c r="W120" s="107">
        <v>108</v>
      </c>
      <c r="X120" s="217">
        <v>0</v>
      </c>
      <c r="Y120" s="217">
        <v>0</v>
      </c>
      <c r="Z120" s="112">
        <v>0</v>
      </c>
      <c r="AA120" s="112">
        <v>0</v>
      </c>
      <c r="AB120" s="112">
        <v>0</v>
      </c>
      <c r="AC120" s="112">
        <v>0</v>
      </c>
      <c r="AD120" s="112">
        <v>1</v>
      </c>
      <c r="AE120" s="109">
        <v>0.56521739130434778</v>
      </c>
      <c r="AF120" s="109">
        <v>2.8985507246376812E-2</v>
      </c>
      <c r="AG120" s="107">
        <v>0</v>
      </c>
      <c r="AH120" s="107">
        <v>0</v>
      </c>
      <c r="AI120" s="106">
        <v>14388.470352131701</v>
      </c>
      <c r="AJ120" s="107">
        <v>4</v>
      </c>
      <c r="AK120" s="107">
        <v>0</v>
      </c>
      <c r="AL120" s="111">
        <v>0</v>
      </c>
      <c r="AM120" s="111">
        <v>0</v>
      </c>
      <c r="AN120" s="107">
        <v>0</v>
      </c>
      <c r="AO120" s="107">
        <v>6</v>
      </c>
      <c r="AP120" s="109">
        <v>0.30434782608695654</v>
      </c>
      <c r="AQ120" s="105">
        <v>216.855003767</v>
      </c>
      <c r="AR120" s="106">
        <v>0</v>
      </c>
      <c r="AS120" s="107">
        <v>0</v>
      </c>
      <c r="AT120" s="107">
        <v>0</v>
      </c>
      <c r="AU120" s="107">
        <v>5</v>
      </c>
      <c r="AV120" s="108">
        <v>42.494047880799997</v>
      </c>
      <c r="AW120" s="107">
        <v>0</v>
      </c>
      <c r="AX120" s="107">
        <v>0</v>
      </c>
      <c r="AY120" s="107">
        <v>0</v>
      </c>
      <c r="AZ120" s="107">
        <v>0</v>
      </c>
      <c r="BA120" s="218" t="s">
        <v>588</v>
      </c>
      <c r="BB120" s="218" t="s">
        <v>589</v>
      </c>
      <c r="BC120" s="111">
        <v>0</v>
      </c>
      <c r="BD120" s="107">
        <v>33</v>
      </c>
      <c r="BE120" s="107">
        <v>0</v>
      </c>
      <c r="BF120" s="109">
        <v>0.37681159420289856</v>
      </c>
      <c r="BG120" s="105">
        <v>44.632257285878005</v>
      </c>
      <c r="BH120" s="113">
        <v>7039.1266782700004</v>
      </c>
      <c r="BI120" s="113">
        <v>7039.1265680700008</v>
      </c>
      <c r="BJ120" s="113">
        <v>7221.2709417400001</v>
      </c>
      <c r="BK120" s="113">
        <v>0</v>
      </c>
      <c r="BL120" s="113">
        <v>0</v>
      </c>
      <c r="BM120" s="113">
        <v>43.206958484899999</v>
      </c>
      <c r="BN120" s="113">
        <v>1591.4762291849661</v>
      </c>
      <c r="BO120" s="105">
        <v>3</v>
      </c>
      <c r="BP120" s="105">
        <v>0</v>
      </c>
      <c r="BQ120" s="105">
        <v>0</v>
      </c>
      <c r="BR120" s="111" t="s">
        <v>564</v>
      </c>
      <c r="BS120" s="111" t="s">
        <v>564</v>
      </c>
      <c r="BT120" s="111" t="s">
        <v>564</v>
      </c>
      <c r="BU120" s="107">
        <v>0</v>
      </c>
      <c r="BV120" s="106">
        <v>0</v>
      </c>
      <c r="BW120" s="107">
        <v>2</v>
      </c>
      <c r="BX120" s="107">
        <v>45</v>
      </c>
      <c r="BY120" s="216" t="s">
        <v>588</v>
      </c>
      <c r="BZ120" s="216" t="s">
        <v>589</v>
      </c>
      <c r="CA120" s="111">
        <v>0</v>
      </c>
      <c r="CB120" s="111">
        <v>115</v>
      </c>
      <c r="CC120" s="111">
        <v>0</v>
      </c>
      <c r="CD120" s="112">
        <v>44</v>
      </c>
      <c r="CE120" s="114">
        <v>0.95199999999999996</v>
      </c>
      <c r="CF120" s="216">
        <v>0</v>
      </c>
      <c r="CG120" s="216">
        <v>0</v>
      </c>
      <c r="CH120" s="107">
        <v>1</v>
      </c>
      <c r="CI120" s="110"/>
      <c r="CJ120" s="107">
        <v>3</v>
      </c>
      <c r="CK120" s="107">
        <v>0</v>
      </c>
      <c r="CL120" s="112">
        <v>0</v>
      </c>
      <c r="CM120" s="112">
        <v>0</v>
      </c>
      <c r="CN120" s="115">
        <v>15</v>
      </c>
      <c r="CO120" s="115">
        <v>62.666666666666664</v>
      </c>
      <c r="CP120" s="115">
        <v>2624.3333333333335</v>
      </c>
      <c r="CQ120" s="116">
        <v>448555.55555555556</v>
      </c>
      <c r="CR120" s="115">
        <v>1</v>
      </c>
      <c r="CS120" s="115">
        <v>0</v>
      </c>
      <c r="CT120" s="112">
        <v>11</v>
      </c>
      <c r="CU120" s="112">
        <v>0</v>
      </c>
      <c r="CV120" s="112">
        <v>13</v>
      </c>
      <c r="CW120" s="112">
        <v>2</v>
      </c>
    </row>
    <row r="121" spans="1:101" s="219" customFormat="1" x14ac:dyDescent="0.25">
      <c r="A121" s="110" t="s">
        <v>104</v>
      </c>
      <c r="B121" s="111">
        <v>1</v>
      </c>
      <c r="C121" s="111">
        <v>24</v>
      </c>
      <c r="D121" s="111">
        <v>231</v>
      </c>
      <c r="E121" s="111">
        <v>1</v>
      </c>
      <c r="F121" s="111">
        <v>0</v>
      </c>
      <c r="G121" s="111">
        <v>45</v>
      </c>
      <c r="H121" s="111"/>
      <c r="I121" s="111"/>
      <c r="J121" s="111">
        <v>10</v>
      </c>
      <c r="K121" s="216">
        <v>3</v>
      </c>
      <c r="L121" s="111">
        <v>158.19999999999999</v>
      </c>
      <c r="M121" s="111" t="s">
        <v>569</v>
      </c>
      <c r="N121" s="111">
        <v>0</v>
      </c>
      <c r="O121" s="111">
        <v>387</v>
      </c>
      <c r="P121" s="111">
        <v>2</v>
      </c>
      <c r="Q121" s="111">
        <v>2</v>
      </c>
      <c r="R121" s="109">
        <v>0.64500000000000002</v>
      </c>
      <c r="S121" s="111">
        <v>1</v>
      </c>
      <c r="T121" s="2">
        <v>0</v>
      </c>
      <c r="U121" s="107">
        <v>3</v>
      </c>
      <c r="V121" s="112">
        <v>139</v>
      </c>
      <c r="W121" s="107">
        <v>255</v>
      </c>
      <c r="X121" s="217">
        <v>1</v>
      </c>
      <c r="Y121" s="217">
        <v>1284.5</v>
      </c>
      <c r="Z121" s="112">
        <v>0</v>
      </c>
      <c r="AA121" s="112">
        <v>0</v>
      </c>
      <c r="AB121" s="112">
        <v>151</v>
      </c>
      <c r="AC121" s="112">
        <v>3</v>
      </c>
      <c r="AD121" s="112">
        <v>0</v>
      </c>
      <c r="AE121" s="109">
        <v>0.59375</v>
      </c>
      <c r="AF121" s="109">
        <v>4.8000000000000001E-2</v>
      </c>
      <c r="AG121" s="107">
        <v>1</v>
      </c>
      <c r="AH121" s="107">
        <v>0</v>
      </c>
      <c r="AI121" s="106">
        <v>1681.32777949</v>
      </c>
      <c r="AJ121" s="107">
        <v>0</v>
      </c>
      <c r="AK121" s="107">
        <v>0</v>
      </c>
      <c r="AL121" s="111">
        <v>0</v>
      </c>
      <c r="AM121" s="111">
        <v>0</v>
      </c>
      <c r="AN121" s="107">
        <v>0</v>
      </c>
      <c r="AO121" s="107">
        <v>8</v>
      </c>
      <c r="AP121" s="109">
        <v>0.28125</v>
      </c>
      <c r="AQ121" s="105">
        <v>0</v>
      </c>
      <c r="AR121" s="106">
        <v>0</v>
      </c>
      <c r="AS121" s="107">
        <v>1</v>
      </c>
      <c r="AT121" s="107">
        <v>1</v>
      </c>
      <c r="AU121" s="107">
        <v>2</v>
      </c>
      <c r="AV121" s="108">
        <v>4.5135090191000003E-2</v>
      </c>
      <c r="AW121" s="107">
        <v>1</v>
      </c>
      <c r="AX121" s="107">
        <v>0</v>
      </c>
      <c r="AY121" s="107">
        <v>0</v>
      </c>
      <c r="AZ121" s="107">
        <v>0</v>
      </c>
      <c r="BA121" s="218" t="s">
        <v>588</v>
      </c>
      <c r="BB121" s="218" t="s">
        <v>589</v>
      </c>
      <c r="BC121" s="111">
        <v>1179</v>
      </c>
      <c r="BD121" s="107">
        <v>4246</v>
      </c>
      <c r="BE121" s="107">
        <v>704</v>
      </c>
      <c r="BF121" s="109">
        <v>0.5</v>
      </c>
      <c r="BG121" s="105">
        <v>0</v>
      </c>
      <c r="BH121" s="113">
        <v>0</v>
      </c>
      <c r="BI121" s="113">
        <v>0</v>
      </c>
      <c r="BJ121" s="113">
        <v>0</v>
      </c>
      <c r="BK121" s="113">
        <v>0</v>
      </c>
      <c r="BL121" s="113">
        <v>0</v>
      </c>
      <c r="BM121" s="113">
        <v>13.381808638600001</v>
      </c>
      <c r="BN121" s="113">
        <v>0</v>
      </c>
      <c r="BO121" s="105">
        <v>1</v>
      </c>
      <c r="BP121" s="105">
        <v>0</v>
      </c>
      <c r="BQ121" s="105">
        <v>0</v>
      </c>
      <c r="BR121" s="111" t="s">
        <v>564</v>
      </c>
      <c r="BS121" s="111" t="s">
        <v>564</v>
      </c>
      <c r="BT121" s="111" t="s">
        <v>564</v>
      </c>
      <c r="BU121" s="107">
        <v>0</v>
      </c>
      <c r="BV121" s="106">
        <v>0</v>
      </c>
      <c r="BW121" s="107">
        <v>2</v>
      </c>
      <c r="BX121" s="107">
        <v>75</v>
      </c>
      <c r="BY121" s="216">
        <v>1</v>
      </c>
      <c r="BZ121" s="220">
        <v>455.3</v>
      </c>
      <c r="CA121" s="111">
        <v>0</v>
      </c>
      <c r="CB121" s="111">
        <v>0</v>
      </c>
      <c r="CC121" s="111">
        <v>0</v>
      </c>
      <c r="CD121" s="112">
        <v>77</v>
      </c>
      <c r="CE121" s="114">
        <v>0.88200000000000001</v>
      </c>
      <c r="CF121" s="216">
        <v>0</v>
      </c>
      <c r="CG121" s="216">
        <v>0</v>
      </c>
      <c r="CH121" s="107">
        <v>0</v>
      </c>
      <c r="CI121" s="110"/>
      <c r="CJ121" s="107">
        <v>5</v>
      </c>
      <c r="CK121" s="107">
        <v>1</v>
      </c>
      <c r="CL121" s="112">
        <v>0</v>
      </c>
      <c r="CM121" s="112">
        <v>0</v>
      </c>
      <c r="CN121" s="115">
        <v>91.666666666666671</v>
      </c>
      <c r="CO121" s="115">
        <v>635.66666666666663</v>
      </c>
      <c r="CP121" s="115">
        <v>220873.33333333334</v>
      </c>
      <c r="CQ121" s="116">
        <v>575581.54575584573</v>
      </c>
      <c r="CR121" s="115">
        <v>0</v>
      </c>
      <c r="CS121" s="115">
        <v>0</v>
      </c>
      <c r="CT121" s="112">
        <v>1</v>
      </c>
      <c r="CU121" s="112">
        <v>7137</v>
      </c>
      <c r="CV121" s="112">
        <v>0</v>
      </c>
      <c r="CW121" s="112">
        <v>0</v>
      </c>
    </row>
    <row r="122" spans="1:101" s="219" customFormat="1" x14ac:dyDescent="0.25">
      <c r="A122" s="110" t="s">
        <v>245</v>
      </c>
      <c r="B122" s="111">
        <v>22</v>
      </c>
      <c r="C122" s="111">
        <v>107</v>
      </c>
      <c r="D122" s="111">
        <v>1141</v>
      </c>
      <c r="E122" s="111">
        <v>65</v>
      </c>
      <c r="F122" s="111">
        <v>3</v>
      </c>
      <c r="G122" s="111">
        <v>63</v>
      </c>
      <c r="H122" s="111"/>
      <c r="I122" s="111"/>
      <c r="J122" s="111">
        <v>8</v>
      </c>
      <c r="K122" s="216">
        <v>3</v>
      </c>
      <c r="L122" s="111">
        <v>3775.1</v>
      </c>
      <c r="M122" s="111" t="s">
        <v>568</v>
      </c>
      <c r="N122" s="111">
        <v>0</v>
      </c>
      <c r="O122" s="111">
        <v>396</v>
      </c>
      <c r="P122" s="111">
        <v>0</v>
      </c>
      <c r="Q122" s="111">
        <v>35</v>
      </c>
      <c r="R122" s="109">
        <v>0.64500000000000002</v>
      </c>
      <c r="S122" s="111">
        <v>3</v>
      </c>
      <c r="T122" s="2">
        <v>0</v>
      </c>
      <c r="U122" s="107">
        <v>0</v>
      </c>
      <c r="V122" s="112">
        <v>4566</v>
      </c>
      <c r="W122" s="107">
        <v>51</v>
      </c>
      <c r="X122" s="217">
        <v>4</v>
      </c>
      <c r="Y122" s="217">
        <v>161</v>
      </c>
      <c r="Z122" s="112">
        <v>0</v>
      </c>
      <c r="AA122" s="112">
        <v>0</v>
      </c>
      <c r="AB122" s="112">
        <v>36</v>
      </c>
      <c r="AC122" s="112">
        <v>0</v>
      </c>
      <c r="AD122" s="112">
        <v>1</v>
      </c>
      <c r="AE122" s="109">
        <v>0.51700000000000002</v>
      </c>
      <c r="AF122" s="109">
        <v>4.8000000000000001E-2</v>
      </c>
      <c r="AG122" s="107">
        <v>0</v>
      </c>
      <c r="AH122" s="107">
        <v>0</v>
      </c>
      <c r="AI122" s="106">
        <v>40894.499551384048</v>
      </c>
      <c r="AJ122" s="107">
        <v>0</v>
      </c>
      <c r="AK122" s="107">
        <v>0</v>
      </c>
      <c r="AL122" s="111">
        <v>0</v>
      </c>
      <c r="AM122" s="111">
        <v>0</v>
      </c>
      <c r="AN122" s="107">
        <v>0</v>
      </c>
      <c r="AO122" s="107">
        <v>3</v>
      </c>
      <c r="AP122" s="109">
        <v>0.216</v>
      </c>
      <c r="AQ122" s="105">
        <v>0</v>
      </c>
      <c r="AR122" s="106">
        <v>0</v>
      </c>
      <c r="AS122" s="107">
        <v>0</v>
      </c>
      <c r="AT122" s="107">
        <v>0</v>
      </c>
      <c r="AU122" s="107">
        <v>6</v>
      </c>
      <c r="AV122" s="108">
        <v>16.465172449400001</v>
      </c>
      <c r="AW122" s="107">
        <v>1</v>
      </c>
      <c r="AX122" s="107">
        <v>0</v>
      </c>
      <c r="AY122" s="107">
        <v>0</v>
      </c>
      <c r="AZ122" s="107">
        <v>0</v>
      </c>
      <c r="BA122" s="218" t="s">
        <v>588</v>
      </c>
      <c r="BB122" s="218" t="s">
        <v>589</v>
      </c>
      <c r="BC122" s="111">
        <v>44</v>
      </c>
      <c r="BD122" s="107">
        <v>265</v>
      </c>
      <c r="BE122" s="107">
        <v>0</v>
      </c>
      <c r="BF122" s="109">
        <v>0.439</v>
      </c>
      <c r="BG122" s="105">
        <v>0</v>
      </c>
      <c r="BH122" s="113">
        <v>0</v>
      </c>
      <c r="BI122" s="113">
        <v>0</v>
      </c>
      <c r="BJ122" s="113">
        <v>618.77521074100002</v>
      </c>
      <c r="BK122" s="113">
        <v>0</v>
      </c>
      <c r="BL122" s="113">
        <v>0</v>
      </c>
      <c r="BM122" s="113">
        <v>16.3469334889</v>
      </c>
      <c r="BN122" s="113">
        <v>536.01503624137615</v>
      </c>
      <c r="BO122" s="105">
        <v>2</v>
      </c>
      <c r="BP122" s="105">
        <v>0</v>
      </c>
      <c r="BQ122" s="105">
        <v>0</v>
      </c>
      <c r="BR122" s="111" t="s">
        <v>564</v>
      </c>
      <c r="BS122" s="111" t="s">
        <v>564</v>
      </c>
      <c r="BT122" s="111" t="s">
        <v>564</v>
      </c>
      <c r="BU122" s="107">
        <v>0</v>
      </c>
      <c r="BV122" s="106">
        <v>0</v>
      </c>
      <c r="BW122" s="107">
        <v>1</v>
      </c>
      <c r="BX122" s="107">
        <v>110</v>
      </c>
      <c r="BY122" s="216" t="s">
        <v>588</v>
      </c>
      <c r="BZ122" s="216" t="s">
        <v>589</v>
      </c>
      <c r="CA122" s="111">
        <v>14</v>
      </c>
      <c r="CB122" s="111">
        <v>54</v>
      </c>
      <c r="CC122" s="111">
        <v>0</v>
      </c>
      <c r="CD122" s="112">
        <v>3</v>
      </c>
      <c r="CE122" s="114">
        <v>0.94499999999999995</v>
      </c>
      <c r="CF122" s="216">
        <v>6</v>
      </c>
      <c r="CG122" s="216">
        <v>207.8</v>
      </c>
      <c r="CH122" s="107">
        <v>0</v>
      </c>
      <c r="CI122" s="110"/>
      <c r="CJ122" s="107">
        <v>3</v>
      </c>
      <c r="CK122" s="107">
        <v>1</v>
      </c>
      <c r="CL122" s="112">
        <v>0</v>
      </c>
      <c r="CM122" s="112">
        <v>0</v>
      </c>
      <c r="CN122" s="115">
        <v>10</v>
      </c>
      <c r="CO122" s="115">
        <v>415.66666666666669</v>
      </c>
      <c r="CP122" s="115">
        <v>36366.666666666664</v>
      </c>
      <c r="CQ122" s="116">
        <v>134566.66666666666</v>
      </c>
      <c r="CR122" s="115">
        <v>1</v>
      </c>
      <c r="CS122" s="115">
        <v>1</v>
      </c>
      <c r="CT122" s="112">
        <v>2</v>
      </c>
      <c r="CU122" s="112">
        <v>60</v>
      </c>
      <c r="CV122" s="112">
        <v>23</v>
      </c>
      <c r="CW122" s="112">
        <v>0</v>
      </c>
    </row>
    <row r="123" spans="1:101" s="219" customFormat="1" x14ac:dyDescent="0.25">
      <c r="A123" s="110" t="s">
        <v>193</v>
      </c>
      <c r="B123" s="111">
        <v>6</v>
      </c>
      <c r="C123" s="111">
        <v>21</v>
      </c>
      <c r="D123" s="111">
        <v>253</v>
      </c>
      <c r="E123" s="111">
        <v>0</v>
      </c>
      <c r="F123" s="111">
        <v>2</v>
      </c>
      <c r="G123" s="111">
        <v>29</v>
      </c>
      <c r="H123" s="111"/>
      <c r="I123" s="111"/>
      <c r="J123" s="111">
        <v>23</v>
      </c>
      <c r="K123" s="216">
        <v>0</v>
      </c>
      <c r="L123" s="111">
        <v>0</v>
      </c>
      <c r="M123" s="111" t="s">
        <v>569</v>
      </c>
      <c r="N123" s="111">
        <v>3</v>
      </c>
      <c r="O123" s="111">
        <v>0</v>
      </c>
      <c r="P123" s="111">
        <v>0</v>
      </c>
      <c r="Q123" s="111">
        <v>0</v>
      </c>
      <c r="R123" s="109">
        <v>0.64500000000000002</v>
      </c>
      <c r="S123" s="111">
        <v>2</v>
      </c>
      <c r="T123" s="2">
        <v>0</v>
      </c>
      <c r="U123" s="107">
        <v>1</v>
      </c>
      <c r="V123" s="112">
        <v>1</v>
      </c>
      <c r="W123" s="107">
        <v>171</v>
      </c>
      <c r="X123" s="217">
        <v>4</v>
      </c>
      <c r="Y123" s="217">
        <v>152.30000000000001</v>
      </c>
      <c r="Z123" s="112">
        <v>0</v>
      </c>
      <c r="AA123" s="112">
        <v>0</v>
      </c>
      <c r="AB123" s="112">
        <v>369</v>
      </c>
      <c r="AC123" s="112">
        <v>54</v>
      </c>
      <c r="AD123" s="112">
        <v>0</v>
      </c>
      <c r="AE123" s="109">
        <v>0.51700000000000002</v>
      </c>
      <c r="AF123" s="109">
        <v>4.8000000000000001E-2</v>
      </c>
      <c r="AG123" s="107">
        <v>0</v>
      </c>
      <c r="AH123" s="107">
        <v>0</v>
      </c>
      <c r="AI123" s="106">
        <v>3377.5002376556004</v>
      </c>
      <c r="AJ123" s="107">
        <v>0</v>
      </c>
      <c r="AK123" s="107">
        <v>0</v>
      </c>
      <c r="AL123" s="111">
        <v>0</v>
      </c>
      <c r="AM123" s="111">
        <v>0</v>
      </c>
      <c r="AN123" s="107">
        <v>0</v>
      </c>
      <c r="AO123" s="107">
        <v>4</v>
      </c>
      <c r="AP123" s="109">
        <v>0.216</v>
      </c>
      <c r="AQ123" s="105">
        <v>0</v>
      </c>
      <c r="AR123" s="106">
        <v>0</v>
      </c>
      <c r="AS123" s="107">
        <v>0</v>
      </c>
      <c r="AT123" s="107">
        <v>2</v>
      </c>
      <c r="AU123" s="107">
        <v>2</v>
      </c>
      <c r="AV123" s="108">
        <v>0.527010724785</v>
      </c>
      <c r="AW123" s="107">
        <v>0</v>
      </c>
      <c r="AX123" s="107">
        <v>0</v>
      </c>
      <c r="AY123" s="107">
        <v>0</v>
      </c>
      <c r="AZ123" s="107">
        <v>0</v>
      </c>
      <c r="BA123" s="218" t="s">
        <v>588</v>
      </c>
      <c r="BB123" s="218" t="s">
        <v>589</v>
      </c>
      <c r="BC123" s="111">
        <v>489</v>
      </c>
      <c r="BD123" s="107">
        <v>6953</v>
      </c>
      <c r="BE123" s="107">
        <v>2092</v>
      </c>
      <c r="BF123" s="109">
        <v>0.439</v>
      </c>
      <c r="BG123" s="105">
        <v>0</v>
      </c>
      <c r="BH123" s="113">
        <v>0</v>
      </c>
      <c r="BI123" s="113">
        <v>0</v>
      </c>
      <c r="BJ123" s="113">
        <v>3.8271875494199997E-2</v>
      </c>
      <c r="BK123" s="113">
        <v>0</v>
      </c>
      <c r="BL123" s="113">
        <v>0</v>
      </c>
      <c r="BM123" s="113">
        <v>109.817241915</v>
      </c>
      <c r="BN123" s="113">
        <v>58.630428635499996</v>
      </c>
      <c r="BO123" s="105">
        <v>4</v>
      </c>
      <c r="BP123" s="105">
        <v>0</v>
      </c>
      <c r="BQ123" s="105">
        <v>0</v>
      </c>
      <c r="BR123" s="111" t="s">
        <v>564</v>
      </c>
      <c r="BS123" s="111" t="s">
        <v>564</v>
      </c>
      <c r="BT123" s="111" t="s">
        <v>564</v>
      </c>
      <c r="BU123" s="107">
        <v>0</v>
      </c>
      <c r="BV123" s="106">
        <v>0</v>
      </c>
      <c r="BW123" s="107">
        <v>15</v>
      </c>
      <c r="BX123" s="107">
        <v>816</v>
      </c>
      <c r="BY123" s="216" t="s">
        <v>588</v>
      </c>
      <c r="BZ123" s="216" t="s">
        <v>589</v>
      </c>
      <c r="CA123" s="111">
        <v>0</v>
      </c>
      <c r="CB123" s="111">
        <v>0</v>
      </c>
      <c r="CC123" s="111">
        <v>0</v>
      </c>
      <c r="CD123" s="112">
        <v>34</v>
      </c>
      <c r="CE123" s="114">
        <v>0.89700000000000002</v>
      </c>
      <c r="CF123" s="216">
        <v>12</v>
      </c>
      <c r="CG123" s="216">
        <v>535.6</v>
      </c>
      <c r="CH123" s="107">
        <v>0</v>
      </c>
      <c r="CI123" s="110"/>
      <c r="CJ123" s="107">
        <v>13</v>
      </c>
      <c r="CK123" s="107">
        <v>0</v>
      </c>
      <c r="CL123" s="112">
        <v>0</v>
      </c>
      <c r="CM123" s="112">
        <v>0</v>
      </c>
      <c r="CN123" s="115">
        <v>25</v>
      </c>
      <c r="CO123" s="115">
        <v>72.666666666666671</v>
      </c>
      <c r="CP123" s="115">
        <v>17896</v>
      </c>
      <c r="CQ123" s="116">
        <v>208145.21554007879</v>
      </c>
      <c r="CR123" s="115">
        <v>0</v>
      </c>
      <c r="CS123" s="115">
        <v>0</v>
      </c>
      <c r="CT123" s="112">
        <v>2</v>
      </c>
      <c r="CU123" s="112">
        <v>403</v>
      </c>
      <c r="CV123" s="112">
        <v>975</v>
      </c>
      <c r="CW123" s="112">
        <v>0</v>
      </c>
    </row>
    <row r="124" spans="1:101" s="219" customFormat="1" x14ac:dyDescent="0.25">
      <c r="A124" s="110" t="s">
        <v>218</v>
      </c>
      <c r="B124" s="111">
        <v>5</v>
      </c>
      <c r="C124" s="111">
        <v>8</v>
      </c>
      <c r="D124" s="111">
        <v>162</v>
      </c>
      <c r="E124" s="111">
        <v>12</v>
      </c>
      <c r="F124" s="111">
        <v>0</v>
      </c>
      <c r="G124" s="111">
        <v>9</v>
      </c>
      <c r="H124" s="111"/>
      <c r="I124" s="111"/>
      <c r="J124" s="111">
        <v>1</v>
      </c>
      <c r="K124" s="216">
        <v>1</v>
      </c>
      <c r="L124" s="111">
        <v>81</v>
      </c>
      <c r="M124" s="111" t="s">
        <v>568</v>
      </c>
      <c r="N124" s="111">
        <v>1</v>
      </c>
      <c r="O124" s="111">
        <v>0</v>
      </c>
      <c r="P124" s="111">
        <v>0</v>
      </c>
      <c r="Q124" s="111">
        <v>0</v>
      </c>
      <c r="R124" s="109">
        <v>0.64500000000000002</v>
      </c>
      <c r="S124" s="111">
        <v>1</v>
      </c>
      <c r="T124" s="2">
        <v>0</v>
      </c>
      <c r="U124" s="107">
        <v>0</v>
      </c>
      <c r="V124" s="112">
        <v>1067</v>
      </c>
      <c r="W124" s="107">
        <v>14</v>
      </c>
      <c r="X124" s="217">
        <v>1</v>
      </c>
      <c r="Y124" s="217">
        <v>50</v>
      </c>
      <c r="Z124" s="112">
        <v>0</v>
      </c>
      <c r="AA124" s="112">
        <v>0</v>
      </c>
      <c r="AB124" s="112">
        <v>70</v>
      </c>
      <c r="AC124" s="112">
        <v>10</v>
      </c>
      <c r="AD124" s="112">
        <v>1</v>
      </c>
      <c r="AE124" s="109">
        <v>0.51700000000000002</v>
      </c>
      <c r="AF124" s="109">
        <v>4.8000000000000001E-2</v>
      </c>
      <c r="AG124" s="107">
        <v>0</v>
      </c>
      <c r="AH124" s="107">
        <v>0</v>
      </c>
      <c r="AI124" s="106">
        <v>5418.4944133482004</v>
      </c>
      <c r="AJ124" s="107">
        <v>0</v>
      </c>
      <c r="AK124" s="107">
        <v>0</v>
      </c>
      <c r="AL124" s="111">
        <v>0</v>
      </c>
      <c r="AM124" s="111">
        <v>0</v>
      </c>
      <c r="AN124" s="107">
        <v>0</v>
      </c>
      <c r="AO124" s="107">
        <v>1</v>
      </c>
      <c r="AP124" s="109">
        <v>0.216</v>
      </c>
      <c r="AQ124" s="105">
        <v>0</v>
      </c>
      <c r="AR124" s="106">
        <v>0</v>
      </c>
      <c r="AS124" s="107">
        <v>0</v>
      </c>
      <c r="AT124" s="107">
        <v>0</v>
      </c>
      <c r="AU124" s="107">
        <v>1</v>
      </c>
      <c r="AV124" s="108">
        <v>0.49169109714799997</v>
      </c>
      <c r="AW124" s="107">
        <v>0</v>
      </c>
      <c r="AX124" s="107">
        <v>0</v>
      </c>
      <c r="AY124" s="107">
        <v>0</v>
      </c>
      <c r="AZ124" s="107">
        <v>0</v>
      </c>
      <c r="BA124" s="218" t="s">
        <v>588</v>
      </c>
      <c r="BB124" s="218" t="s">
        <v>589</v>
      </c>
      <c r="BC124" s="111">
        <v>0</v>
      </c>
      <c r="BD124" s="107">
        <v>1676</v>
      </c>
      <c r="BE124" s="107">
        <v>70</v>
      </c>
      <c r="BF124" s="109">
        <v>0.439</v>
      </c>
      <c r="BG124" s="105">
        <v>0</v>
      </c>
      <c r="BH124" s="113">
        <v>0</v>
      </c>
      <c r="BI124" s="113">
        <v>0</v>
      </c>
      <c r="BJ124" s="113">
        <v>47.895224464000002</v>
      </c>
      <c r="BK124" s="113">
        <v>0</v>
      </c>
      <c r="BL124" s="113">
        <v>0</v>
      </c>
      <c r="BM124" s="113">
        <v>65.785644255799994</v>
      </c>
      <c r="BN124" s="113">
        <v>79.546247478550001</v>
      </c>
      <c r="BO124" s="105">
        <v>1</v>
      </c>
      <c r="BP124" s="105">
        <v>0</v>
      </c>
      <c r="BQ124" s="105">
        <v>0</v>
      </c>
      <c r="BR124" s="111" t="s">
        <v>564</v>
      </c>
      <c r="BS124" s="111" t="s">
        <v>564</v>
      </c>
      <c r="BT124" s="111" t="s">
        <v>564</v>
      </c>
      <c r="BU124" s="107">
        <v>0</v>
      </c>
      <c r="BV124" s="106">
        <v>0</v>
      </c>
      <c r="BW124" s="107">
        <v>1</v>
      </c>
      <c r="BX124" s="107">
        <v>15</v>
      </c>
      <c r="BY124" s="216">
        <v>1</v>
      </c>
      <c r="BZ124" s="220">
        <v>50</v>
      </c>
      <c r="CA124" s="111">
        <v>51</v>
      </c>
      <c r="CB124" s="111">
        <v>0</v>
      </c>
      <c r="CC124" s="111">
        <v>0</v>
      </c>
      <c r="CD124" s="112">
        <v>1</v>
      </c>
      <c r="CE124" s="114">
        <v>0.94899999999999995</v>
      </c>
      <c r="CF124" s="216">
        <v>1</v>
      </c>
      <c r="CG124" s="216">
        <v>274.2</v>
      </c>
      <c r="CH124" s="107">
        <v>1</v>
      </c>
      <c r="CI124" s="110"/>
      <c r="CJ124" s="107">
        <v>0</v>
      </c>
      <c r="CK124" s="107">
        <v>0</v>
      </c>
      <c r="CL124" s="112">
        <v>0</v>
      </c>
      <c r="CM124" s="112">
        <v>0</v>
      </c>
      <c r="CN124" s="115">
        <v>0</v>
      </c>
      <c r="CO124" s="115">
        <v>0</v>
      </c>
      <c r="CP124" s="115">
        <v>0</v>
      </c>
      <c r="CQ124" s="116">
        <v>25825.925925925927</v>
      </c>
      <c r="CR124" s="115">
        <v>1</v>
      </c>
      <c r="CS124" s="115">
        <v>1</v>
      </c>
      <c r="CT124" s="112">
        <v>1</v>
      </c>
      <c r="CU124" s="112">
        <v>80</v>
      </c>
      <c r="CV124" s="112">
        <v>0</v>
      </c>
      <c r="CW124" s="112">
        <v>0</v>
      </c>
    </row>
    <row r="125" spans="1:101" s="219" customFormat="1" x14ac:dyDescent="0.25">
      <c r="A125" s="110" t="s">
        <v>174</v>
      </c>
      <c r="B125" s="111">
        <v>49</v>
      </c>
      <c r="C125" s="111">
        <v>113</v>
      </c>
      <c r="D125" s="111">
        <v>2105</v>
      </c>
      <c r="E125" s="111">
        <v>171</v>
      </c>
      <c r="F125" s="111">
        <v>0</v>
      </c>
      <c r="G125" s="111">
        <v>53</v>
      </c>
      <c r="H125" s="111">
        <v>3</v>
      </c>
      <c r="I125" s="111"/>
      <c r="J125" s="111">
        <v>19</v>
      </c>
      <c r="K125" s="216">
        <v>0</v>
      </c>
      <c r="L125" s="111">
        <v>0</v>
      </c>
      <c r="M125" s="111" t="s">
        <v>568</v>
      </c>
      <c r="N125" s="111">
        <v>22</v>
      </c>
      <c r="O125" s="111">
        <v>10</v>
      </c>
      <c r="P125" s="111">
        <v>0</v>
      </c>
      <c r="Q125" s="111">
        <v>4</v>
      </c>
      <c r="R125" s="109">
        <v>0.80263157894736847</v>
      </c>
      <c r="S125" s="111">
        <v>4</v>
      </c>
      <c r="T125" s="2">
        <v>0</v>
      </c>
      <c r="U125" s="107">
        <v>0</v>
      </c>
      <c r="V125" s="112">
        <v>5762</v>
      </c>
      <c r="W125" s="107">
        <v>130</v>
      </c>
      <c r="X125" s="217">
        <v>1</v>
      </c>
      <c r="Y125" s="217">
        <v>4.3</v>
      </c>
      <c r="Z125" s="112">
        <v>0</v>
      </c>
      <c r="AA125" s="112">
        <v>0</v>
      </c>
      <c r="AB125" s="112">
        <v>879</v>
      </c>
      <c r="AC125" s="112">
        <v>291</v>
      </c>
      <c r="AD125" s="112">
        <v>7</v>
      </c>
      <c r="AE125" s="109">
        <v>0.34905660377358488</v>
      </c>
      <c r="AF125" s="109">
        <v>6.6037735849056603E-2</v>
      </c>
      <c r="AG125" s="107">
        <v>0</v>
      </c>
      <c r="AH125" s="107">
        <v>0</v>
      </c>
      <c r="AI125" s="106">
        <v>24455.647494127501</v>
      </c>
      <c r="AJ125" s="107">
        <v>0</v>
      </c>
      <c r="AK125" s="107">
        <v>0</v>
      </c>
      <c r="AL125" s="111">
        <v>0</v>
      </c>
      <c r="AM125" s="111">
        <v>0</v>
      </c>
      <c r="AN125" s="107">
        <v>1</v>
      </c>
      <c r="AO125" s="107">
        <v>14</v>
      </c>
      <c r="AP125" s="109">
        <v>0.20754716981132076</v>
      </c>
      <c r="AQ125" s="105">
        <v>5.4074904641200003E-2</v>
      </c>
      <c r="AR125" s="106">
        <v>156.630531354</v>
      </c>
      <c r="AS125" s="107">
        <v>2</v>
      </c>
      <c r="AT125" s="107">
        <v>3</v>
      </c>
      <c r="AU125" s="107">
        <v>7</v>
      </c>
      <c r="AV125" s="108">
        <v>31.4272136001</v>
      </c>
      <c r="AW125" s="107">
        <v>0</v>
      </c>
      <c r="AX125" s="107">
        <v>0</v>
      </c>
      <c r="AY125" s="107">
        <v>0</v>
      </c>
      <c r="AZ125" s="107">
        <v>3</v>
      </c>
      <c r="BA125" s="218" t="s">
        <v>588</v>
      </c>
      <c r="BB125" s="218" t="s">
        <v>589</v>
      </c>
      <c r="BC125" s="111">
        <v>30</v>
      </c>
      <c r="BD125" s="107">
        <v>3278</v>
      </c>
      <c r="BE125" s="107">
        <v>424</v>
      </c>
      <c r="BF125" s="109">
        <v>0.35849056603773582</v>
      </c>
      <c r="BG125" s="105">
        <v>589.93805605</v>
      </c>
      <c r="BH125" s="113">
        <v>16430.080011000002</v>
      </c>
      <c r="BI125" s="113">
        <v>16426.055819699999</v>
      </c>
      <c r="BJ125" s="113">
        <v>17264.608429800002</v>
      </c>
      <c r="BK125" s="113">
        <v>0</v>
      </c>
      <c r="BL125" s="113">
        <v>0</v>
      </c>
      <c r="BM125" s="113">
        <v>38.629239702500001</v>
      </c>
      <c r="BN125" s="113">
        <v>1907.4573628512919</v>
      </c>
      <c r="BO125" s="105">
        <v>4</v>
      </c>
      <c r="BP125" s="105">
        <v>0</v>
      </c>
      <c r="BQ125" s="105">
        <v>0</v>
      </c>
      <c r="BR125" s="111" t="s">
        <v>564</v>
      </c>
      <c r="BS125" s="111" t="s">
        <v>564</v>
      </c>
      <c r="BT125" s="111" t="s">
        <v>564</v>
      </c>
      <c r="BU125" s="107">
        <v>1</v>
      </c>
      <c r="BV125" s="106">
        <v>1</v>
      </c>
      <c r="BW125" s="107">
        <v>18</v>
      </c>
      <c r="BX125" s="107">
        <v>1103</v>
      </c>
      <c r="BY125" s="216" t="s">
        <v>588</v>
      </c>
      <c r="BZ125" s="216" t="s">
        <v>589</v>
      </c>
      <c r="CA125" s="111">
        <v>0</v>
      </c>
      <c r="CB125" s="111">
        <v>171</v>
      </c>
      <c r="CC125" s="111">
        <v>0</v>
      </c>
      <c r="CD125" s="112">
        <v>49</v>
      </c>
      <c r="CE125" s="114">
        <v>0.95399999999999996</v>
      </c>
      <c r="CF125" s="216">
        <v>0</v>
      </c>
      <c r="CG125" s="216">
        <v>0</v>
      </c>
      <c r="CH125" s="107">
        <v>2</v>
      </c>
      <c r="CI125" s="110"/>
      <c r="CJ125" s="107">
        <v>8</v>
      </c>
      <c r="CK125" s="107">
        <v>2</v>
      </c>
      <c r="CL125" s="112">
        <v>0</v>
      </c>
      <c r="CM125" s="112">
        <v>0</v>
      </c>
      <c r="CN125" s="115">
        <v>31.666666666666668</v>
      </c>
      <c r="CO125" s="115">
        <v>302.66666666666669</v>
      </c>
      <c r="CP125" s="115">
        <v>18987.333333333332</v>
      </c>
      <c r="CQ125" s="116">
        <v>1232848.1481481481</v>
      </c>
      <c r="CR125" s="115">
        <v>6</v>
      </c>
      <c r="CS125" s="115">
        <v>2</v>
      </c>
      <c r="CT125" s="112">
        <v>11</v>
      </c>
      <c r="CU125" s="112">
        <v>0</v>
      </c>
      <c r="CV125" s="112">
        <v>6438</v>
      </c>
      <c r="CW125" s="112">
        <v>4041</v>
      </c>
    </row>
    <row r="126" spans="1:101" s="219" customFormat="1" x14ac:dyDescent="0.25">
      <c r="A126" s="110" t="s">
        <v>309</v>
      </c>
      <c r="B126" s="111">
        <v>4</v>
      </c>
      <c r="C126" s="111">
        <v>19</v>
      </c>
      <c r="D126" s="111">
        <v>263</v>
      </c>
      <c r="E126" s="111">
        <v>9</v>
      </c>
      <c r="F126" s="111">
        <v>0</v>
      </c>
      <c r="G126" s="111">
        <v>28</v>
      </c>
      <c r="H126" s="111"/>
      <c r="I126" s="111"/>
      <c r="J126" s="111">
        <v>16</v>
      </c>
      <c r="K126" s="216">
        <v>2</v>
      </c>
      <c r="L126" s="111">
        <v>180.7</v>
      </c>
      <c r="M126" s="111" t="s">
        <v>569</v>
      </c>
      <c r="N126" s="111">
        <v>7</v>
      </c>
      <c r="O126" s="111">
        <v>0</v>
      </c>
      <c r="P126" s="111">
        <v>0</v>
      </c>
      <c r="Q126" s="111">
        <v>0</v>
      </c>
      <c r="R126" s="109">
        <v>0.64500000000000002</v>
      </c>
      <c r="S126" s="111">
        <v>1</v>
      </c>
      <c r="T126" s="2">
        <v>0</v>
      </c>
      <c r="U126" s="107">
        <v>1</v>
      </c>
      <c r="V126" s="112">
        <v>6</v>
      </c>
      <c r="W126" s="107">
        <v>15</v>
      </c>
      <c r="X126" s="217">
        <v>4</v>
      </c>
      <c r="Y126" s="217">
        <v>1081.9000000000001</v>
      </c>
      <c r="Z126" s="112">
        <v>0</v>
      </c>
      <c r="AA126" s="112">
        <v>0</v>
      </c>
      <c r="AB126" s="112">
        <v>264</v>
      </c>
      <c r="AC126" s="112">
        <v>33</v>
      </c>
      <c r="AD126" s="112">
        <v>4</v>
      </c>
      <c r="AE126" s="109">
        <v>0.51700000000000002</v>
      </c>
      <c r="AF126" s="109">
        <v>4.8000000000000001E-2</v>
      </c>
      <c r="AG126" s="107">
        <v>0</v>
      </c>
      <c r="AH126" s="107">
        <v>0</v>
      </c>
      <c r="AI126" s="106">
        <v>0</v>
      </c>
      <c r="AJ126" s="107">
        <v>0</v>
      </c>
      <c r="AK126" s="107">
        <v>0</v>
      </c>
      <c r="AL126" s="111">
        <v>0</v>
      </c>
      <c r="AM126" s="111">
        <v>0</v>
      </c>
      <c r="AN126" s="107">
        <v>0</v>
      </c>
      <c r="AO126" s="107">
        <v>10</v>
      </c>
      <c r="AP126" s="109">
        <v>0.216</v>
      </c>
      <c r="AQ126" s="105">
        <v>0</v>
      </c>
      <c r="AR126" s="106">
        <v>60.5498634219</v>
      </c>
      <c r="AS126" s="107">
        <v>0</v>
      </c>
      <c r="AT126" s="107">
        <v>0</v>
      </c>
      <c r="AU126" s="107">
        <v>4</v>
      </c>
      <c r="AV126" s="108">
        <v>5.2241075000700006</v>
      </c>
      <c r="AW126" s="107">
        <v>0</v>
      </c>
      <c r="AX126" s="107">
        <v>0</v>
      </c>
      <c r="AY126" s="107">
        <v>0</v>
      </c>
      <c r="AZ126" s="107">
        <v>0</v>
      </c>
      <c r="BA126" s="218">
        <v>1</v>
      </c>
      <c r="BB126" s="218">
        <v>43.7</v>
      </c>
      <c r="BC126" s="111">
        <v>683</v>
      </c>
      <c r="BD126" s="107">
        <v>2980</v>
      </c>
      <c r="BE126" s="107">
        <v>1007</v>
      </c>
      <c r="BF126" s="109">
        <v>0.439</v>
      </c>
      <c r="BG126" s="105">
        <v>0</v>
      </c>
      <c r="BH126" s="113">
        <v>0</v>
      </c>
      <c r="BI126" s="113">
        <v>0</v>
      </c>
      <c r="BJ126" s="113">
        <v>60.130095641200001</v>
      </c>
      <c r="BK126" s="113">
        <v>0</v>
      </c>
      <c r="BL126" s="113">
        <v>0</v>
      </c>
      <c r="BM126" s="113">
        <v>139.25158587199999</v>
      </c>
      <c r="BN126" s="113">
        <v>45.95638802479769</v>
      </c>
      <c r="BO126" s="105">
        <v>0</v>
      </c>
      <c r="BP126" s="105">
        <v>0</v>
      </c>
      <c r="BQ126" s="105">
        <v>0</v>
      </c>
      <c r="BR126" s="111" t="s">
        <v>564</v>
      </c>
      <c r="BS126" s="111" t="s">
        <v>564</v>
      </c>
      <c r="BT126" s="111" t="s">
        <v>564</v>
      </c>
      <c r="BU126" s="107">
        <v>0</v>
      </c>
      <c r="BV126" s="106">
        <v>0</v>
      </c>
      <c r="BW126" s="107">
        <v>3</v>
      </c>
      <c r="BX126" s="107">
        <v>255</v>
      </c>
      <c r="BY126" s="216" t="s">
        <v>588</v>
      </c>
      <c r="BZ126" s="216" t="s">
        <v>589</v>
      </c>
      <c r="CA126" s="111">
        <v>0</v>
      </c>
      <c r="CB126" s="111">
        <v>1087</v>
      </c>
      <c r="CC126" s="111">
        <v>0</v>
      </c>
      <c r="CD126" s="112">
        <v>36</v>
      </c>
      <c r="CE126" s="114">
        <v>0.92900000000000005</v>
      </c>
      <c r="CF126" s="216">
        <v>5</v>
      </c>
      <c r="CG126" s="216">
        <v>214.2</v>
      </c>
      <c r="CH126" s="107">
        <v>2</v>
      </c>
      <c r="CI126" s="110"/>
      <c r="CJ126" s="107">
        <v>11</v>
      </c>
      <c r="CK126" s="107">
        <v>0</v>
      </c>
      <c r="CL126" s="112">
        <v>0</v>
      </c>
      <c r="CM126" s="112">
        <v>0</v>
      </c>
      <c r="CN126" s="115">
        <v>26.666666666666668</v>
      </c>
      <c r="CO126" s="115">
        <v>206</v>
      </c>
      <c r="CP126" s="115">
        <v>62371.333333333336</v>
      </c>
      <c r="CQ126" s="116">
        <v>80141.690823120938</v>
      </c>
      <c r="CR126" s="115">
        <v>4</v>
      </c>
      <c r="CS126" s="115">
        <v>2</v>
      </c>
      <c r="CT126" s="112">
        <v>2</v>
      </c>
      <c r="CU126" s="112">
        <v>70</v>
      </c>
      <c r="CV126" s="112">
        <v>26</v>
      </c>
      <c r="CW126" s="112">
        <v>0</v>
      </c>
    </row>
    <row r="127" spans="1:101" s="219" customFormat="1" x14ac:dyDescent="0.25">
      <c r="A127" s="110" t="s">
        <v>324</v>
      </c>
      <c r="B127" s="111">
        <v>13</v>
      </c>
      <c r="C127" s="111">
        <v>40</v>
      </c>
      <c r="D127" s="111">
        <v>851</v>
      </c>
      <c r="E127" s="111">
        <v>10</v>
      </c>
      <c r="F127" s="111">
        <v>2</v>
      </c>
      <c r="G127" s="111">
        <v>33</v>
      </c>
      <c r="H127" s="111"/>
      <c r="I127" s="111"/>
      <c r="J127" s="111">
        <v>1</v>
      </c>
      <c r="K127" s="216">
        <v>5</v>
      </c>
      <c r="L127" s="111">
        <v>5538.3</v>
      </c>
      <c r="M127" s="111" t="s">
        <v>569</v>
      </c>
      <c r="N127" s="111">
        <v>3</v>
      </c>
      <c r="O127" s="111">
        <v>269</v>
      </c>
      <c r="P127" s="111">
        <v>0</v>
      </c>
      <c r="Q127" s="111">
        <v>11</v>
      </c>
      <c r="R127" s="109">
        <v>0.64500000000000002</v>
      </c>
      <c r="S127" s="111">
        <v>0</v>
      </c>
      <c r="T127" s="2">
        <v>1</v>
      </c>
      <c r="U127" s="107">
        <v>0</v>
      </c>
      <c r="V127" s="112">
        <v>3010</v>
      </c>
      <c r="W127" s="107">
        <v>39</v>
      </c>
      <c r="X127" s="217">
        <v>9</v>
      </c>
      <c r="Y127" s="217">
        <v>1134.2</v>
      </c>
      <c r="Z127" s="112">
        <v>0</v>
      </c>
      <c r="AA127" s="112">
        <v>0</v>
      </c>
      <c r="AB127" s="112">
        <v>0</v>
      </c>
      <c r="AC127" s="112">
        <v>0</v>
      </c>
      <c r="AD127" s="112">
        <v>0</v>
      </c>
      <c r="AE127" s="109">
        <v>0.51700000000000002</v>
      </c>
      <c r="AF127" s="109">
        <v>4.8000000000000001E-2</v>
      </c>
      <c r="AG127" s="107">
        <v>0</v>
      </c>
      <c r="AH127" s="107">
        <v>0</v>
      </c>
      <c r="AI127" s="106">
        <v>0</v>
      </c>
      <c r="AJ127" s="107">
        <v>0</v>
      </c>
      <c r="AK127" s="107">
        <v>0</v>
      </c>
      <c r="AL127" s="111">
        <v>1</v>
      </c>
      <c r="AM127" s="111">
        <v>1593.8</v>
      </c>
      <c r="AN127" s="107">
        <v>0</v>
      </c>
      <c r="AO127" s="107">
        <v>1</v>
      </c>
      <c r="AP127" s="109">
        <v>0.216</v>
      </c>
      <c r="AQ127" s="105">
        <v>0</v>
      </c>
      <c r="AR127" s="106">
        <v>190.53492869800002</v>
      </c>
      <c r="AS127" s="107">
        <v>0</v>
      </c>
      <c r="AT127" s="107">
        <v>3</v>
      </c>
      <c r="AU127" s="107">
        <v>5</v>
      </c>
      <c r="AV127" s="108">
        <v>20.264303239</v>
      </c>
      <c r="AW127" s="107">
        <v>0</v>
      </c>
      <c r="AX127" s="107">
        <v>1</v>
      </c>
      <c r="AY127" s="107">
        <v>0</v>
      </c>
      <c r="AZ127" s="107">
        <v>0</v>
      </c>
      <c r="BA127" s="218">
        <v>3</v>
      </c>
      <c r="BB127" s="218">
        <v>6447.7</v>
      </c>
      <c r="BC127" s="111">
        <v>205</v>
      </c>
      <c r="BD127" s="107">
        <v>1111</v>
      </c>
      <c r="BE127" s="107">
        <v>37</v>
      </c>
      <c r="BF127" s="109">
        <v>0.439</v>
      </c>
      <c r="BG127" s="105">
        <v>0</v>
      </c>
      <c r="BH127" s="113">
        <v>0</v>
      </c>
      <c r="BI127" s="113">
        <v>2098.9525642900003</v>
      </c>
      <c r="BJ127" s="113">
        <v>2695.8167158599999</v>
      </c>
      <c r="BK127" s="113">
        <v>0</v>
      </c>
      <c r="BL127" s="113">
        <v>30.821257117900004</v>
      </c>
      <c r="BM127" s="113">
        <v>76.102463178400001</v>
      </c>
      <c r="BN127" s="113">
        <v>1040.0903593702385</v>
      </c>
      <c r="BO127" s="105">
        <v>5</v>
      </c>
      <c r="BP127" s="105">
        <v>0</v>
      </c>
      <c r="BQ127" s="105">
        <v>0</v>
      </c>
      <c r="BR127" s="111" t="s">
        <v>564</v>
      </c>
      <c r="BS127" s="111" t="s">
        <v>564</v>
      </c>
      <c r="BT127" s="111" t="s">
        <v>564</v>
      </c>
      <c r="BU127" s="107">
        <v>0</v>
      </c>
      <c r="BV127" s="106">
        <v>0</v>
      </c>
      <c r="BW127" s="107">
        <v>1</v>
      </c>
      <c r="BX127" s="107">
        <v>30</v>
      </c>
      <c r="BY127" s="216">
        <v>2</v>
      </c>
      <c r="BZ127" s="220">
        <v>79.099999999999994</v>
      </c>
      <c r="CA127" s="111">
        <v>25</v>
      </c>
      <c r="CB127" s="111">
        <v>88</v>
      </c>
      <c r="CC127" s="111">
        <v>0</v>
      </c>
      <c r="CD127" s="112">
        <v>1</v>
      </c>
      <c r="CE127" s="114">
        <v>0.93599999999999994</v>
      </c>
      <c r="CF127" s="216">
        <v>17</v>
      </c>
      <c r="CG127" s="216">
        <v>696.7</v>
      </c>
      <c r="CH127" s="107">
        <v>1</v>
      </c>
      <c r="CI127" s="110"/>
      <c r="CJ127" s="107">
        <v>2</v>
      </c>
      <c r="CK127" s="107">
        <v>0</v>
      </c>
      <c r="CL127" s="112">
        <v>0</v>
      </c>
      <c r="CM127" s="112">
        <v>0</v>
      </c>
      <c r="CN127" s="115">
        <v>6.666666666666667</v>
      </c>
      <c r="CO127" s="115">
        <v>0</v>
      </c>
      <c r="CP127" s="115">
        <v>0</v>
      </c>
      <c r="CQ127" s="116">
        <v>43496.296296296292</v>
      </c>
      <c r="CR127" s="115">
        <v>0</v>
      </c>
      <c r="CS127" s="115">
        <v>2</v>
      </c>
      <c r="CT127" s="112">
        <v>5</v>
      </c>
      <c r="CU127" s="112">
        <v>0</v>
      </c>
      <c r="CV127" s="112">
        <v>0</v>
      </c>
      <c r="CW127" s="112">
        <v>0</v>
      </c>
    </row>
    <row r="128" spans="1:101" s="219" customFormat="1" x14ac:dyDescent="0.25">
      <c r="A128" s="110" t="s">
        <v>180</v>
      </c>
      <c r="B128" s="111">
        <v>3</v>
      </c>
      <c r="C128" s="111">
        <v>6</v>
      </c>
      <c r="D128" s="111">
        <v>143</v>
      </c>
      <c r="E128" s="111">
        <v>8</v>
      </c>
      <c r="F128" s="111">
        <v>0</v>
      </c>
      <c r="G128" s="111">
        <v>8</v>
      </c>
      <c r="H128" s="111"/>
      <c r="I128" s="111"/>
      <c r="J128" s="111">
        <v>7</v>
      </c>
      <c r="K128" s="216">
        <v>7</v>
      </c>
      <c r="L128" s="111">
        <v>3045.1</v>
      </c>
      <c r="M128" s="111" t="s">
        <v>569</v>
      </c>
      <c r="N128" s="111">
        <v>0</v>
      </c>
      <c r="O128" s="111">
        <v>0</v>
      </c>
      <c r="P128" s="111">
        <v>0</v>
      </c>
      <c r="Q128" s="111">
        <v>7</v>
      </c>
      <c r="R128" s="109">
        <v>0.53658536585365857</v>
      </c>
      <c r="S128" s="111">
        <v>3</v>
      </c>
      <c r="T128" s="2">
        <v>0</v>
      </c>
      <c r="U128" s="107">
        <v>0</v>
      </c>
      <c r="V128" s="112">
        <v>77</v>
      </c>
      <c r="W128" s="107">
        <v>245</v>
      </c>
      <c r="X128" s="217">
        <v>4</v>
      </c>
      <c r="Y128" s="217">
        <v>4182.6000000000004</v>
      </c>
      <c r="Z128" s="112">
        <v>0</v>
      </c>
      <c r="AA128" s="112">
        <v>0</v>
      </c>
      <c r="AB128" s="112">
        <v>784</v>
      </c>
      <c r="AC128" s="112">
        <v>13</v>
      </c>
      <c r="AD128" s="112">
        <v>0</v>
      </c>
      <c r="AE128" s="109">
        <v>0.48148148148148145</v>
      </c>
      <c r="AF128" s="109">
        <v>5.5555555555555552E-2</v>
      </c>
      <c r="AG128" s="107">
        <v>0</v>
      </c>
      <c r="AH128" s="107">
        <v>0</v>
      </c>
      <c r="AI128" s="106">
        <v>0</v>
      </c>
      <c r="AJ128" s="107">
        <v>0</v>
      </c>
      <c r="AK128" s="107">
        <v>1</v>
      </c>
      <c r="AL128" s="111">
        <v>9</v>
      </c>
      <c r="AM128" s="111">
        <v>16104.9</v>
      </c>
      <c r="AN128" s="107">
        <v>0</v>
      </c>
      <c r="AO128" s="107">
        <v>3</v>
      </c>
      <c r="AP128" s="109">
        <v>0.35185185185185186</v>
      </c>
      <c r="AQ128" s="105">
        <v>0</v>
      </c>
      <c r="AR128" s="106">
        <v>71.014989267099992</v>
      </c>
      <c r="AS128" s="107">
        <v>0</v>
      </c>
      <c r="AT128" s="107">
        <v>0</v>
      </c>
      <c r="AU128" s="107">
        <v>1</v>
      </c>
      <c r="AV128" s="108">
        <v>9.7104489794700002E-2</v>
      </c>
      <c r="AW128" s="107">
        <v>0</v>
      </c>
      <c r="AX128" s="107">
        <v>0</v>
      </c>
      <c r="AY128" s="107">
        <v>0</v>
      </c>
      <c r="AZ128" s="107">
        <v>0</v>
      </c>
      <c r="BA128" s="218" t="s">
        <v>588</v>
      </c>
      <c r="BB128" s="218" t="s">
        <v>589</v>
      </c>
      <c r="BC128" s="111">
        <v>26</v>
      </c>
      <c r="BD128" s="107">
        <v>4214</v>
      </c>
      <c r="BE128" s="107">
        <v>847</v>
      </c>
      <c r="BF128" s="109">
        <v>0.55555555555555558</v>
      </c>
      <c r="BG128" s="105">
        <v>0</v>
      </c>
      <c r="BH128" s="113">
        <v>0</v>
      </c>
      <c r="BI128" s="113">
        <v>395.65033170599997</v>
      </c>
      <c r="BJ128" s="113">
        <v>531.58810324700005</v>
      </c>
      <c r="BK128" s="113">
        <v>395.47390154599998</v>
      </c>
      <c r="BL128" s="113">
        <v>182.87389866200002</v>
      </c>
      <c r="BM128" s="113">
        <v>155.46607184299998</v>
      </c>
      <c r="BN128" s="113">
        <v>92.594247378557199</v>
      </c>
      <c r="BO128" s="105">
        <v>0</v>
      </c>
      <c r="BP128" s="105">
        <v>0</v>
      </c>
      <c r="BQ128" s="105">
        <v>2.5693255012499997E-3</v>
      </c>
      <c r="BR128" s="111" t="s">
        <v>564</v>
      </c>
      <c r="BS128" s="111" t="s">
        <v>564</v>
      </c>
      <c r="BT128" s="111" t="s">
        <v>564</v>
      </c>
      <c r="BU128" s="107">
        <v>0</v>
      </c>
      <c r="BV128" s="106">
        <v>0</v>
      </c>
      <c r="BW128" s="107">
        <v>2</v>
      </c>
      <c r="BX128" s="107">
        <v>30</v>
      </c>
      <c r="BY128" s="216">
        <v>1</v>
      </c>
      <c r="BZ128" s="220">
        <v>74.2</v>
      </c>
      <c r="CA128" s="111">
        <v>3347</v>
      </c>
      <c r="CB128" s="111">
        <v>325</v>
      </c>
      <c r="CC128" s="111">
        <v>4</v>
      </c>
      <c r="CD128" s="112" t="s">
        <v>555</v>
      </c>
      <c r="CE128" s="114">
        <v>0.97699999999999998</v>
      </c>
      <c r="CF128" s="216">
        <v>7</v>
      </c>
      <c r="CG128" s="216">
        <v>310.5</v>
      </c>
      <c r="CH128" s="107">
        <v>0</v>
      </c>
      <c r="CI128" s="110"/>
      <c r="CJ128" s="107">
        <v>4</v>
      </c>
      <c r="CK128" s="107">
        <v>0</v>
      </c>
      <c r="CL128" s="112">
        <v>0</v>
      </c>
      <c r="CM128" s="112">
        <v>0</v>
      </c>
      <c r="CN128" s="115">
        <v>1.6666666666666667</v>
      </c>
      <c r="CO128" s="115">
        <v>0</v>
      </c>
      <c r="CP128" s="115">
        <v>0</v>
      </c>
      <c r="CQ128" s="116">
        <v>17670.370370370372</v>
      </c>
      <c r="CR128" s="115">
        <v>0</v>
      </c>
      <c r="CS128" s="115">
        <v>1</v>
      </c>
      <c r="CT128" s="112">
        <v>4</v>
      </c>
      <c r="CU128" s="112">
        <v>254</v>
      </c>
      <c r="CV128" s="112">
        <v>865</v>
      </c>
      <c r="CW128" s="112">
        <v>275</v>
      </c>
    </row>
    <row r="129" spans="1:101" s="219" customFormat="1" x14ac:dyDescent="0.25">
      <c r="A129" s="110" t="s">
        <v>31</v>
      </c>
      <c r="B129" s="111">
        <v>1</v>
      </c>
      <c r="C129" s="111">
        <v>23</v>
      </c>
      <c r="D129" s="111">
        <v>543</v>
      </c>
      <c r="E129" s="111">
        <v>6</v>
      </c>
      <c r="F129" s="111">
        <v>0</v>
      </c>
      <c r="G129" s="111">
        <v>18</v>
      </c>
      <c r="H129" s="111"/>
      <c r="I129" s="111"/>
      <c r="J129" s="111">
        <v>5</v>
      </c>
      <c r="K129" s="216">
        <v>3</v>
      </c>
      <c r="L129" s="111">
        <v>1968.8</v>
      </c>
      <c r="M129" s="111" t="s">
        <v>568</v>
      </c>
      <c r="N129" s="111">
        <v>4</v>
      </c>
      <c r="O129" s="111">
        <v>57</v>
      </c>
      <c r="P129" s="111">
        <v>0</v>
      </c>
      <c r="Q129" s="111">
        <v>0</v>
      </c>
      <c r="R129" s="109">
        <v>0.64500000000000002</v>
      </c>
      <c r="S129" s="111">
        <v>3</v>
      </c>
      <c r="T129" s="2">
        <v>0</v>
      </c>
      <c r="U129" s="107">
        <v>0</v>
      </c>
      <c r="V129" s="112">
        <v>108</v>
      </c>
      <c r="W129" s="107">
        <v>50</v>
      </c>
      <c r="X129" s="217">
        <v>1</v>
      </c>
      <c r="Y129" s="217">
        <v>50</v>
      </c>
      <c r="Z129" s="112">
        <v>0</v>
      </c>
      <c r="AA129" s="112">
        <v>0</v>
      </c>
      <c r="AB129" s="112">
        <v>460</v>
      </c>
      <c r="AC129" s="112">
        <v>23</v>
      </c>
      <c r="AD129" s="112">
        <v>1</v>
      </c>
      <c r="AE129" s="109">
        <v>0.51700000000000002</v>
      </c>
      <c r="AF129" s="109">
        <v>4.8000000000000001E-2</v>
      </c>
      <c r="AG129" s="107">
        <v>0</v>
      </c>
      <c r="AH129" s="107">
        <v>0</v>
      </c>
      <c r="AI129" s="106">
        <v>0</v>
      </c>
      <c r="AJ129" s="107">
        <v>3</v>
      </c>
      <c r="AK129" s="107">
        <v>0</v>
      </c>
      <c r="AL129" s="111">
        <v>4</v>
      </c>
      <c r="AM129" s="111">
        <v>2891</v>
      </c>
      <c r="AN129" s="107">
        <v>0</v>
      </c>
      <c r="AO129" s="107">
        <v>8</v>
      </c>
      <c r="AP129" s="109">
        <v>0.216</v>
      </c>
      <c r="AQ129" s="105">
        <v>0</v>
      </c>
      <c r="AR129" s="106">
        <v>233.16539721200002</v>
      </c>
      <c r="AS129" s="107">
        <v>0</v>
      </c>
      <c r="AT129" s="107">
        <v>1</v>
      </c>
      <c r="AU129" s="107">
        <v>1</v>
      </c>
      <c r="AV129" s="108">
        <v>6.6446239003899996E-2</v>
      </c>
      <c r="AW129" s="107">
        <v>0</v>
      </c>
      <c r="AX129" s="107">
        <v>1</v>
      </c>
      <c r="AY129" s="107">
        <v>0</v>
      </c>
      <c r="AZ129" s="107">
        <v>3</v>
      </c>
      <c r="BA129" s="218" t="s">
        <v>588</v>
      </c>
      <c r="BB129" s="218" t="s">
        <v>589</v>
      </c>
      <c r="BC129" s="111">
        <v>3</v>
      </c>
      <c r="BD129" s="107">
        <v>1923</v>
      </c>
      <c r="BE129" s="107">
        <v>82</v>
      </c>
      <c r="BF129" s="109">
        <v>0.439</v>
      </c>
      <c r="BG129" s="105">
        <v>5.46353909805</v>
      </c>
      <c r="BH129" s="113">
        <v>181.21914809899999</v>
      </c>
      <c r="BI129" s="113">
        <v>0</v>
      </c>
      <c r="BJ129" s="113">
        <v>299.29348378899999</v>
      </c>
      <c r="BK129" s="113">
        <v>0</v>
      </c>
      <c r="BL129" s="113">
        <v>0</v>
      </c>
      <c r="BM129" s="113">
        <v>468.01682578800006</v>
      </c>
      <c r="BN129" s="113">
        <v>144.91227495023711</v>
      </c>
      <c r="BO129" s="105">
        <v>2</v>
      </c>
      <c r="BP129" s="105">
        <v>0</v>
      </c>
      <c r="BQ129" s="105">
        <v>0</v>
      </c>
      <c r="BR129" s="111" t="s">
        <v>564</v>
      </c>
      <c r="BS129" s="111" t="s">
        <v>564</v>
      </c>
      <c r="BT129" s="111" t="s">
        <v>564</v>
      </c>
      <c r="BU129" s="107">
        <v>0</v>
      </c>
      <c r="BV129" s="106">
        <v>0</v>
      </c>
      <c r="BW129" s="107">
        <v>11</v>
      </c>
      <c r="BX129" s="107">
        <v>607</v>
      </c>
      <c r="BY129" s="216">
        <v>1</v>
      </c>
      <c r="BZ129" s="220">
        <v>99.4</v>
      </c>
      <c r="CA129" s="111">
        <v>88</v>
      </c>
      <c r="CB129" s="111">
        <v>93</v>
      </c>
      <c r="CC129" s="111">
        <v>0</v>
      </c>
      <c r="CD129" s="112">
        <v>36</v>
      </c>
      <c r="CE129" s="114">
        <v>0.94699999999999995</v>
      </c>
      <c r="CF129" s="216">
        <v>6</v>
      </c>
      <c r="CG129" s="216">
        <v>132.6</v>
      </c>
      <c r="CH129" s="107">
        <v>10</v>
      </c>
      <c r="CI129" s="110"/>
      <c r="CJ129" s="107">
        <v>4</v>
      </c>
      <c r="CK129" s="107">
        <v>2</v>
      </c>
      <c r="CL129" s="112">
        <v>1</v>
      </c>
      <c r="CM129" s="112">
        <v>0</v>
      </c>
      <c r="CN129" s="115">
        <v>10</v>
      </c>
      <c r="CO129" s="115">
        <v>8</v>
      </c>
      <c r="CP129" s="115">
        <v>829</v>
      </c>
      <c r="CQ129" s="116">
        <v>592637.03703703708</v>
      </c>
      <c r="CR129" s="115">
        <v>0</v>
      </c>
      <c r="CS129" s="115">
        <v>0</v>
      </c>
      <c r="CT129" s="112">
        <v>3</v>
      </c>
      <c r="CU129" s="112">
        <v>0</v>
      </c>
      <c r="CV129" s="112">
        <v>923</v>
      </c>
      <c r="CW129" s="112">
        <v>303</v>
      </c>
    </row>
    <row r="130" spans="1:101" s="219" customFormat="1" x14ac:dyDescent="0.25">
      <c r="A130" s="110" t="s">
        <v>36</v>
      </c>
      <c r="B130" s="111">
        <v>2</v>
      </c>
      <c r="C130" s="111">
        <v>5</v>
      </c>
      <c r="D130" s="111">
        <v>235</v>
      </c>
      <c r="E130" s="111">
        <v>7</v>
      </c>
      <c r="F130" s="111">
        <v>1</v>
      </c>
      <c r="G130" s="111">
        <v>14</v>
      </c>
      <c r="H130" s="111"/>
      <c r="I130" s="111"/>
      <c r="J130" s="111">
        <v>2</v>
      </c>
      <c r="K130" s="216">
        <v>8</v>
      </c>
      <c r="L130" s="111">
        <v>736.9</v>
      </c>
      <c r="M130" s="111" t="s">
        <v>569</v>
      </c>
      <c r="N130" s="111">
        <v>0</v>
      </c>
      <c r="O130" s="111">
        <v>0</v>
      </c>
      <c r="P130" s="111">
        <v>0</v>
      </c>
      <c r="Q130" s="111">
        <v>2</v>
      </c>
      <c r="R130" s="109">
        <v>0.64500000000000002</v>
      </c>
      <c r="S130" s="111">
        <v>1</v>
      </c>
      <c r="T130" s="2">
        <v>0</v>
      </c>
      <c r="U130" s="107">
        <v>0</v>
      </c>
      <c r="V130" s="112">
        <v>304</v>
      </c>
      <c r="W130" s="107">
        <v>29</v>
      </c>
      <c r="X130" s="217">
        <v>3</v>
      </c>
      <c r="Y130" s="217">
        <v>1863.1</v>
      </c>
      <c r="Z130" s="112">
        <v>0</v>
      </c>
      <c r="AA130" s="112">
        <v>0</v>
      </c>
      <c r="AB130" s="112">
        <v>28</v>
      </c>
      <c r="AC130" s="112">
        <v>0</v>
      </c>
      <c r="AD130" s="112">
        <v>0</v>
      </c>
      <c r="AE130" s="109">
        <v>0.48484848484848486</v>
      </c>
      <c r="AF130" s="109">
        <v>3.0303030303030304E-2</v>
      </c>
      <c r="AG130" s="107">
        <v>0</v>
      </c>
      <c r="AH130" s="107">
        <v>0</v>
      </c>
      <c r="AI130" s="106">
        <v>0</v>
      </c>
      <c r="AJ130" s="107">
        <v>1</v>
      </c>
      <c r="AK130" s="107">
        <v>0</v>
      </c>
      <c r="AL130" s="111">
        <v>0</v>
      </c>
      <c r="AM130" s="111">
        <v>0</v>
      </c>
      <c r="AN130" s="107">
        <v>0</v>
      </c>
      <c r="AO130" s="107">
        <v>4</v>
      </c>
      <c r="AP130" s="109">
        <v>0.21212121212121213</v>
      </c>
      <c r="AQ130" s="105">
        <v>3.9153681825799999E-4</v>
      </c>
      <c r="AR130" s="106">
        <v>164.71225304000001</v>
      </c>
      <c r="AS130" s="107">
        <v>0</v>
      </c>
      <c r="AT130" s="107">
        <v>1</v>
      </c>
      <c r="AU130" s="107">
        <v>0</v>
      </c>
      <c r="AV130" s="108">
        <v>1.13240381509</v>
      </c>
      <c r="AW130" s="107">
        <v>2</v>
      </c>
      <c r="AX130" s="107">
        <v>0</v>
      </c>
      <c r="AY130" s="107">
        <v>1</v>
      </c>
      <c r="AZ130" s="107">
        <v>0</v>
      </c>
      <c r="BA130" s="218">
        <v>1</v>
      </c>
      <c r="BB130" s="218">
        <v>1064</v>
      </c>
      <c r="BC130" s="111">
        <v>34</v>
      </c>
      <c r="BD130" s="107">
        <v>1442</v>
      </c>
      <c r="BE130" s="107">
        <v>141</v>
      </c>
      <c r="BF130" s="109">
        <v>0.39393939393939392</v>
      </c>
      <c r="BG130" s="105">
        <v>13.098062593800002</v>
      </c>
      <c r="BH130" s="113">
        <v>2269.6675344999999</v>
      </c>
      <c r="BI130" s="113">
        <v>2430.30792075</v>
      </c>
      <c r="BJ130" s="113">
        <v>2677.0094411800001</v>
      </c>
      <c r="BK130" s="113">
        <v>2430.3079206500001</v>
      </c>
      <c r="BL130" s="113">
        <v>0</v>
      </c>
      <c r="BM130" s="113">
        <v>217.60840987999998</v>
      </c>
      <c r="BN130" s="113">
        <v>141.64905112213404</v>
      </c>
      <c r="BO130" s="105">
        <v>2</v>
      </c>
      <c r="BP130" s="105">
        <v>0</v>
      </c>
      <c r="BQ130" s="105">
        <v>0</v>
      </c>
      <c r="BR130" s="111" t="s">
        <v>564</v>
      </c>
      <c r="BS130" s="111" t="s">
        <v>564</v>
      </c>
      <c r="BT130" s="111" t="s">
        <v>564</v>
      </c>
      <c r="BU130" s="107">
        <v>0</v>
      </c>
      <c r="BV130" s="106">
        <v>1</v>
      </c>
      <c r="BW130" s="107">
        <v>10</v>
      </c>
      <c r="BX130" s="107">
        <v>564</v>
      </c>
      <c r="BY130" s="216">
        <v>4</v>
      </c>
      <c r="BZ130" s="220">
        <v>1761</v>
      </c>
      <c r="CA130" s="111">
        <v>4983</v>
      </c>
      <c r="CB130" s="111">
        <v>1108</v>
      </c>
      <c r="CC130" s="111">
        <v>518</v>
      </c>
      <c r="CD130" s="112">
        <v>1</v>
      </c>
      <c r="CE130" s="114">
        <v>0.94699999999999995</v>
      </c>
      <c r="CF130" s="216">
        <v>0</v>
      </c>
      <c r="CG130" s="216">
        <v>0</v>
      </c>
      <c r="CH130" s="107">
        <v>0</v>
      </c>
      <c r="CI130" s="110"/>
      <c r="CJ130" s="107">
        <v>1</v>
      </c>
      <c r="CK130" s="107">
        <v>0</v>
      </c>
      <c r="CL130" s="112">
        <v>0</v>
      </c>
      <c r="CM130" s="112">
        <v>0</v>
      </c>
      <c r="CN130" s="115">
        <v>6.666666666666667</v>
      </c>
      <c r="CO130" s="115">
        <v>0</v>
      </c>
      <c r="CP130" s="115">
        <v>0</v>
      </c>
      <c r="CQ130" s="116">
        <v>328940.74074074073</v>
      </c>
      <c r="CR130" s="115">
        <v>0</v>
      </c>
      <c r="CS130" s="115">
        <v>0</v>
      </c>
      <c r="CT130" s="112">
        <v>2</v>
      </c>
      <c r="CU130" s="112">
        <v>13</v>
      </c>
      <c r="CV130" s="112">
        <v>211</v>
      </c>
      <c r="CW130" s="112">
        <v>1</v>
      </c>
    </row>
    <row r="131" spans="1:101" s="219" customFormat="1" x14ac:dyDescent="0.25">
      <c r="A131" s="110" t="s">
        <v>131</v>
      </c>
      <c r="B131" s="111">
        <v>6</v>
      </c>
      <c r="C131" s="111">
        <v>15</v>
      </c>
      <c r="D131" s="111">
        <v>119</v>
      </c>
      <c r="E131" s="111">
        <v>3</v>
      </c>
      <c r="F131" s="111">
        <v>0</v>
      </c>
      <c r="G131" s="111">
        <v>11</v>
      </c>
      <c r="H131" s="111"/>
      <c r="I131" s="111"/>
      <c r="J131" s="111">
        <v>14</v>
      </c>
      <c r="K131" s="216">
        <v>11</v>
      </c>
      <c r="L131" s="111">
        <v>2213.84</v>
      </c>
      <c r="M131" s="111" t="s">
        <v>569</v>
      </c>
      <c r="N131" s="111">
        <v>0</v>
      </c>
      <c r="O131" s="111">
        <v>206</v>
      </c>
      <c r="P131" s="111">
        <v>0</v>
      </c>
      <c r="Q131" s="111">
        <v>0</v>
      </c>
      <c r="R131" s="109">
        <v>0.51470588235294112</v>
      </c>
      <c r="S131" s="111">
        <v>1</v>
      </c>
      <c r="T131" s="2">
        <v>0</v>
      </c>
      <c r="U131" s="107">
        <v>1</v>
      </c>
      <c r="V131" s="112">
        <v>50</v>
      </c>
      <c r="W131" s="107">
        <v>53</v>
      </c>
      <c r="X131" s="217">
        <v>2</v>
      </c>
      <c r="Y131" s="217">
        <v>27.3</v>
      </c>
      <c r="Z131" s="112">
        <v>0</v>
      </c>
      <c r="AA131" s="112">
        <v>0</v>
      </c>
      <c r="AB131" s="112">
        <v>25</v>
      </c>
      <c r="AC131" s="112">
        <v>0</v>
      </c>
      <c r="AD131" s="112">
        <v>0</v>
      </c>
      <c r="AE131" s="109">
        <v>0.64130434782608692</v>
      </c>
      <c r="AF131" s="109">
        <v>2.1739130434782608E-2</v>
      </c>
      <c r="AG131" s="107">
        <v>0</v>
      </c>
      <c r="AH131" s="107">
        <v>0</v>
      </c>
      <c r="AI131" s="106">
        <v>0</v>
      </c>
      <c r="AJ131" s="107">
        <v>1</v>
      </c>
      <c r="AK131" s="107">
        <v>0</v>
      </c>
      <c r="AL131" s="111">
        <v>1</v>
      </c>
      <c r="AM131" s="111">
        <v>10</v>
      </c>
      <c r="AN131" s="107">
        <v>0</v>
      </c>
      <c r="AO131" s="107">
        <v>8</v>
      </c>
      <c r="AP131" s="109">
        <v>0.20430107526881722</v>
      </c>
      <c r="AQ131" s="105">
        <v>0</v>
      </c>
      <c r="AR131" s="106">
        <v>335.11026344999999</v>
      </c>
      <c r="AS131" s="107">
        <v>0</v>
      </c>
      <c r="AT131" s="107">
        <v>0</v>
      </c>
      <c r="AU131" s="107">
        <v>1</v>
      </c>
      <c r="AV131" s="108">
        <v>12.862362489300001</v>
      </c>
      <c r="AW131" s="107">
        <v>1</v>
      </c>
      <c r="AX131" s="107">
        <v>0</v>
      </c>
      <c r="AY131" s="107">
        <v>0</v>
      </c>
      <c r="AZ131" s="107">
        <v>0</v>
      </c>
      <c r="BA131" s="218" t="s">
        <v>588</v>
      </c>
      <c r="BB131" s="218" t="s">
        <v>589</v>
      </c>
      <c r="BC131" s="111">
        <v>5225</v>
      </c>
      <c r="BD131" s="107">
        <v>4512</v>
      </c>
      <c r="BE131" s="107">
        <v>273</v>
      </c>
      <c r="BF131" s="109">
        <v>0.36559139784946237</v>
      </c>
      <c r="BG131" s="105">
        <v>0</v>
      </c>
      <c r="BH131" s="113">
        <v>0</v>
      </c>
      <c r="BI131" s="113">
        <v>0</v>
      </c>
      <c r="BJ131" s="113">
        <v>424.04796648199994</v>
      </c>
      <c r="BK131" s="113">
        <v>0</v>
      </c>
      <c r="BL131" s="113">
        <v>0</v>
      </c>
      <c r="BM131" s="113">
        <v>240.36930952900002</v>
      </c>
      <c r="BN131" s="113">
        <v>82.314492346247704</v>
      </c>
      <c r="BO131" s="105">
        <v>2</v>
      </c>
      <c r="BP131" s="105">
        <v>0</v>
      </c>
      <c r="BQ131" s="105">
        <v>0</v>
      </c>
      <c r="BR131" s="111" t="s">
        <v>564</v>
      </c>
      <c r="BS131" s="111" t="s">
        <v>564</v>
      </c>
      <c r="BT131" s="111" t="s">
        <v>564</v>
      </c>
      <c r="BU131" s="107">
        <v>0</v>
      </c>
      <c r="BV131" s="106">
        <v>3</v>
      </c>
      <c r="BW131" s="107">
        <v>4</v>
      </c>
      <c r="BX131" s="107">
        <v>92</v>
      </c>
      <c r="BY131" s="216">
        <v>2</v>
      </c>
      <c r="BZ131" s="220">
        <v>96.6</v>
      </c>
      <c r="CA131" s="111">
        <v>0</v>
      </c>
      <c r="CB131" s="111">
        <v>239</v>
      </c>
      <c r="CC131" s="111">
        <v>0</v>
      </c>
      <c r="CD131" s="112">
        <v>5</v>
      </c>
      <c r="CE131" s="114">
        <v>0.93500000000000005</v>
      </c>
      <c r="CF131" s="216">
        <v>2</v>
      </c>
      <c r="CG131" s="216">
        <v>70.400000000000006</v>
      </c>
      <c r="CH131" s="107">
        <v>0</v>
      </c>
      <c r="CI131" s="110"/>
      <c r="CJ131" s="107">
        <v>4</v>
      </c>
      <c r="CK131" s="107">
        <v>0</v>
      </c>
      <c r="CL131" s="112">
        <v>0</v>
      </c>
      <c r="CM131" s="112">
        <v>0</v>
      </c>
      <c r="CN131" s="115">
        <v>8.3333333333333339</v>
      </c>
      <c r="CO131" s="115">
        <v>16</v>
      </c>
      <c r="CP131" s="115">
        <v>1999.3333333333333</v>
      </c>
      <c r="CQ131" s="116">
        <v>106857.03165361875</v>
      </c>
      <c r="CR131" s="115">
        <v>0</v>
      </c>
      <c r="CS131" s="115">
        <v>1</v>
      </c>
      <c r="CT131" s="112">
        <v>0</v>
      </c>
      <c r="CU131" s="112">
        <v>341</v>
      </c>
      <c r="CV131" s="112">
        <v>233</v>
      </c>
      <c r="CW131" s="112">
        <v>0</v>
      </c>
    </row>
    <row r="132" spans="1:101" s="219" customFormat="1" x14ac:dyDescent="0.25">
      <c r="A132" s="110" t="s">
        <v>63</v>
      </c>
      <c r="B132" s="111">
        <v>127</v>
      </c>
      <c r="C132" s="111">
        <v>356</v>
      </c>
      <c r="D132" s="111">
        <v>5403</v>
      </c>
      <c r="E132" s="111">
        <v>266</v>
      </c>
      <c r="F132" s="111">
        <v>10</v>
      </c>
      <c r="G132" s="111">
        <v>64</v>
      </c>
      <c r="H132" s="111"/>
      <c r="I132" s="111"/>
      <c r="J132" s="111">
        <v>78</v>
      </c>
      <c r="K132" s="216">
        <v>3</v>
      </c>
      <c r="L132" s="111">
        <v>22.6</v>
      </c>
      <c r="M132" s="111" t="s">
        <v>568</v>
      </c>
      <c r="N132" s="111">
        <v>11</v>
      </c>
      <c r="O132" s="111">
        <v>821</v>
      </c>
      <c r="P132" s="111">
        <v>62</v>
      </c>
      <c r="Q132" s="111">
        <v>127</v>
      </c>
      <c r="R132" s="109">
        <v>0.64500000000000002</v>
      </c>
      <c r="S132" s="111">
        <v>8</v>
      </c>
      <c r="T132" s="2">
        <v>0</v>
      </c>
      <c r="U132" s="107">
        <v>1</v>
      </c>
      <c r="V132" s="112">
        <v>3949</v>
      </c>
      <c r="W132" s="107">
        <v>104</v>
      </c>
      <c r="X132" s="217">
        <v>2</v>
      </c>
      <c r="Y132" s="217">
        <v>267.7</v>
      </c>
      <c r="Z132" s="112">
        <v>0</v>
      </c>
      <c r="AA132" s="112">
        <v>0</v>
      </c>
      <c r="AB132" s="112">
        <v>1404</v>
      </c>
      <c r="AC132" s="112">
        <v>227</v>
      </c>
      <c r="AD132" s="112">
        <v>6</v>
      </c>
      <c r="AE132" s="109">
        <v>0.51700000000000002</v>
      </c>
      <c r="AF132" s="109">
        <v>4.8000000000000001E-2</v>
      </c>
      <c r="AG132" s="107">
        <v>0</v>
      </c>
      <c r="AH132" s="107">
        <v>1</v>
      </c>
      <c r="AI132" s="106">
        <v>0</v>
      </c>
      <c r="AJ132" s="107">
        <v>1</v>
      </c>
      <c r="AK132" s="107">
        <v>0</v>
      </c>
      <c r="AL132" s="111">
        <v>0</v>
      </c>
      <c r="AM132" s="111">
        <v>0</v>
      </c>
      <c r="AN132" s="107">
        <v>0</v>
      </c>
      <c r="AO132" s="107">
        <v>8</v>
      </c>
      <c r="AP132" s="109">
        <v>0.216</v>
      </c>
      <c r="AQ132" s="105">
        <v>0</v>
      </c>
      <c r="AR132" s="106">
        <v>66.8837291822</v>
      </c>
      <c r="AS132" s="107">
        <v>0</v>
      </c>
      <c r="AT132" s="107">
        <v>11</v>
      </c>
      <c r="AU132" s="107">
        <v>14</v>
      </c>
      <c r="AV132" s="108">
        <v>2542.9659084300001</v>
      </c>
      <c r="AW132" s="107">
        <v>0</v>
      </c>
      <c r="AX132" s="107">
        <v>0</v>
      </c>
      <c r="AY132" s="107">
        <v>0</v>
      </c>
      <c r="AZ132" s="107">
        <v>2</v>
      </c>
      <c r="BA132" s="218">
        <v>1</v>
      </c>
      <c r="BB132" s="218">
        <v>219.6</v>
      </c>
      <c r="BC132" s="111">
        <v>88</v>
      </c>
      <c r="BD132" s="107">
        <v>2217</v>
      </c>
      <c r="BE132" s="107">
        <v>489</v>
      </c>
      <c r="BF132" s="109">
        <v>0.439</v>
      </c>
      <c r="BG132" s="105">
        <v>210.61876264319997</v>
      </c>
      <c r="BH132" s="113">
        <v>984.54384379200008</v>
      </c>
      <c r="BI132" s="113">
        <v>0</v>
      </c>
      <c r="BJ132" s="113">
        <v>4628.9199205200002</v>
      </c>
      <c r="BK132" s="113">
        <v>0</v>
      </c>
      <c r="BL132" s="113">
        <v>213.57445451300001</v>
      </c>
      <c r="BM132" s="113">
        <v>248.349087978</v>
      </c>
      <c r="BN132" s="113">
        <v>13454.214354540592</v>
      </c>
      <c r="BO132" s="105">
        <v>66</v>
      </c>
      <c r="BP132" s="105">
        <v>0</v>
      </c>
      <c r="BQ132" s="105">
        <v>0</v>
      </c>
      <c r="BR132" s="111" t="s">
        <v>564</v>
      </c>
      <c r="BS132" s="111" t="s">
        <v>564</v>
      </c>
      <c r="BT132" s="111" t="s">
        <v>564</v>
      </c>
      <c r="BU132" s="107">
        <v>1</v>
      </c>
      <c r="BV132" s="106">
        <v>0</v>
      </c>
      <c r="BW132" s="107">
        <v>9</v>
      </c>
      <c r="BX132" s="107">
        <v>448</v>
      </c>
      <c r="BY132" s="216">
        <v>1</v>
      </c>
      <c r="BZ132" s="220">
        <v>68.8</v>
      </c>
      <c r="CA132" s="111">
        <v>157</v>
      </c>
      <c r="CB132" s="111">
        <v>331</v>
      </c>
      <c r="CC132" s="111">
        <v>0</v>
      </c>
      <c r="CD132" s="112">
        <v>23</v>
      </c>
      <c r="CE132" s="114">
        <v>0.95399999999999996</v>
      </c>
      <c r="CF132" s="216">
        <v>1</v>
      </c>
      <c r="CG132" s="216">
        <v>38</v>
      </c>
      <c r="CH132" s="107">
        <v>8</v>
      </c>
      <c r="CI132" s="110">
        <v>1</v>
      </c>
      <c r="CJ132" s="107">
        <v>4</v>
      </c>
      <c r="CK132" s="107">
        <v>0</v>
      </c>
      <c r="CL132" s="112">
        <v>2</v>
      </c>
      <c r="CM132" s="112">
        <v>0</v>
      </c>
      <c r="CN132" s="115">
        <v>36.666666666666664</v>
      </c>
      <c r="CO132" s="115">
        <v>263.33333333333331</v>
      </c>
      <c r="CP132" s="115">
        <v>12413.333333333334</v>
      </c>
      <c r="CQ132" s="116">
        <v>1410911.111111111</v>
      </c>
      <c r="CR132" s="115">
        <v>6</v>
      </c>
      <c r="CS132" s="115">
        <v>2</v>
      </c>
      <c r="CT132" s="112">
        <v>13</v>
      </c>
      <c r="CU132" s="112">
        <v>3850</v>
      </c>
      <c r="CV132" s="112">
        <v>262</v>
      </c>
      <c r="CW132" s="112">
        <v>8</v>
      </c>
    </row>
    <row r="133" spans="1:101" s="219" customFormat="1" x14ac:dyDescent="0.25">
      <c r="A133" s="110" t="s">
        <v>188</v>
      </c>
      <c r="B133" s="111">
        <v>3</v>
      </c>
      <c r="C133" s="111">
        <v>13</v>
      </c>
      <c r="D133" s="111">
        <v>302</v>
      </c>
      <c r="E133" s="111">
        <v>4</v>
      </c>
      <c r="F133" s="111">
        <v>3</v>
      </c>
      <c r="G133" s="111">
        <v>15</v>
      </c>
      <c r="H133" s="111">
        <v>1</v>
      </c>
      <c r="I133" s="111"/>
      <c r="J133" s="111">
        <v>0</v>
      </c>
      <c r="K133" s="216">
        <v>2</v>
      </c>
      <c r="L133" s="111">
        <v>78.900000000000006</v>
      </c>
      <c r="M133" s="111" t="s">
        <v>569</v>
      </c>
      <c r="N133" s="111">
        <v>0</v>
      </c>
      <c r="O133" s="111">
        <v>0</v>
      </c>
      <c r="P133" s="111">
        <v>0</v>
      </c>
      <c r="Q133" s="111">
        <v>2</v>
      </c>
      <c r="R133" s="109">
        <v>0.6097560975609756</v>
      </c>
      <c r="S133" s="111">
        <v>2</v>
      </c>
      <c r="T133" s="2">
        <v>0</v>
      </c>
      <c r="U133" s="107">
        <v>0</v>
      </c>
      <c r="V133" s="112">
        <v>298</v>
      </c>
      <c r="W133" s="107">
        <v>32</v>
      </c>
      <c r="X133" s="217">
        <v>1</v>
      </c>
      <c r="Y133" s="217">
        <v>10</v>
      </c>
      <c r="Z133" s="112">
        <v>0</v>
      </c>
      <c r="AA133" s="112">
        <v>0</v>
      </c>
      <c r="AB133" s="112">
        <v>214</v>
      </c>
      <c r="AC133" s="112">
        <v>0</v>
      </c>
      <c r="AD133" s="112">
        <v>0</v>
      </c>
      <c r="AE133" s="109">
        <v>0.45454545454545453</v>
      </c>
      <c r="AF133" s="109">
        <v>7.2727272727272724E-2</v>
      </c>
      <c r="AG133" s="107">
        <v>0</v>
      </c>
      <c r="AH133" s="107">
        <v>0</v>
      </c>
      <c r="AI133" s="106">
        <v>0</v>
      </c>
      <c r="AJ133" s="107">
        <v>0</v>
      </c>
      <c r="AK133" s="107">
        <v>0</v>
      </c>
      <c r="AL133" s="111">
        <v>0</v>
      </c>
      <c r="AM133" s="111">
        <v>0</v>
      </c>
      <c r="AN133" s="107">
        <v>0</v>
      </c>
      <c r="AO133" s="107">
        <v>14</v>
      </c>
      <c r="AP133" s="109">
        <v>0.27272727272727271</v>
      </c>
      <c r="AQ133" s="105">
        <v>0</v>
      </c>
      <c r="AR133" s="106">
        <v>74.786992569999995</v>
      </c>
      <c r="AS133" s="107">
        <v>0</v>
      </c>
      <c r="AT133" s="107">
        <v>0</v>
      </c>
      <c r="AU133" s="107">
        <v>4</v>
      </c>
      <c r="AV133" s="108">
        <v>7.8113399469199996</v>
      </c>
      <c r="AW133" s="107">
        <v>0</v>
      </c>
      <c r="AX133" s="107">
        <v>1</v>
      </c>
      <c r="AY133" s="107">
        <v>0</v>
      </c>
      <c r="AZ133" s="107">
        <v>0</v>
      </c>
      <c r="BA133" s="218">
        <v>1</v>
      </c>
      <c r="BB133" s="218">
        <v>52.3</v>
      </c>
      <c r="BC133" s="111">
        <v>0</v>
      </c>
      <c r="BD133" s="107">
        <v>1664</v>
      </c>
      <c r="BE133" s="107">
        <v>138</v>
      </c>
      <c r="BF133" s="109">
        <v>0.30909090909090908</v>
      </c>
      <c r="BG133" s="105">
        <v>0</v>
      </c>
      <c r="BH133" s="113">
        <v>0</v>
      </c>
      <c r="BI133" s="113">
        <v>0</v>
      </c>
      <c r="BJ133" s="113">
        <v>41.140018931200004</v>
      </c>
      <c r="BK133" s="113">
        <v>0</v>
      </c>
      <c r="BL133" s="113">
        <v>0</v>
      </c>
      <c r="BM133" s="113">
        <v>84.270580440300009</v>
      </c>
      <c r="BN133" s="113">
        <v>150.60871182488293</v>
      </c>
      <c r="BO133" s="105">
        <v>1</v>
      </c>
      <c r="BP133" s="105">
        <v>0</v>
      </c>
      <c r="BQ133" s="105">
        <v>0</v>
      </c>
      <c r="BR133" s="111" t="s">
        <v>564</v>
      </c>
      <c r="BS133" s="111" t="s">
        <v>564</v>
      </c>
      <c r="BT133" s="111" t="s">
        <v>564</v>
      </c>
      <c r="BU133" s="107">
        <v>0</v>
      </c>
      <c r="BV133" s="106">
        <v>0</v>
      </c>
      <c r="BW133" s="107">
        <v>1</v>
      </c>
      <c r="BX133" s="107">
        <v>12</v>
      </c>
      <c r="BY133" s="216" t="s">
        <v>588</v>
      </c>
      <c r="BZ133" s="216" t="s">
        <v>589</v>
      </c>
      <c r="CA133" s="111">
        <v>0</v>
      </c>
      <c r="CB133" s="111">
        <v>1249</v>
      </c>
      <c r="CC133" s="111">
        <v>0</v>
      </c>
      <c r="CD133" s="112">
        <v>3</v>
      </c>
      <c r="CE133" s="114">
        <v>0.93100000000000005</v>
      </c>
      <c r="CF133" s="216">
        <v>3</v>
      </c>
      <c r="CG133" s="216">
        <v>561.9</v>
      </c>
      <c r="CH133" s="107">
        <v>1</v>
      </c>
      <c r="CI133" s="110"/>
      <c r="CJ133" s="107">
        <v>4</v>
      </c>
      <c r="CK133" s="107">
        <v>0</v>
      </c>
      <c r="CL133" s="112">
        <v>0</v>
      </c>
      <c r="CM133" s="112">
        <v>1</v>
      </c>
      <c r="CN133" s="115">
        <v>6.666666666666667</v>
      </c>
      <c r="CO133" s="115">
        <v>0</v>
      </c>
      <c r="CP133" s="115">
        <v>0</v>
      </c>
      <c r="CQ133" s="116">
        <v>106022.22222222222</v>
      </c>
      <c r="CR133" s="115">
        <v>0</v>
      </c>
      <c r="CS133" s="115">
        <v>0</v>
      </c>
      <c r="CT133" s="112">
        <v>1</v>
      </c>
      <c r="CU133" s="112">
        <v>299</v>
      </c>
      <c r="CV133" s="112">
        <v>0</v>
      </c>
      <c r="CW133" s="112">
        <v>0</v>
      </c>
    </row>
    <row r="134" spans="1:101" s="219" customFormat="1" x14ac:dyDescent="0.25">
      <c r="A134" s="110" t="s">
        <v>166</v>
      </c>
      <c r="B134" s="111">
        <v>3</v>
      </c>
      <c r="C134" s="111">
        <v>18</v>
      </c>
      <c r="D134" s="111">
        <v>619</v>
      </c>
      <c r="E134" s="111">
        <v>99</v>
      </c>
      <c r="F134" s="111">
        <v>1</v>
      </c>
      <c r="G134" s="111">
        <v>32</v>
      </c>
      <c r="H134" s="111"/>
      <c r="I134" s="111"/>
      <c r="J134" s="111">
        <v>8</v>
      </c>
      <c r="K134" s="216">
        <v>5</v>
      </c>
      <c r="L134" s="111">
        <v>523.79999999999995</v>
      </c>
      <c r="M134" s="111" t="s">
        <v>568</v>
      </c>
      <c r="N134" s="111">
        <v>0</v>
      </c>
      <c r="O134" s="111">
        <v>148</v>
      </c>
      <c r="P134" s="111">
        <v>160</v>
      </c>
      <c r="Q134" s="111">
        <v>8</v>
      </c>
      <c r="R134" s="109">
        <v>0.82758620689655171</v>
      </c>
      <c r="S134" s="111">
        <v>4</v>
      </c>
      <c r="T134" s="2">
        <v>0</v>
      </c>
      <c r="U134" s="107">
        <v>0</v>
      </c>
      <c r="V134" s="112">
        <v>117</v>
      </c>
      <c r="W134" s="107">
        <v>40</v>
      </c>
      <c r="X134" s="217">
        <v>0</v>
      </c>
      <c r="Y134" s="217">
        <v>0</v>
      </c>
      <c r="Z134" s="112">
        <v>0</v>
      </c>
      <c r="AA134" s="112">
        <v>0</v>
      </c>
      <c r="AB134" s="112">
        <v>32</v>
      </c>
      <c r="AC134" s="112">
        <v>1</v>
      </c>
      <c r="AD134" s="112">
        <v>0</v>
      </c>
      <c r="AE134" s="109">
        <v>0.38271604938271603</v>
      </c>
      <c r="AF134" s="109">
        <v>8.6419753086419748E-2</v>
      </c>
      <c r="AG134" s="107">
        <v>0</v>
      </c>
      <c r="AH134" s="107">
        <v>0</v>
      </c>
      <c r="AI134" s="106">
        <v>5990.2345453550006</v>
      </c>
      <c r="AJ134" s="107">
        <v>1</v>
      </c>
      <c r="AK134" s="107">
        <v>0</v>
      </c>
      <c r="AL134" s="111">
        <v>0</v>
      </c>
      <c r="AM134" s="111">
        <v>0</v>
      </c>
      <c r="AN134" s="107">
        <v>1</v>
      </c>
      <c r="AO134" s="107">
        <v>3</v>
      </c>
      <c r="AP134" s="109">
        <v>9.8765432098765427E-2</v>
      </c>
      <c r="AQ134" s="105">
        <v>412.04408422699998</v>
      </c>
      <c r="AR134" s="106">
        <v>41.2812490078</v>
      </c>
      <c r="AS134" s="107">
        <v>0</v>
      </c>
      <c r="AT134" s="107">
        <v>1</v>
      </c>
      <c r="AU134" s="107">
        <v>2</v>
      </c>
      <c r="AV134" s="108">
        <v>2.9983420350199999</v>
      </c>
      <c r="AW134" s="107">
        <v>0</v>
      </c>
      <c r="AX134" s="107">
        <v>0</v>
      </c>
      <c r="AY134" s="107">
        <v>0</v>
      </c>
      <c r="AZ134" s="107">
        <v>0</v>
      </c>
      <c r="BA134" s="218">
        <v>1</v>
      </c>
      <c r="BB134" s="218">
        <v>9.8000000000000007</v>
      </c>
      <c r="BC134" s="111">
        <v>0</v>
      </c>
      <c r="BD134" s="107">
        <v>2207</v>
      </c>
      <c r="BE134" s="107">
        <v>996</v>
      </c>
      <c r="BF134" s="109">
        <v>0.27160493827160492</v>
      </c>
      <c r="BG134" s="105">
        <v>0</v>
      </c>
      <c r="BH134" s="113">
        <v>20423.8454494</v>
      </c>
      <c r="BI134" s="113">
        <v>20379.496097700001</v>
      </c>
      <c r="BJ134" s="113">
        <v>21548.1530217</v>
      </c>
      <c r="BK134" s="113">
        <v>0</v>
      </c>
      <c r="BL134" s="113">
        <v>881.47187544299993</v>
      </c>
      <c r="BM134" s="113">
        <v>31.495324178899999</v>
      </c>
      <c r="BN134" s="113">
        <v>539.26464572117072</v>
      </c>
      <c r="BO134" s="105">
        <v>8</v>
      </c>
      <c r="BP134" s="105">
        <v>0</v>
      </c>
      <c r="BQ134" s="105">
        <v>0</v>
      </c>
      <c r="BR134" s="111" t="s">
        <v>564</v>
      </c>
      <c r="BS134" s="111" t="s">
        <v>564</v>
      </c>
      <c r="BT134" s="111" t="s">
        <v>564</v>
      </c>
      <c r="BU134" s="107">
        <v>0</v>
      </c>
      <c r="BV134" s="106">
        <v>1</v>
      </c>
      <c r="BW134" s="107">
        <v>2</v>
      </c>
      <c r="BX134" s="107">
        <v>70</v>
      </c>
      <c r="BY134" s="216">
        <v>2</v>
      </c>
      <c r="BZ134" s="220">
        <v>104.3</v>
      </c>
      <c r="CA134" s="111">
        <v>225</v>
      </c>
      <c r="CB134" s="111">
        <v>0</v>
      </c>
      <c r="CC134" s="111">
        <v>0</v>
      </c>
      <c r="CD134" s="112">
        <v>5</v>
      </c>
      <c r="CE134" s="114">
        <v>0.96099999999999997</v>
      </c>
      <c r="CF134" s="216">
        <v>3</v>
      </c>
      <c r="CG134" s="216">
        <v>107.8</v>
      </c>
      <c r="CH134" s="107">
        <v>2</v>
      </c>
      <c r="CI134" s="110"/>
      <c r="CJ134" s="107">
        <v>7</v>
      </c>
      <c r="CK134" s="107">
        <v>1</v>
      </c>
      <c r="CL134" s="112">
        <v>0</v>
      </c>
      <c r="CM134" s="112">
        <v>0</v>
      </c>
      <c r="CN134" s="115">
        <v>8.3333333333333339</v>
      </c>
      <c r="CO134" s="115">
        <v>0</v>
      </c>
      <c r="CP134" s="115">
        <v>0</v>
      </c>
      <c r="CQ134" s="116">
        <v>863129.62962962966</v>
      </c>
      <c r="CR134" s="115">
        <v>2</v>
      </c>
      <c r="CS134" s="115">
        <v>3</v>
      </c>
      <c r="CT134" s="112">
        <v>15</v>
      </c>
      <c r="CU134" s="112">
        <v>595</v>
      </c>
      <c r="CV134" s="112">
        <v>49</v>
      </c>
      <c r="CW134" s="112">
        <v>21</v>
      </c>
    </row>
    <row r="135" spans="1:101" s="219" customFormat="1" x14ac:dyDescent="0.25">
      <c r="A135" s="110" t="s">
        <v>148</v>
      </c>
      <c r="B135" s="111">
        <v>9</v>
      </c>
      <c r="C135" s="111">
        <v>29</v>
      </c>
      <c r="D135" s="111">
        <v>385</v>
      </c>
      <c r="E135" s="111">
        <v>5</v>
      </c>
      <c r="F135" s="111">
        <v>0</v>
      </c>
      <c r="G135" s="111">
        <v>31</v>
      </c>
      <c r="H135" s="111"/>
      <c r="I135" s="111"/>
      <c r="J135" s="111">
        <v>41</v>
      </c>
      <c r="K135" s="216">
        <v>1</v>
      </c>
      <c r="L135" s="111">
        <v>295.7</v>
      </c>
      <c r="M135" s="111" t="s">
        <v>569</v>
      </c>
      <c r="N135" s="111">
        <v>0</v>
      </c>
      <c r="O135" s="111">
        <v>0</v>
      </c>
      <c r="P135" s="111">
        <v>0</v>
      </c>
      <c r="Q135" s="111">
        <v>0</v>
      </c>
      <c r="R135" s="109">
        <v>0.57352941176470584</v>
      </c>
      <c r="S135" s="111">
        <v>1</v>
      </c>
      <c r="T135" s="2">
        <v>1</v>
      </c>
      <c r="U135" s="107">
        <v>2</v>
      </c>
      <c r="V135" s="112">
        <v>14</v>
      </c>
      <c r="W135" s="107">
        <v>144</v>
      </c>
      <c r="X135" s="217">
        <v>11</v>
      </c>
      <c r="Y135" s="217">
        <v>7630.8</v>
      </c>
      <c r="Z135" s="112">
        <v>0</v>
      </c>
      <c r="AA135" s="112">
        <v>0</v>
      </c>
      <c r="AB135" s="112">
        <v>0</v>
      </c>
      <c r="AC135" s="112">
        <v>0</v>
      </c>
      <c r="AD135" s="112">
        <v>0</v>
      </c>
      <c r="AE135" s="109">
        <v>0.79347826086956519</v>
      </c>
      <c r="AF135" s="109">
        <v>5.434782608695652E-2</v>
      </c>
      <c r="AG135" s="107">
        <v>0</v>
      </c>
      <c r="AH135" s="107">
        <v>0</v>
      </c>
      <c r="AI135" s="106">
        <v>21172.748765725908</v>
      </c>
      <c r="AJ135" s="107">
        <v>0</v>
      </c>
      <c r="AK135" s="107">
        <v>0</v>
      </c>
      <c r="AL135" s="111">
        <v>1</v>
      </c>
      <c r="AM135" s="111">
        <v>9.5</v>
      </c>
      <c r="AN135" s="107">
        <v>0</v>
      </c>
      <c r="AO135" s="107">
        <v>16</v>
      </c>
      <c r="AP135" s="109">
        <v>0.2608695652173913</v>
      </c>
      <c r="AQ135" s="105">
        <v>0</v>
      </c>
      <c r="AR135" s="106">
        <v>189.40936246000001</v>
      </c>
      <c r="AS135" s="107">
        <v>0</v>
      </c>
      <c r="AT135" s="107">
        <v>0</v>
      </c>
      <c r="AU135" s="107">
        <v>1</v>
      </c>
      <c r="AV135" s="108">
        <v>18.464905595699999</v>
      </c>
      <c r="AW135" s="107">
        <v>0</v>
      </c>
      <c r="AX135" s="107">
        <v>0</v>
      </c>
      <c r="AY135" s="107">
        <v>0</v>
      </c>
      <c r="AZ135" s="107">
        <v>0</v>
      </c>
      <c r="BA135" s="218" t="s">
        <v>588</v>
      </c>
      <c r="BB135" s="218" t="s">
        <v>589</v>
      </c>
      <c r="BC135" s="111">
        <v>2047</v>
      </c>
      <c r="BD135" s="107">
        <v>5153</v>
      </c>
      <c r="BE135" s="107">
        <v>248</v>
      </c>
      <c r="BF135" s="109">
        <v>0.55434782608695654</v>
      </c>
      <c r="BG135" s="105">
        <v>0</v>
      </c>
      <c r="BH135" s="113">
        <v>0</v>
      </c>
      <c r="BI135" s="113">
        <v>0</v>
      </c>
      <c r="BJ135" s="113">
        <v>480.20862418799999</v>
      </c>
      <c r="BK135" s="113">
        <v>0</v>
      </c>
      <c r="BL135" s="113">
        <v>295.47815894900003</v>
      </c>
      <c r="BM135" s="113">
        <v>181.66969905600001</v>
      </c>
      <c r="BN135" s="113">
        <v>314.46986802759699</v>
      </c>
      <c r="BO135" s="105">
        <v>15</v>
      </c>
      <c r="BP135" s="105">
        <v>0</v>
      </c>
      <c r="BQ135" s="105">
        <v>0</v>
      </c>
      <c r="BR135" s="111" t="s">
        <v>564</v>
      </c>
      <c r="BS135" s="111" t="s">
        <v>564</v>
      </c>
      <c r="BT135" s="111" t="s">
        <v>564</v>
      </c>
      <c r="BU135" s="107">
        <v>0</v>
      </c>
      <c r="BV135" s="106">
        <v>0</v>
      </c>
      <c r="BW135" s="107">
        <v>4</v>
      </c>
      <c r="BX135" s="107">
        <v>193</v>
      </c>
      <c r="BY135" s="216">
        <v>3</v>
      </c>
      <c r="BZ135" s="220">
        <v>798.3</v>
      </c>
      <c r="CA135" s="111">
        <v>0</v>
      </c>
      <c r="CB135" s="111">
        <v>0</v>
      </c>
      <c r="CC135" s="111">
        <v>0</v>
      </c>
      <c r="CD135" s="112">
        <v>7</v>
      </c>
      <c r="CE135" s="114">
        <v>0.89</v>
      </c>
      <c r="CF135" s="216">
        <v>14</v>
      </c>
      <c r="CG135" s="216">
        <v>517.79999999999995</v>
      </c>
      <c r="CH135" s="107">
        <v>0</v>
      </c>
      <c r="CI135" s="110"/>
      <c r="CJ135" s="107">
        <v>3</v>
      </c>
      <c r="CK135" s="107">
        <v>0</v>
      </c>
      <c r="CL135" s="112">
        <v>0</v>
      </c>
      <c r="CM135" s="112">
        <v>0</v>
      </c>
      <c r="CN135" s="115">
        <v>16.666666666666668</v>
      </c>
      <c r="CO135" s="115">
        <v>86.333333333333329</v>
      </c>
      <c r="CP135" s="115">
        <v>12981</v>
      </c>
      <c r="CQ135" s="116">
        <v>1214252.6410649831</v>
      </c>
      <c r="CR135" s="115">
        <v>0</v>
      </c>
      <c r="CS135" s="115">
        <v>0</v>
      </c>
      <c r="CT135" s="112">
        <v>1</v>
      </c>
      <c r="CU135" s="112">
        <v>45</v>
      </c>
      <c r="CV135" s="112">
        <v>147</v>
      </c>
      <c r="CW135" s="112">
        <v>1</v>
      </c>
    </row>
    <row r="136" spans="1:101" s="219" customFormat="1" x14ac:dyDescent="0.25">
      <c r="A136" s="110" t="s">
        <v>198</v>
      </c>
      <c r="B136" s="111">
        <v>8</v>
      </c>
      <c r="C136" s="111">
        <v>36</v>
      </c>
      <c r="D136" s="111">
        <v>295</v>
      </c>
      <c r="E136" s="111">
        <v>22</v>
      </c>
      <c r="F136" s="111">
        <v>0</v>
      </c>
      <c r="G136" s="111">
        <v>27</v>
      </c>
      <c r="H136" s="111">
        <v>1</v>
      </c>
      <c r="I136" s="111"/>
      <c r="J136" s="111">
        <v>6</v>
      </c>
      <c r="K136" s="216">
        <v>5</v>
      </c>
      <c r="L136" s="111">
        <v>1001.1</v>
      </c>
      <c r="M136" s="111" t="s">
        <v>568</v>
      </c>
      <c r="N136" s="111">
        <v>4</v>
      </c>
      <c r="O136" s="111">
        <v>0</v>
      </c>
      <c r="P136" s="111">
        <v>0</v>
      </c>
      <c r="Q136" s="111">
        <v>10</v>
      </c>
      <c r="R136" s="109">
        <v>0.66666666666666663</v>
      </c>
      <c r="S136" s="111">
        <v>2</v>
      </c>
      <c r="T136" s="2">
        <v>0</v>
      </c>
      <c r="U136" s="107">
        <v>0</v>
      </c>
      <c r="V136" s="112">
        <v>2496</v>
      </c>
      <c r="W136" s="107">
        <v>4</v>
      </c>
      <c r="X136" s="217">
        <v>1</v>
      </c>
      <c r="Y136" s="217">
        <v>82.4</v>
      </c>
      <c r="Z136" s="112">
        <v>0</v>
      </c>
      <c r="AA136" s="112">
        <v>0</v>
      </c>
      <c r="AB136" s="112">
        <v>0</v>
      </c>
      <c r="AC136" s="112">
        <v>0</v>
      </c>
      <c r="AD136" s="112">
        <v>1</v>
      </c>
      <c r="AE136" s="109">
        <v>0.4861111111111111</v>
      </c>
      <c r="AF136" s="109">
        <v>2.7777777777777776E-2</v>
      </c>
      <c r="AG136" s="107">
        <v>0</v>
      </c>
      <c r="AH136" s="107">
        <v>0</v>
      </c>
      <c r="AI136" s="106">
        <v>24929.182143088899</v>
      </c>
      <c r="AJ136" s="107">
        <v>5</v>
      </c>
      <c r="AK136" s="107">
        <v>0</v>
      </c>
      <c r="AL136" s="111">
        <v>0</v>
      </c>
      <c r="AM136" s="111">
        <v>0</v>
      </c>
      <c r="AN136" s="107">
        <v>0</v>
      </c>
      <c r="AO136" s="107">
        <v>4</v>
      </c>
      <c r="AP136" s="109">
        <v>0.30555555555555558</v>
      </c>
      <c r="AQ136" s="105">
        <v>0</v>
      </c>
      <c r="AR136" s="106">
        <v>141.20899539199999</v>
      </c>
      <c r="AS136" s="107">
        <v>0</v>
      </c>
      <c r="AT136" s="107">
        <v>0</v>
      </c>
      <c r="AU136" s="107">
        <v>0</v>
      </c>
      <c r="AV136" s="108">
        <v>4.7082596851899998</v>
      </c>
      <c r="AW136" s="107">
        <v>0</v>
      </c>
      <c r="AX136" s="107">
        <v>0</v>
      </c>
      <c r="AY136" s="107">
        <v>0</v>
      </c>
      <c r="AZ136" s="107">
        <v>0</v>
      </c>
      <c r="BA136" s="218" t="s">
        <v>588</v>
      </c>
      <c r="BB136" s="218" t="s">
        <v>589</v>
      </c>
      <c r="BC136" s="111">
        <v>0</v>
      </c>
      <c r="BD136" s="107">
        <v>870</v>
      </c>
      <c r="BE136" s="107">
        <v>35</v>
      </c>
      <c r="BF136" s="109">
        <v>0.43055555555555558</v>
      </c>
      <c r="BG136" s="105">
        <v>0</v>
      </c>
      <c r="BH136" s="113">
        <v>0</v>
      </c>
      <c r="BI136" s="113">
        <v>0</v>
      </c>
      <c r="BJ136" s="113">
        <v>91.573646399300003</v>
      </c>
      <c r="BK136" s="113">
        <v>0</v>
      </c>
      <c r="BL136" s="113">
        <v>0</v>
      </c>
      <c r="BM136" s="113">
        <v>85.475703779300005</v>
      </c>
      <c r="BN136" s="113">
        <v>315.7249428022692</v>
      </c>
      <c r="BO136" s="105">
        <v>1</v>
      </c>
      <c r="BP136" s="105">
        <v>0</v>
      </c>
      <c r="BQ136" s="105">
        <v>0</v>
      </c>
      <c r="BR136" s="111" t="s">
        <v>564</v>
      </c>
      <c r="BS136" s="111" t="s">
        <v>564</v>
      </c>
      <c r="BT136" s="111" t="s">
        <v>564</v>
      </c>
      <c r="BU136" s="107">
        <v>0</v>
      </c>
      <c r="BV136" s="106">
        <v>0</v>
      </c>
      <c r="BW136" s="107">
        <v>1</v>
      </c>
      <c r="BX136" s="107">
        <v>80</v>
      </c>
      <c r="BY136" s="216">
        <v>1</v>
      </c>
      <c r="BZ136" s="220">
        <v>995.6</v>
      </c>
      <c r="CA136" s="111">
        <v>0</v>
      </c>
      <c r="CB136" s="111">
        <v>23</v>
      </c>
      <c r="CC136" s="111">
        <v>0</v>
      </c>
      <c r="CD136" s="112">
        <v>12</v>
      </c>
      <c r="CE136" s="114">
        <v>0.95199999999999996</v>
      </c>
      <c r="CF136" s="216">
        <v>13</v>
      </c>
      <c r="CG136" s="216">
        <v>529.79999999999995</v>
      </c>
      <c r="CH136" s="107">
        <v>0</v>
      </c>
      <c r="CI136" s="110"/>
      <c r="CJ136" s="107">
        <v>5</v>
      </c>
      <c r="CK136" s="107">
        <v>1</v>
      </c>
      <c r="CL136" s="112">
        <v>0</v>
      </c>
      <c r="CM136" s="112">
        <v>0</v>
      </c>
      <c r="CN136" s="115">
        <v>10</v>
      </c>
      <c r="CO136" s="115">
        <v>139.66666666666666</v>
      </c>
      <c r="CP136" s="115">
        <v>6608.333333333333</v>
      </c>
      <c r="CQ136" s="116">
        <v>120974.07407407409</v>
      </c>
      <c r="CR136" s="115">
        <v>1</v>
      </c>
      <c r="CS136" s="115">
        <v>0</v>
      </c>
      <c r="CT136" s="112">
        <v>4</v>
      </c>
      <c r="CU136" s="112">
        <v>0</v>
      </c>
      <c r="CV136" s="112">
        <v>0</v>
      </c>
      <c r="CW136" s="112">
        <v>0</v>
      </c>
    </row>
    <row r="137" spans="1:101" s="219" customFormat="1" x14ac:dyDescent="0.25">
      <c r="A137" s="110" t="s">
        <v>232</v>
      </c>
      <c r="B137" s="111">
        <v>38</v>
      </c>
      <c r="C137" s="111">
        <v>64</v>
      </c>
      <c r="D137" s="111">
        <v>1651</v>
      </c>
      <c r="E137" s="111">
        <v>72</v>
      </c>
      <c r="F137" s="111">
        <v>2</v>
      </c>
      <c r="G137" s="111">
        <v>37</v>
      </c>
      <c r="H137" s="111"/>
      <c r="I137" s="111"/>
      <c r="J137" s="111">
        <v>7</v>
      </c>
      <c r="K137" s="216">
        <v>5</v>
      </c>
      <c r="L137" s="111">
        <v>2278.4</v>
      </c>
      <c r="M137" s="111" t="s">
        <v>568</v>
      </c>
      <c r="N137" s="111">
        <v>0</v>
      </c>
      <c r="O137" s="111">
        <v>0</v>
      </c>
      <c r="P137" s="111">
        <v>0</v>
      </c>
      <c r="Q137" s="111">
        <v>44</v>
      </c>
      <c r="R137" s="109">
        <v>0.64500000000000002</v>
      </c>
      <c r="S137" s="111">
        <v>5</v>
      </c>
      <c r="T137" s="2">
        <v>0</v>
      </c>
      <c r="U137" s="107">
        <v>0</v>
      </c>
      <c r="V137" s="112">
        <v>3333</v>
      </c>
      <c r="W137" s="107">
        <v>44</v>
      </c>
      <c r="X137" s="217">
        <v>3</v>
      </c>
      <c r="Y137" s="217">
        <v>54.7</v>
      </c>
      <c r="Z137" s="112">
        <v>0</v>
      </c>
      <c r="AA137" s="112">
        <v>0</v>
      </c>
      <c r="AB137" s="112">
        <v>422</v>
      </c>
      <c r="AC137" s="112">
        <v>25</v>
      </c>
      <c r="AD137" s="112">
        <v>0</v>
      </c>
      <c r="AE137" s="109">
        <v>0.51700000000000002</v>
      </c>
      <c r="AF137" s="109">
        <v>4.8000000000000001E-2</v>
      </c>
      <c r="AG137" s="107">
        <v>0</v>
      </c>
      <c r="AH137" s="107">
        <v>0</v>
      </c>
      <c r="AI137" s="106">
        <v>0</v>
      </c>
      <c r="AJ137" s="107">
        <v>0</v>
      </c>
      <c r="AK137" s="107">
        <v>0</v>
      </c>
      <c r="AL137" s="111">
        <v>0</v>
      </c>
      <c r="AM137" s="111">
        <v>0</v>
      </c>
      <c r="AN137" s="107">
        <v>0</v>
      </c>
      <c r="AO137" s="107">
        <v>9</v>
      </c>
      <c r="AP137" s="109">
        <v>0.216</v>
      </c>
      <c r="AQ137" s="105">
        <v>94.331245164000009</v>
      </c>
      <c r="AR137" s="106">
        <v>104.288781414</v>
      </c>
      <c r="AS137" s="107">
        <v>1</v>
      </c>
      <c r="AT137" s="107">
        <v>2</v>
      </c>
      <c r="AU137" s="107">
        <v>3</v>
      </c>
      <c r="AV137" s="108">
        <v>51.345382545900002</v>
      </c>
      <c r="AW137" s="107">
        <v>0</v>
      </c>
      <c r="AX137" s="107">
        <v>0</v>
      </c>
      <c r="AY137" s="107">
        <v>0</v>
      </c>
      <c r="AZ137" s="107">
        <v>0</v>
      </c>
      <c r="BA137" s="218" t="s">
        <v>588</v>
      </c>
      <c r="BB137" s="218" t="s">
        <v>589</v>
      </c>
      <c r="BC137" s="111">
        <v>64</v>
      </c>
      <c r="BD137" s="107">
        <v>1532</v>
      </c>
      <c r="BE137" s="107">
        <v>101</v>
      </c>
      <c r="BF137" s="109">
        <v>0.439</v>
      </c>
      <c r="BG137" s="105">
        <v>35.963595601400002</v>
      </c>
      <c r="BH137" s="113">
        <v>481.62536726000002</v>
      </c>
      <c r="BI137" s="113">
        <v>524.565667953</v>
      </c>
      <c r="BJ137" s="113">
        <v>1412.1597287900001</v>
      </c>
      <c r="BK137" s="113">
        <v>524.56566688299995</v>
      </c>
      <c r="BL137" s="113">
        <v>0</v>
      </c>
      <c r="BM137" s="113">
        <v>44.334664642900002</v>
      </c>
      <c r="BN137" s="113">
        <v>3243.8479316946173</v>
      </c>
      <c r="BO137" s="105">
        <v>3</v>
      </c>
      <c r="BP137" s="105">
        <v>0</v>
      </c>
      <c r="BQ137" s="105">
        <v>0</v>
      </c>
      <c r="BR137" s="111" t="s">
        <v>564</v>
      </c>
      <c r="BS137" s="111" t="s">
        <v>564</v>
      </c>
      <c r="BT137" s="111" t="s">
        <v>564</v>
      </c>
      <c r="BU137" s="107">
        <v>0</v>
      </c>
      <c r="BV137" s="106">
        <v>1</v>
      </c>
      <c r="BW137" s="107">
        <v>14</v>
      </c>
      <c r="BX137" s="107">
        <v>724</v>
      </c>
      <c r="BY137" s="216">
        <v>1</v>
      </c>
      <c r="BZ137" s="220">
        <v>7.7</v>
      </c>
      <c r="CA137" s="111">
        <v>2</v>
      </c>
      <c r="CB137" s="111">
        <v>88</v>
      </c>
      <c r="CC137" s="111">
        <v>0</v>
      </c>
      <c r="CD137" s="112">
        <v>15</v>
      </c>
      <c r="CE137" s="114">
        <v>0.94699999999999995</v>
      </c>
      <c r="CF137" s="216">
        <v>1</v>
      </c>
      <c r="CG137" s="216">
        <v>9.6999999999999993</v>
      </c>
      <c r="CH137" s="107">
        <v>0</v>
      </c>
      <c r="CI137" s="110"/>
      <c r="CJ137" s="107">
        <v>5</v>
      </c>
      <c r="CK137" s="107">
        <v>0</v>
      </c>
      <c r="CL137" s="112">
        <v>0</v>
      </c>
      <c r="CM137" s="112">
        <v>0</v>
      </c>
      <c r="CN137" s="115">
        <v>21.666666666666668</v>
      </c>
      <c r="CO137" s="115">
        <v>225.66666666666666</v>
      </c>
      <c r="CP137" s="115">
        <v>14148.333333333334</v>
      </c>
      <c r="CQ137" s="116">
        <v>205248.14814814815</v>
      </c>
      <c r="CR137" s="115">
        <v>0</v>
      </c>
      <c r="CS137" s="115">
        <v>1</v>
      </c>
      <c r="CT137" s="112">
        <v>1</v>
      </c>
      <c r="CU137" s="112">
        <v>0</v>
      </c>
      <c r="CV137" s="112">
        <v>1</v>
      </c>
      <c r="CW137" s="112">
        <v>0</v>
      </c>
    </row>
    <row r="138" spans="1:101" s="219" customFormat="1" x14ac:dyDescent="0.25">
      <c r="A138" s="110" t="s">
        <v>247</v>
      </c>
      <c r="B138" s="111">
        <v>32</v>
      </c>
      <c r="C138" s="111">
        <v>29</v>
      </c>
      <c r="D138" s="111">
        <v>451</v>
      </c>
      <c r="E138" s="111">
        <v>5</v>
      </c>
      <c r="F138" s="111">
        <v>1</v>
      </c>
      <c r="G138" s="111">
        <v>27</v>
      </c>
      <c r="H138" s="111"/>
      <c r="I138" s="111"/>
      <c r="J138" s="111">
        <v>25</v>
      </c>
      <c r="K138" s="216">
        <v>5</v>
      </c>
      <c r="L138" s="111">
        <v>621.29999999999995</v>
      </c>
      <c r="M138" s="111" t="s">
        <v>569</v>
      </c>
      <c r="N138" s="111">
        <v>0</v>
      </c>
      <c r="O138" s="111">
        <v>0</v>
      </c>
      <c r="P138" s="111">
        <v>0</v>
      </c>
      <c r="Q138" s="111">
        <v>2</v>
      </c>
      <c r="R138" s="109">
        <v>0.85</v>
      </c>
      <c r="S138" s="111">
        <v>5</v>
      </c>
      <c r="T138" s="2">
        <v>0</v>
      </c>
      <c r="U138" s="107">
        <v>1</v>
      </c>
      <c r="V138" s="112">
        <v>213</v>
      </c>
      <c r="W138" s="107">
        <v>112</v>
      </c>
      <c r="X138" s="217">
        <v>2</v>
      </c>
      <c r="Y138" s="217">
        <v>1248.2</v>
      </c>
      <c r="Z138" s="112">
        <v>0</v>
      </c>
      <c r="AA138" s="112">
        <v>0</v>
      </c>
      <c r="AB138" s="112">
        <v>125</v>
      </c>
      <c r="AC138" s="112">
        <v>0</v>
      </c>
      <c r="AD138" s="112">
        <v>0</v>
      </c>
      <c r="AE138" s="109">
        <v>0.40740740740740738</v>
      </c>
      <c r="AF138" s="109">
        <v>1.8518518518518517E-2</v>
      </c>
      <c r="AG138" s="107">
        <v>0</v>
      </c>
      <c r="AH138" s="107">
        <v>0</v>
      </c>
      <c r="AI138" s="106">
        <v>3617.6215439291996</v>
      </c>
      <c r="AJ138" s="107">
        <v>0</v>
      </c>
      <c r="AK138" s="107">
        <v>0</v>
      </c>
      <c r="AL138" s="111">
        <v>1</v>
      </c>
      <c r="AM138" s="111">
        <v>38.1</v>
      </c>
      <c r="AN138" s="107">
        <v>0</v>
      </c>
      <c r="AO138" s="107">
        <v>6</v>
      </c>
      <c r="AP138" s="109">
        <v>0.12962962962962962</v>
      </c>
      <c r="AQ138" s="105">
        <v>0</v>
      </c>
      <c r="AR138" s="106">
        <v>90.554709340400009</v>
      </c>
      <c r="AS138" s="107">
        <v>2</v>
      </c>
      <c r="AT138" s="107">
        <v>2</v>
      </c>
      <c r="AU138" s="107">
        <v>2</v>
      </c>
      <c r="AV138" s="108">
        <v>5.5938321775900004</v>
      </c>
      <c r="AW138" s="107">
        <v>0</v>
      </c>
      <c r="AX138" s="107">
        <v>0</v>
      </c>
      <c r="AY138" s="107">
        <v>0</v>
      </c>
      <c r="AZ138" s="107">
        <v>0</v>
      </c>
      <c r="BA138" s="218" t="s">
        <v>588</v>
      </c>
      <c r="BB138" s="218" t="s">
        <v>589</v>
      </c>
      <c r="BC138" s="111">
        <v>1091</v>
      </c>
      <c r="BD138" s="107">
        <v>5994</v>
      </c>
      <c r="BE138" s="107">
        <v>455</v>
      </c>
      <c r="BF138" s="109">
        <v>0.37037037037037035</v>
      </c>
      <c r="BG138" s="105">
        <v>0</v>
      </c>
      <c r="BH138" s="113">
        <v>0</v>
      </c>
      <c r="BI138" s="113">
        <v>20.120596035400002</v>
      </c>
      <c r="BJ138" s="113">
        <v>42.190660901800001</v>
      </c>
      <c r="BK138" s="113">
        <v>20.120596035400002</v>
      </c>
      <c r="BL138" s="113">
        <v>0</v>
      </c>
      <c r="BM138" s="113">
        <v>160.99710109399999</v>
      </c>
      <c r="BN138" s="113">
        <v>0</v>
      </c>
      <c r="BO138" s="105">
        <v>4</v>
      </c>
      <c r="BP138" s="105">
        <v>0</v>
      </c>
      <c r="BQ138" s="105">
        <v>0</v>
      </c>
      <c r="BR138" s="111" t="s">
        <v>564</v>
      </c>
      <c r="BS138" s="111" t="s">
        <v>564</v>
      </c>
      <c r="BT138" s="111" t="s">
        <v>564</v>
      </c>
      <c r="BU138" s="107">
        <v>0</v>
      </c>
      <c r="BV138" s="106">
        <v>0</v>
      </c>
      <c r="BW138" s="107">
        <v>1</v>
      </c>
      <c r="BX138" s="107">
        <v>10</v>
      </c>
      <c r="BY138" s="216">
        <v>2</v>
      </c>
      <c r="BZ138" s="220">
        <v>84.9</v>
      </c>
      <c r="CA138" s="111">
        <v>0</v>
      </c>
      <c r="CB138" s="111">
        <v>1</v>
      </c>
      <c r="CC138" s="111">
        <v>0</v>
      </c>
      <c r="CD138" s="112">
        <v>19</v>
      </c>
      <c r="CE138" s="114">
        <v>0.91600000000000004</v>
      </c>
      <c r="CF138" s="216">
        <v>7</v>
      </c>
      <c r="CG138" s="216">
        <v>168.8</v>
      </c>
      <c r="CH138" s="107">
        <v>0</v>
      </c>
      <c r="CI138" s="110"/>
      <c r="CJ138" s="107">
        <v>6</v>
      </c>
      <c r="CK138" s="107">
        <v>0</v>
      </c>
      <c r="CL138" s="112">
        <v>0</v>
      </c>
      <c r="CM138" s="112">
        <v>0</v>
      </c>
      <c r="CN138" s="115">
        <v>31.666666666666668</v>
      </c>
      <c r="CO138" s="115">
        <v>280.33333333333331</v>
      </c>
      <c r="CP138" s="115">
        <v>80694</v>
      </c>
      <c r="CQ138" s="116">
        <v>440789.04152427567</v>
      </c>
      <c r="CR138" s="115">
        <v>0</v>
      </c>
      <c r="CS138" s="115">
        <v>1</v>
      </c>
      <c r="CT138" s="112">
        <v>2</v>
      </c>
      <c r="CU138" s="112">
        <v>0</v>
      </c>
      <c r="CV138" s="112">
        <v>201</v>
      </c>
      <c r="CW138" s="112">
        <v>3</v>
      </c>
    </row>
    <row r="139" spans="1:101" s="219" customFormat="1" x14ac:dyDescent="0.25">
      <c r="A139" s="110" t="s">
        <v>167</v>
      </c>
      <c r="B139" s="111">
        <v>62</v>
      </c>
      <c r="C139" s="111">
        <v>129</v>
      </c>
      <c r="D139" s="111">
        <v>2002</v>
      </c>
      <c r="E139" s="111">
        <v>84</v>
      </c>
      <c r="F139" s="111">
        <v>10</v>
      </c>
      <c r="G139" s="111">
        <v>60</v>
      </c>
      <c r="H139" s="111"/>
      <c r="I139" s="111"/>
      <c r="J139" s="111">
        <v>14</v>
      </c>
      <c r="K139" s="216">
        <v>9</v>
      </c>
      <c r="L139" s="111">
        <v>963.9</v>
      </c>
      <c r="M139" s="111" t="s">
        <v>568</v>
      </c>
      <c r="N139" s="111">
        <v>10</v>
      </c>
      <c r="O139" s="111">
        <v>47</v>
      </c>
      <c r="P139" s="111">
        <v>0</v>
      </c>
      <c r="Q139" s="111">
        <v>14</v>
      </c>
      <c r="R139" s="109">
        <v>0.68</v>
      </c>
      <c r="S139" s="111">
        <v>5</v>
      </c>
      <c r="T139" s="2">
        <v>0</v>
      </c>
      <c r="U139" s="107">
        <v>0</v>
      </c>
      <c r="V139" s="112">
        <v>5146</v>
      </c>
      <c r="W139" s="107">
        <v>96</v>
      </c>
      <c r="X139" s="217">
        <v>3</v>
      </c>
      <c r="Y139" s="217">
        <v>1030.4000000000001</v>
      </c>
      <c r="Z139" s="112">
        <v>0</v>
      </c>
      <c r="AA139" s="112">
        <v>0</v>
      </c>
      <c r="AB139" s="112">
        <v>0</v>
      </c>
      <c r="AC139" s="112">
        <v>0</v>
      </c>
      <c r="AD139" s="112">
        <v>4</v>
      </c>
      <c r="AE139" s="109">
        <v>0.50370370370370365</v>
      </c>
      <c r="AF139" s="109">
        <v>4.4117647058823532E-2</v>
      </c>
      <c r="AG139" s="107">
        <v>0</v>
      </c>
      <c r="AH139" s="107">
        <v>1</v>
      </c>
      <c r="AI139" s="106">
        <v>0</v>
      </c>
      <c r="AJ139" s="107">
        <v>4</v>
      </c>
      <c r="AK139" s="107">
        <v>0</v>
      </c>
      <c r="AL139" s="111">
        <v>0</v>
      </c>
      <c r="AM139" s="111">
        <v>0</v>
      </c>
      <c r="AN139" s="107">
        <v>0</v>
      </c>
      <c r="AO139" s="107">
        <v>5</v>
      </c>
      <c r="AP139" s="109">
        <v>0.13235294117647059</v>
      </c>
      <c r="AQ139" s="105">
        <v>0</v>
      </c>
      <c r="AR139" s="106">
        <v>61.793196721000001</v>
      </c>
      <c r="AS139" s="107">
        <v>0</v>
      </c>
      <c r="AT139" s="107">
        <v>1</v>
      </c>
      <c r="AU139" s="107">
        <v>4</v>
      </c>
      <c r="AV139" s="108">
        <v>159.811965931</v>
      </c>
      <c r="AW139" s="107">
        <v>0</v>
      </c>
      <c r="AX139" s="107">
        <v>0</v>
      </c>
      <c r="AY139" s="107">
        <v>0</v>
      </c>
      <c r="AZ139" s="107">
        <v>2</v>
      </c>
      <c r="BA139" s="218">
        <v>1</v>
      </c>
      <c r="BB139" s="218">
        <v>9.6999999999999993</v>
      </c>
      <c r="BC139" s="111">
        <v>0</v>
      </c>
      <c r="BD139" s="107">
        <v>2262</v>
      </c>
      <c r="BE139" s="107">
        <v>506</v>
      </c>
      <c r="BF139" s="109">
        <v>0.55882352941176472</v>
      </c>
      <c r="BG139" s="105">
        <v>0</v>
      </c>
      <c r="BH139" s="113">
        <v>308.256611212</v>
      </c>
      <c r="BI139" s="113">
        <v>45.966461161199994</v>
      </c>
      <c r="BJ139" s="113">
        <v>2383.0824010299998</v>
      </c>
      <c r="BK139" s="113">
        <v>254.61153336499999</v>
      </c>
      <c r="BL139" s="113">
        <v>642.01275644500004</v>
      </c>
      <c r="BM139" s="113">
        <v>68.8575604352</v>
      </c>
      <c r="BN139" s="113">
        <v>1249.9723419561383</v>
      </c>
      <c r="BO139" s="105">
        <v>16</v>
      </c>
      <c r="BP139" s="105">
        <v>0</v>
      </c>
      <c r="BQ139" s="105">
        <v>0</v>
      </c>
      <c r="BR139" s="111" t="s">
        <v>564</v>
      </c>
      <c r="BS139" s="111" t="s">
        <v>564</v>
      </c>
      <c r="BT139" s="111" t="s">
        <v>564</v>
      </c>
      <c r="BU139" s="107">
        <v>0</v>
      </c>
      <c r="BV139" s="106">
        <v>7</v>
      </c>
      <c r="BW139" s="107">
        <v>7</v>
      </c>
      <c r="BX139" s="107">
        <v>493</v>
      </c>
      <c r="BY139" s="216">
        <v>1</v>
      </c>
      <c r="BZ139" s="220">
        <v>40.4</v>
      </c>
      <c r="CA139" s="111">
        <v>0</v>
      </c>
      <c r="CB139" s="111">
        <v>523</v>
      </c>
      <c r="CC139" s="111">
        <v>0</v>
      </c>
      <c r="CD139" s="112">
        <v>6</v>
      </c>
      <c r="CE139" s="114">
        <v>0.94599999999999995</v>
      </c>
      <c r="CF139" s="216">
        <v>10</v>
      </c>
      <c r="CG139" s="216">
        <v>289.7</v>
      </c>
      <c r="CH139" s="107">
        <v>6</v>
      </c>
      <c r="CI139" s="110"/>
      <c r="CJ139" s="107">
        <v>5</v>
      </c>
      <c r="CK139" s="107">
        <v>2</v>
      </c>
      <c r="CL139" s="112">
        <v>0</v>
      </c>
      <c r="CM139" s="112">
        <v>0</v>
      </c>
      <c r="CN139" s="115">
        <v>13.333333333333334</v>
      </c>
      <c r="CO139" s="115">
        <v>77</v>
      </c>
      <c r="CP139" s="115">
        <v>15052.333333333334</v>
      </c>
      <c r="CQ139" s="116">
        <v>255540.74074074076</v>
      </c>
      <c r="CR139" s="115">
        <v>3</v>
      </c>
      <c r="CS139" s="115">
        <v>3</v>
      </c>
      <c r="CT139" s="112">
        <v>6</v>
      </c>
      <c r="CU139" s="112">
        <v>9</v>
      </c>
      <c r="CV139" s="112">
        <v>71</v>
      </c>
      <c r="CW139" s="112">
        <v>0</v>
      </c>
    </row>
    <row r="140" spans="1:101" s="219" customFormat="1" x14ac:dyDescent="0.25">
      <c r="A140" s="110" t="s">
        <v>184</v>
      </c>
      <c r="B140" s="111">
        <v>1</v>
      </c>
      <c r="C140" s="111">
        <v>9</v>
      </c>
      <c r="D140" s="111">
        <v>98</v>
      </c>
      <c r="E140" s="111">
        <v>1</v>
      </c>
      <c r="F140" s="111">
        <v>0</v>
      </c>
      <c r="G140" s="111">
        <v>10</v>
      </c>
      <c r="H140" s="111"/>
      <c r="I140" s="111"/>
      <c r="J140" s="111">
        <v>6</v>
      </c>
      <c r="K140" s="216">
        <v>2</v>
      </c>
      <c r="L140" s="111">
        <v>54</v>
      </c>
      <c r="M140" s="111" t="s">
        <v>569</v>
      </c>
      <c r="N140" s="111">
        <v>0</v>
      </c>
      <c r="O140" s="111">
        <v>0</v>
      </c>
      <c r="P140" s="111">
        <v>0</v>
      </c>
      <c r="Q140" s="111">
        <v>2</v>
      </c>
      <c r="R140" s="109">
        <v>0.45945945945945948</v>
      </c>
      <c r="S140" s="111">
        <v>1</v>
      </c>
      <c r="T140" s="2">
        <v>0</v>
      </c>
      <c r="U140" s="107">
        <v>0</v>
      </c>
      <c r="V140" s="112">
        <v>1</v>
      </c>
      <c r="W140" s="107">
        <v>69</v>
      </c>
      <c r="X140" s="217">
        <v>1</v>
      </c>
      <c r="Y140" s="217">
        <v>508.3</v>
      </c>
      <c r="Z140" s="112">
        <v>0</v>
      </c>
      <c r="AA140" s="112">
        <v>0</v>
      </c>
      <c r="AB140" s="112">
        <v>214</v>
      </c>
      <c r="AC140" s="112">
        <v>30</v>
      </c>
      <c r="AD140" s="112">
        <v>0</v>
      </c>
      <c r="AE140" s="109">
        <v>0.37254901960784315</v>
      </c>
      <c r="AF140" s="109">
        <v>4.8000000000000001E-2</v>
      </c>
      <c r="AG140" s="107">
        <v>0</v>
      </c>
      <c r="AH140" s="107">
        <v>0</v>
      </c>
      <c r="AI140" s="106">
        <v>15169.119454925602</v>
      </c>
      <c r="AJ140" s="107">
        <v>0</v>
      </c>
      <c r="AK140" s="107">
        <v>0</v>
      </c>
      <c r="AL140" s="111">
        <v>1</v>
      </c>
      <c r="AM140" s="111">
        <v>41.8</v>
      </c>
      <c r="AN140" s="107">
        <v>0</v>
      </c>
      <c r="AO140" s="107">
        <v>10</v>
      </c>
      <c r="AP140" s="109">
        <v>0.17647058823529413</v>
      </c>
      <c r="AQ140" s="105">
        <v>0</v>
      </c>
      <c r="AR140" s="106">
        <v>0</v>
      </c>
      <c r="AS140" s="107">
        <v>0</v>
      </c>
      <c r="AT140" s="107">
        <v>0</v>
      </c>
      <c r="AU140" s="107">
        <v>0</v>
      </c>
      <c r="AV140" s="108">
        <v>6.8875427945200005E-2</v>
      </c>
      <c r="AW140" s="107">
        <v>0</v>
      </c>
      <c r="AX140" s="107">
        <v>0</v>
      </c>
      <c r="AY140" s="107">
        <v>0</v>
      </c>
      <c r="AZ140" s="107">
        <v>0</v>
      </c>
      <c r="BA140" s="218">
        <v>1</v>
      </c>
      <c r="BB140" s="218">
        <v>395</v>
      </c>
      <c r="BC140" s="111">
        <v>293</v>
      </c>
      <c r="BD140" s="107">
        <v>1039</v>
      </c>
      <c r="BE140" s="107">
        <v>126</v>
      </c>
      <c r="BF140" s="109">
        <v>0.5490196078431373</v>
      </c>
      <c r="BG140" s="105">
        <v>0</v>
      </c>
      <c r="BH140" s="113">
        <v>0</v>
      </c>
      <c r="BI140" s="113">
        <v>0</v>
      </c>
      <c r="BJ140" s="113">
        <v>2.9035476453499998</v>
      </c>
      <c r="BK140" s="113">
        <v>0</v>
      </c>
      <c r="BL140" s="113">
        <v>0</v>
      </c>
      <c r="BM140" s="113">
        <v>10.3151791829</v>
      </c>
      <c r="BN140" s="113">
        <v>52.667686098592007</v>
      </c>
      <c r="BO140" s="105">
        <v>1</v>
      </c>
      <c r="BP140" s="105">
        <v>0</v>
      </c>
      <c r="BQ140" s="105">
        <v>0</v>
      </c>
      <c r="BR140" s="111" t="s">
        <v>564</v>
      </c>
      <c r="BS140" s="111" t="s">
        <v>564</v>
      </c>
      <c r="BT140" s="111" t="s">
        <v>564</v>
      </c>
      <c r="BU140" s="107">
        <v>0</v>
      </c>
      <c r="BV140" s="106">
        <v>0</v>
      </c>
      <c r="BW140" s="107">
        <v>5</v>
      </c>
      <c r="BX140" s="107">
        <v>212</v>
      </c>
      <c r="BY140" s="216">
        <v>1</v>
      </c>
      <c r="BZ140" s="220">
        <v>1991.7</v>
      </c>
      <c r="CA140" s="111">
        <v>0</v>
      </c>
      <c r="CB140" s="111">
        <v>3</v>
      </c>
      <c r="CC140" s="111">
        <v>0</v>
      </c>
      <c r="CD140" s="112">
        <v>1</v>
      </c>
      <c r="CE140" s="114">
        <v>0.96399999999999997</v>
      </c>
      <c r="CF140" s="216">
        <v>8</v>
      </c>
      <c r="CG140" s="216">
        <v>147.30000000000001</v>
      </c>
      <c r="CH140" s="107">
        <v>0</v>
      </c>
      <c r="CI140" s="110"/>
      <c r="CJ140" s="107">
        <v>6</v>
      </c>
      <c r="CK140" s="107">
        <v>0</v>
      </c>
      <c r="CL140" s="112">
        <v>0</v>
      </c>
      <c r="CM140" s="112">
        <v>1</v>
      </c>
      <c r="CN140" s="115">
        <v>0</v>
      </c>
      <c r="CO140" s="115">
        <v>0</v>
      </c>
      <c r="CP140" s="115">
        <v>0</v>
      </c>
      <c r="CQ140" s="116">
        <v>5437.0370370370365</v>
      </c>
      <c r="CR140" s="115">
        <v>0</v>
      </c>
      <c r="CS140" s="115">
        <v>2</v>
      </c>
      <c r="CT140" s="112">
        <v>0</v>
      </c>
      <c r="CU140" s="112">
        <v>75</v>
      </c>
      <c r="CV140" s="112">
        <v>19</v>
      </c>
      <c r="CW140" s="112">
        <v>0</v>
      </c>
    </row>
    <row r="141" spans="1:101" s="219" customFormat="1" x14ac:dyDescent="0.25">
      <c r="A141" s="110" t="s">
        <v>136</v>
      </c>
      <c r="B141" s="111">
        <v>11</v>
      </c>
      <c r="C141" s="111">
        <v>29</v>
      </c>
      <c r="D141" s="111">
        <v>417</v>
      </c>
      <c r="E141" s="111">
        <v>10</v>
      </c>
      <c r="F141" s="111">
        <v>1</v>
      </c>
      <c r="G141" s="111">
        <v>14</v>
      </c>
      <c r="H141" s="111"/>
      <c r="I141" s="111"/>
      <c r="J141" s="111">
        <v>3</v>
      </c>
      <c r="K141" s="216">
        <v>3</v>
      </c>
      <c r="L141" s="111">
        <v>254.2</v>
      </c>
      <c r="M141" s="111" t="s">
        <v>568</v>
      </c>
      <c r="N141" s="111">
        <v>12</v>
      </c>
      <c r="O141" s="111">
        <v>0</v>
      </c>
      <c r="P141" s="111">
        <v>0</v>
      </c>
      <c r="Q141" s="111">
        <v>0</v>
      </c>
      <c r="R141" s="109">
        <v>0.71153846153846156</v>
      </c>
      <c r="S141" s="111">
        <v>7</v>
      </c>
      <c r="T141" s="2">
        <v>0</v>
      </c>
      <c r="U141" s="107">
        <v>1</v>
      </c>
      <c r="V141" s="112">
        <v>78</v>
      </c>
      <c r="W141" s="107">
        <v>35</v>
      </c>
      <c r="X141" s="217">
        <v>0</v>
      </c>
      <c r="Y141" s="217">
        <v>0</v>
      </c>
      <c r="Z141" s="112">
        <v>0</v>
      </c>
      <c r="AA141" s="112">
        <v>0</v>
      </c>
      <c r="AB141" s="112">
        <v>1399</v>
      </c>
      <c r="AC141" s="112">
        <v>23</v>
      </c>
      <c r="AD141" s="112">
        <v>1</v>
      </c>
      <c r="AE141" s="109">
        <v>0.44285714285714284</v>
      </c>
      <c r="AF141" s="109">
        <v>4.2857142857142858E-2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11">
        <v>0</v>
      </c>
      <c r="AM141" s="111">
        <v>0</v>
      </c>
      <c r="AN141" s="107">
        <v>1</v>
      </c>
      <c r="AO141" s="107">
        <v>5</v>
      </c>
      <c r="AP141" s="109">
        <v>0.18571428571428572</v>
      </c>
      <c r="AQ141" s="105">
        <v>0</v>
      </c>
      <c r="AR141" s="106">
        <v>60.991545907800003</v>
      </c>
      <c r="AS141" s="107">
        <v>0</v>
      </c>
      <c r="AT141" s="107">
        <v>1</v>
      </c>
      <c r="AU141" s="107">
        <v>2</v>
      </c>
      <c r="AV141" s="108">
        <v>0</v>
      </c>
      <c r="AW141" s="107">
        <v>0</v>
      </c>
      <c r="AX141" s="107">
        <v>0</v>
      </c>
      <c r="AY141" s="107">
        <v>0</v>
      </c>
      <c r="AZ141" s="107">
        <v>1</v>
      </c>
      <c r="BA141" s="218" t="s">
        <v>588</v>
      </c>
      <c r="BB141" s="218" t="s">
        <v>589</v>
      </c>
      <c r="BC141" s="111">
        <v>345</v>
      </c>
      <c r="BD141" s="107">
        <v>3597</v>
      </c>
      <c r="BE141" s="107">
        <v>887</v>
      </c>
      <c r="BF141" s="109">
        <v>0.34285714285714286</v>
      </c>
      <c r="BG141" s="105">
        <v>0.200595777378</v>
      </c>
      <c r="BH141" s="113">
        <v>0</v>
      </c>
      <c r="BI141" s="113">
        <v>41.7724953082</v>
      </c>
      <c r="BJ141" s="113">
        <v>48.013366864200002</v>
      </c>
      <c r="BK141" s="113">
        <v>41.772496155600003</v>
      </c>
      <c r="BL141" s="113">
        <v>0</v>
      </c>
      <c r="BM141" s="113">
        <v>49.8006625079</v>
      </c>
      <c r="BN141" s="113">
        <v>3.5686548040594999</v>
      </c>
      <c r="BO141" s="105">
        <v>0</v>
      </c>
      <c r="BP141" s="105">
        <v>0</v>
      </c>
      <c r="BQ141" s="105">
        <v>0</v>
      </c>
      <c r="BR141" s="111" t="s">
        <v>564</v>
      </c>
      <c r="BS141" s="111" t="s">
        <v>564</v>
      </c>
      <c r="BT141" s="111" t="s">
        <v>564</v>
      </c>
      <c r="BU141" s="107">
        <v>0</v>
      </c>
      <c r="BV141" s="106">
        <v>1</v>
      </c>
      <c r="BW141" s="107">
        <v>1</v>
      </c>
      <c r="BX141" s="107">
        <v>65</v>
      </c>
      <c r="BY141" s="216" t="s">
        <v>588</v>
      </c>
      <c r="BZ141" s="216" t="s">
        <v>589</v>
      </c>
      <c r="CA141" s="111">
        <v>0</v>
      </c>
      <c r="CB141" s="111">
        <v>104</v>
      </c>
      <c r="CC141" s="111">
        <v>0</v>
      </c>
      <c r="CD141" s="112">
        <v>14</v>
      </c>
      <c r="CE141" s="114">
        <v>0.94599999999999995</v>
      </c>
      <c r="CF141" s="216">
        <v>2</v>
      </c>
      <c r="CG141" s="216">
        <v>83.6</v>
      </c>
      <c r="CH141" s="107">
        <v>4</v>
      </c>
      <c r="CI141" s="110"/>
      <c r="CJ141" s="107">
        <v>5</v>
      </c>
      <c r="CK141" s="107">
        <v>0</v>
      </c>
      <c r="CL141" s="112">
        <v>0</v>
      </c>
      <c r="CM141" s="112">
        <v>0</v>
      </c>
      <c r="CN141" s="115">
        <v>5</v>
      </c>
      <c r="CO141" s="115">
        <v>0</v>
      </c>
      <c r="CP141" s="115">
        <v>0</v>
      </c>
      <c r="CQ141" s="116">
        <v>250103.70370370371</v>
      </c>
      <c r="CR141" s="115">
        <v>1</v>
      </c>
      <c r="CS141" s="115">
        <v>0</v>
      </c>
      <c r="CT141" s="112">
        <v>0</v>
      </c>
      <c r="CU141" s="112">
        <v>422</v>
      </c>
      <c r="CV141" s="112">
        <v>356</v>
      </c>
      <c r="CW141" s="112">
        <v>85</v>
      </c>
    </row>
    <row r="142" spans="1:101" s="219" customFormat="1" x14ac:dyDescent="0.25">
      <c r="A142" s="110" t="s">
        <v>126</v>
      </c>
      <c r="B142" s="111">
        <v>29</v>
      </c>
      <c r="C142" s="111">
        <v>68</v>
      </c>
      <c r="D142" s="111">
        <v>1833</v>
      </c>
      <c r="E142" s="111">
        <v>120</v>
      </c>
      <c r="F142" s="111">
        <v>0</v>
      </c>
      <c r="G142" s="111">
        <v>36</v>
      </c>
      <c r="H142" s="111"/>
      <c r="I142" s="111"/>
      <c r="J142" s="111">
        <v>26</v>
      </c>
      <c r="K142" s="216">
        <v>5</v>
      </c>
      <c r="L142" s="111">
        <v>3725.7</v>
      </c>
      <c r="M142" s="111" t="s">
        <v>569</v>
      </c>
      <c r="N142" s="111">
        <v>2</v>
      </c>
      <c r="O142" s="111">
        <v>706</v>
      </c>
      <c r="P142" s="111">
        <v>3</v>
      </c>
      <c r="Q142" s="111">
        <v>22</v>
      </c>
      <c r="R142" s="109">
        <v>0.64500000000000002</v>
      </c>
      <c r="S142" s="111">
        <v>7</v>
      </c>
      <c r="T142" s="2">
        <v>1</v>
      </c>
      <c r="U142" s="107">
        <v>1</v>
      </c>
      <c r="V142" s="112">
        <v>19415</v>
      </c>
      <c r="W142" s="107">
        <v>182</v>
      </c>
      <c r="X142" s="217">
        <v>4</v>
      </c>
      <c r="Y142" s="217">
        <v>1595.2</v>
      </c>
      <c r="Z142" s="112">
        <v>0</v>
      </c>
      <c r="AA142" s="112">
        <v>0</v>
      </c>
      <c r="AB142" s="112">
        <v>931</v>
      </c>
      <c r="AC142" s="112">
        <v>456</v>
      </c>
      <c r="AD142" s="112">
        <v>5</v>
      </c>
      <c r="AE142" s="109">
        <v>0.51700000000000002</v>
      </c>
      <c r="AF142" s="109">
        <v>4.8000000000000001E-2</v>
      </c>
      <c r="AG142" s="107">
        <v>1</v>
      </c>
      <c r="AH142" s="107">
        <v>0</v>
      </c>
      <c r="AI142" s="106">
        <v>0</v>
      </c>
      <c r="AJ142" s="107">
        <v>9</v>
      </c>
      <c r="AK142" s="107">
        <v>0</v>
      </c>
      <c r="AL142" s="111">
        <v>0</v>
      </c>
      <c r="AM142" s="111">
        <v>0</v>
      </c>
      <c r="AN142" s="107">
        <v>0</v>
      </c>
      <c r="AO142" s="107">
        <v>5</v>
      </c>
      <c r="AP142" s="109">
        <v>0.216</v>
      </c>
      <c r="AQ142" s="105">
        <v>0</v>
      </c>
      <c r="AR142" s="106">
        <v>64.547889858600001</v>
      </c>
      <c r="AS142" s="107">
        <v>0</v>
      </c>
      <c r="AT142" s="107">
        <v>1</v>
      </c>
      <c r="AU142" s="107">
        <v>8</v>
      </c>
      <c r="AV142" s="108">
        <v>43.509242217600004</v>
      </c>
      <c r="AW142" s="107">
        <v>0</v>
      </c>
      <c r="AX142" s="107">
        <v>0</v>
      </c>
      <c r="AY142" s="107">
        <v>4</v>
      </c>
      <c r="AZ142" s="107">
        <v>0</v>
      </c>
      <c r="BA142" s="218" t="s">
        <v>588</v>
      </c>
      <c r="BB142" s="218" t="s">
        <v>589</v>
      </c>
      <c r="BC142" s="111">
        <v>265</v>
      </c>
      <c r="BD142" s="107">
        <v>2126</v>
      </c>
      <c r="BE142" s="107">
        <v>98</v>
      </c>
      <c r="BF142" s="109">
        <v>0.439</v>
      </c>
      <c r="BG142" s="105">
        <v>191.36659947000001</v>
      </c>
      <c r="BH142" s="113">
        <v>1843.33796781</v>
      </c>
      <c r="BI142" s="113">
        <v>1706.6873097399998</v>
      </c>
      <c r="BJ142" s="113">
        <v>4170.4106349100002</v>
      </c>
      <c r="BK142" s="113">
        <v>1590.9786976399998</v>
      </c>
      <c r="BL142" s="113">
        <v>285.06911858199999</v>
      </c>
      <c r="BM142" s="113">
        <v>111.388184803</v>
      </c>
      <c r="BN142" s="113">
        <v>1602.5474871101962</v>
      </c>
      <c r="BO142" s="105">
        <v>6</v>
      </c>
      <c r="BP142" s="105">
        <v>0</v>
      </c>
      <c r="BQ142" s="105">
        <v>43.815968332300002</v>
      </c>
      <c r="BR142" s="111" t="s">
        <v>564</v>
      </c>
      <c r="BS142" s="111" t="s">
        <v>564</v>
      </c>
      <c r="BT142" s="111" t="s">
        <v>564</v>
      </c>
      <c r="BU142" s="107">
        <v>0</v>
      </c>
      <c r="BV142" s="106">
        <v>2</v>
      </c>
      <c r="BW142" s="107">
        <v>10</v>
      </c>
      <c r="BX142" s="107">
        <v>286</v>
      </c>
      <c r="BY142" s="216">
        <v>1</v>
      </c>
      <c r="BZ142" s="220">
        <v>9</v>
      </c>
      <c r="CA142" s="111">
        <v>547</v>
      </c>
      <c r="CB142" s="111">
        <v>334</v>
      </c>
      <c r="CC142" s="111">
        <v>0</v>
      </c>
      <c r="CD142" s="112">
        <v>14</v>
      </c>
      <c r="CE142" s="114">
        <v>0.96099999999999997</v>
      </c>
      <c r="CF142" s="216">
        <v>6</v>
      </c>
      <c r="CG142" s="216">
        <v>106.2</v>
      </c>
      <c r="CH142" s="107">
        <v>1</v>
      </c>
      <c r="CI142" s="110"/>
      <c r="CJ142" s="107">
        <v>4</v>
      </c>
      <c r="CK142" s="107">
        <v>1</v>
      </c>
      <c r="CL142" s="112">
        <v>0</v>
      </c>
      <c r="CM142" s="112">
        <v>0</v>
      </c>
      <c r="CN142" s="115">
        <v>31.666666666666668</v>
      </c>
      <c r="CO142" s="115">
        <v>183</v>
      </c>
      <c r="CP142" s="115">
        <v>15903.666666666666</v>
      </c>
      <c r="CQ142" s="116">
        <v>0</v>
      </c>
      <c r="CR142" s="115">
        <v>4</v>
      </c>
      <c r="CS142" s="115">
        <v>1</v>
      </c>
      <c r="CT142" s="112">
        <v>26</v>
      </c>
      <c r="CU142" s="112">
        <v>0</v>
      </c>
      <c r="CV142" s="112">
        <v>991</v>
      </c>
      <c r="CW142" s="112">
        <v>153</v>
      </c>
    </row>
    <row r="143" spans="1:101" s="219" customFormat="1" x14ac:dyDescent="0.25">
      <c r="A143" s="110" t="s">
        <v>342</v>
      </c>
      <c r="B143" s="111">
        <v>4</v>
      </c>
      <c r="C143" s="111">
        <v>8</v>
      </c>
      <c r="D143" s="111">
        <v>117</v>
      </c>
      <c r="E143" s="111">
        <v>238</v>
      </c>
      <c r="F143" s="111">
        <v>0</v>
      </c>
      <c r="G143" s="111">
        <v>1</v>
      </c>
      <c r="H143" s="111"/>
      <c r="I143" s="111"/>
      <c r="J143" s="111">
        <v>33</v>
      </c>
      <c r="K143" s="216">
        <v>7</v>
      </c>
      <c r="L143" s="111">
        <v>1134.5</v>
      </c>
      <c r="M143" s="111" t="s">
        <v>568</v>
      </c>
      <c r="N143" s="111">
        <v>0</v>
      </c>
      <c r="O143" s="111">
        <v>0</v>
      </c>
      <c r="P143" s="111">
        <v>0</v>
      </c>
      <c r="Q143" s="111">
        <v>0</v>
      </c>
      <c r="R143" s="109">
        <v>0.64500000000000002</v>
      </c>
      <c r="S143" s="111">
        <v>3</v>
      </c>
      <c r="T143" s="2">
        <v>0</v>
      </c>
      <c r="U143" s="107">
        <v>0</v>
      </c>
      <c r="V143" s="112">
        <v>66</v>
      </c>
      <c r="W143" s="107" t="s">
        <v>555</v>
      </c>
      <c r="X143" s="217">
        <v>3</v>
      </c>
      <c r="Y143" s="217">
        <v>355.4</v>
      </c>
      <c r="Z143" s="112">
        <v>0</v>
      </c>
      <c r="AA143" s="112">
        <v>0</v>
      </c>
      <c r="AB143" s="112">
        <v>0</v>
      </c>
      <c r="AC143" s="112">
        <v>0</v>
      </c>
      <c r="AD143" s="112">
        <v>0</v>
      </c>
      <c r="AE143" s="109">
        <v>0.51700000000000002</v>
      </c>
      <c r="AF143" s="109">
        <v>4.8000000000000001E-2</v>
      </c>
      <c r="AG143" s="107">
        <v>0</v>
      </c>
      <c r="AH143" s="107">
        <v>0</v>
      </c>
      <c r="AI143" s="106">
        <v>0</v>
      </c>
      <c r="AJ143" s="107">
        <v>0</v>
      </c>
      <c r="AK143" s="107">
        <v>0</v>
      </c>
      <c r="AL143" s="111">
        <v>1</v>
      </c>
      <c r="AM143" s="111">
        <v>25</v>
      </c>
      <c r="AN143" s="107">
        <v>0</v>
      </c>
      <c r="AO143" s="107">
        <v>0</v>
      </c>
      <c r="AP143" s="109">
        <v>0.216</v>
      </c>
      <c r="AQ143" s="105">
        <v>0</v>
      </c>
      <c r="AR143" s="106">
        <v>0</v>
      </c>
      <c r="AS143" s="107">
        <v>1</v>
      </c>
      <c r="AT143" s="107">
        <v>0</v>
      </c>
      <c r="AU143" s="107">
        <v>0</v>
      </c>
      <c r="AV143" s="108">
        <v>1.7383928794300001</v>
      </c>
      <c r="AW143" s="107">
        <v>1</v>
      </c>
      <c r="AX143" s="107">
        <v>0</v>
      </c>
      <c r="AY143" s="107">
        <v>0</v>
      </c>
      <c r="AZ143" s="107">
        <v>0</v>
      </c>
      <c r="BA143" s="218" t="s">
        <v>588</v>
      </c>
      <c r="BB143" s="218" t="s">
        <v>589</v>
      </c>
      <c r="BC143" s="111">
        <v>0</v>
      </c>
      <c r="BD143" s="107">
        <v>76</v>
      </c>
      <c r="BE143" s="107">
        <v>2</v>
      </c>
      <c r="BF143" s="109">
        <v>0.439</v>
      </c>
      <c r="BG143" s="105">
        <v>22.8493911823</v>
      </c>
      <c r="BH143" s="113">
        <v>208.92411623800001</v>
      </c>
      <c r="BI143" s="113">
        <v>393.82962748099999</v>
      </c>
      <c r="BJ143" s="113">
        <v>547.90463317199999</v>
      </c>
      <c r="BK143" s="113">
        <v>393.82962748099999</v>
      </c>
      <c r="BL143" s="113">
        <v>0</v>
      </c>
      <c r="BM143" s="113">
        <v>0</v>
      </c>
      <c r="BN143" s="113">
        <v>0</v>
      </c>
      <c r="BO143" s="105">
        <v>1</v>
      </c>
      <c r="BP143" s="105">
        <v>0</v>
      </c>
      <c r="BQ143" s="105">
        <v>22.849391182300003</v>
      </c>
      <c r="BR143" s="111" t="s">
        <v>564</v>
      </c>
      <c r="BS143" s="111" t="s">
        <v>564</v>
      </c>
      <c r="BT143" s="111" t="s">
        <v>564</v>
      </c>
      <c r="BU143" s="107">
        <v>0</v>
      </c>
      <c r="BV143" s="106">
        <v>0</v>
      </c>
      <c r="BW143" s="107">
        <v>1</v>
      </c>
      <c r="BX143" s="107">
        <v>10</v>
      </c>
      <c r="BY143" s="216">
        <v>3</v>
      </c>
      <c r="BZ143" s="220">
        <v>99.8</v>
      </c>
      <c r="CA143" s="111">
        <v>0</v>
      </c>
      <c r="CB143" s="111">
        <v>27</v>
      </c>
      <c r="CC143" s="111">
        <v>0</v>
      </c>
      <c r="CD143" s="112" t="s">
        <v>555</v>
      </c>
      <c r="CE143" s="114">
        <v>0.90200000000000002</v>
      </c>
      <c r="CF143" s="216">
        <v>3</v>
      </c>
      <c r="CG143" s="216">
        <v>796.5</v>
      </c>
      <c r="CH143" s="107">
        <v>0</v>
      </c>
      <c r="CI143" s="110"/>
      <c r="CJ143" s="107">
        <v>0</v>
      </c>
      <c r="CK143" s="107">
        <v>0</v>
      </c>
      <c r="CL143" s="112">
        <v>0</v>
      </c>
      <c r="CM143" s="112">
        <v>0</v>
      </c>
      <c r="CN143" s="115">
        <v>1.6666666666666667</v>
      </c>
      <c r="CO143" s="115">
        <v>0</v>
      </c>
      <c r="CP143" s="115">
        <v>0</v>
      </c>
      <c r="CQ143" s="116">
        <v>0</v>
      </c>
      <c r="CR143" s="115">
        <v>0</v>
      </c>
      <c r="CS143" s="115">
        <v>0</v>
      </c>
      <c r="CT143" s="112">
        <v>1</v>
      </c>
      <c r="CU143" s="112">
        <v>0</v>
      </c>
      <c r="CV143" s="112">
        <v>162</v>
      </c>
      <c r="CW143" s="112">
        <v>21</v>
      </c>
    </row>
    <row r="144" spans="1:101" s="219" customFormat="1" x14ac:dyDescent="0.25">
      <c r="A144" s="110" t="s">
        <v>55</v>
      </c>
      <c r="B144" s="111">
        <v>12</v>
      </c>
      <c r="C144" s="111">
        <v>33</v>
      </c>
      <c r="D144" s="111">
        <v>995</v>
      </c>
      <c r="E144" s="111">
        <v>1</v>
      </c>
      <c r="F144" s="111">
        <v>2</v>
      </c>
      <c r="G144" s="111">
        <v>41</v>
      </c>
      <c r="H144" s="111"/>
      <c r="I144" s="111"/>
      <c r="J144" s="111">
        <v>34</v>
      </c>
      <c r="K144" s="216">
        <v>8</v>
      </c>
      <c r="L144" s="111">
        <v>3117.3</v>
      </c>
      <c r="M144" s="111" t="s">
        <v>569</v>
      </c>
      <c r="N144" s="111">
        <v>0</v>
      </c>
      <c r="O144" s="111">
        <v>0</v>
      </c>
      <c r="P144" s="111">
        <v>0</v>
      </c>
      <c r="Q144" s="111">
        <v>0</v>
      </c>
      <c r="R144" s="109">
        <v>0.58695652173913049</v>
      </c>
      <c r="S144" s="111">
        <v>4</v>
      </c>
      <c r="T144" s="2">
        <v>0</v>
      </c>
      <c r="U144" s="107">
        <v>3</v>
      </c>
      <c r="V144" s="112">
        <v>1</v>
      </c>
      <c r="W144" s="107">
        <v>1398</v>
      </c>
      <c r="X144" s="217">
        <v>1</v>
      </c>
      <c r="Y144" s="217">
        <v>40.4</v>
      </c>
      <c r="Z144" s="112">
        <v>0</v>
      </c>
      <c r="AA144" s="112">
        <v>2</v>
      </c>
      <c r="AB144" s="112">
        <v>0</v>
      </c>
      <c r="AC144" s="112">
        <v>0</v>
      </c>
      <c r="AD144" s="112">
        <v>0</v>
      </c>
      <c r="AE144" s="109">
        <v>0.46875</v>
      </c>
      <c r="AF144" s="109">
        <v>7.8125E-2</v>
      </c>
      <c r="AG144" s="107">
        <v>0</v>
      </c>
      <c r="AH144" s="107">
        <v>0</v>
      </c>
      <c r="AI144" s="106">
        <v>1950.1009932257002</v>
      </c>
      <c r="AJ144" s="107">
        <v>0</v>
      </c>
      <c r="AK144" s="107">
        <v>0</v>
      </c>
      <c r="AL144" s="111">
        <v>3</v>
      </c>
      <c r="AM144" s="111">
        <v>980.3</v>
      </c>
      <c r="AN144" s="107">
        <v>0</v>
      </c>
      <c r="AO144" s="107">
        <v>19</v>
      </c>
      <c r="AP144" s="109">
        <v>0.296875</v>
      </c>
      <c r="AQ144" s="105">
        <v>0</v>
      </c>
      <c r="AR144" s="106">
        <v>0</v>
      </c>
      <c r="AS144" s="107">
        <v>1</v>
      </c>
      <c r="AT144" s="107">
        <v>1</v>
      </c>
      <c r="AU144" s="107">
        <v>1</v>
      </c>
      <c r="AV144" s="108">
        <v>0.50454121651900008</v>
      </c>
      <c r="AW144" s="107">
        <v>1</v>
      </c>
      <c r="AX144" s="107">
        <v>0</v>
      </c>
      <c r="AY144" s="107">
        <v>0</v>
      </c>
      <c r="AZ144" s="107">
        <v>0</v>
      </c>
      <c r="BA144" s="218">
        <v>1</v>
      </c>
      <c r="BB144" s="218">
        <v>190.5</v>
      </c>
      <c r="BC144" s="111">
        <v>371</v>
      </c>
      <c r="BD144" s="107">
        <v>5364</v>
      </c>
      <c r="BE144" s="107">
        <v>269</v>
      </c>
      <c r="BF144" s="109">
        <v>0.4375</v>
      </c>
      <c r="BG144" s="105">
        <v>0</v>
      </c>
      <c r="BH144" s="113">
        <v>0</v>
      </c>
      <c r="BI144" s="113">
        <v>0</v>
      </c>
      <c r="BJ144" s="113">
        <v>0</v>
      </c>
      <c r="BK144" s="113">
        <v>0</v>
      </c>
      <c r="BL144" s="113">
        <v>0</v>
      </c>
      <c r="BM144" s="113">
        <v>5.7821514436400001</v>
      </c>
      <c r="BN144" s="113">
        <v>0</v>
      </c>
      <c r="BO144" s="105">
        <v>1</v>
      </c>
      <c r="BP144" s="105">
        <v>0</v>
      </c>
      <c r="BQ144" s="105">
        <v>0</v>
      </c>
      <c r="BR144" s="111" t="s">
        <v>564</v>
      </c>
      <c r="BS144" s="111" t="s">
        <v>564</v>
      </c>
      <c r="BT144" s="111" t="s">
        <v>564</v>
      </c>
      <c r="BU144" s="107">
        <v>0</v>
      </c>
      <c r="BV144" s="106">
        <v>0</v>
      </c>
      <c r="BW144" s="107">
        <v>6</v>
      </c>
      <c r="BX144" s="107">
        <v>405</v>
      </c>
      <c r="BY144" s="216">
        <v>4</v>
      </c>
      <c r="BZ144" s="220">
        <v>3850.5</v>
      </c>
      <c r="CA144" s="111">
        <v>0</v>
      </c>
      <c r="CB144" s="111">
        <v>0</v>
      </c>
      <c r="CC144" s="111">
        <v>0</v>
      </c>
      <c r="CD144" s="112">
        <v>87</v>
      </c>
      <c r="CE144" s="114">
        <v>0.87</v>
      </c>
      <c r="CF144" s="216">
        <v>4</v>
      </c>
      <c r="CG144" s="216">
        <v>104.8</v>
      </c>
      <c r="CH144" s="107">
        <v>0</v>
      </c>
      <c r="CI144" s="110"/>
      <c r="CJ144" s="107">
        <v>29</v>
      </c>
      <c r="CK144" s="107">
        <v>0</v>
      </c>
      <c r="CL144" s="112">
        <v>0</v>
      </c>
      <c r="CM144" s="112">
        <v>0</v>
      </c>
      <c r="CN144" s="115">
        <v>60</v>
      </c>
      <c r="CO144" s="115">
        <v>1102.3333333333333</v>
      </c>
      <c r="CP144" s="115">
        <v>150542</v>
      </c>
      <c r="CQ144" s="116">
        <v>553601.95886783721</v>
      </c>
      <c r="CR144" s="115">
        <v>0</v>
      </c>
      <c r="CS144" s="115">
        <v>1</v>
      </c>
      <c r="CT144" s="112">
        <v>3</v>
      </c>
      <c r="CU144" s="112">
        <v>0</v>
      </c>
      <c r="CV144" s="112">
        <v>213</v>
      </c>
      <c r="CW144" s="112">
        <v>7</v>
      </c>
    </row>
    <row r="145" spans="1:101" s="219" customFormat="1" x14ac:dyDescent="0.25">
      <c r="A145" s="110" t="s">
        <v>21</v>
      </c>
      <c r="B145" s="111">
        <v>16</v>
      </c>
      <c r="C145" s="111">
        <v>116</v>
      </c>
      <c r="D145" s="111">
        <v>1198</v>
      </c>
      <c r="E145" s="111">
        <v>2</v>
      </c>
      <c r="F145" s="111">
        <v>1</v>
      </c>
      <c r="G145" s="111">
        <v>35</v>
      </c>
      <c r="H145" s="111"/>
      <c r="I145" s="111"/>
      <c r="J145" s="111">
        <v>47</v>
      </c>
      <c r="K145" s="216">
        <v>7</v>
      </c>
      <c r="L145" s="111">
        <v>1595.1</v>
      </c>
      <c r="M145" s="111" t="s">
        <v>569</v>
      </c>
      <c r="N145" s="111">
        <v>0</v>
      </c>
      <c r="O145" s="111">
        <v>20</v>
      </c>
      <c r="P145" s="111">
        <v>0</v>
      </c>
      <c r="Q145" s="111">
        <v>11</v>
      </c>
      <c r="R145" s="109">
        <v>0.84444444444444444</v>
      </c>
      <c r="S145" s="111">
        <v>8</v>
      </c>
      <c r="T145" s="2">
        <v>0</v>
      </c>
      <c r="U145" s="107">
        <v>4</v>
      </c>
      <c r="V145" s="112">
        <v>36</v>
      </c>
      <c r="W145" s="107">
        <v>483</v>
      </c>
      <c r="X145" s="217">
        <v>7</v>
      </c>
      <c r="Y145" s="217">
        <v>10735.9</v>
      </c>
      <c r="Z145" s="112">
        <v>0</v>
      </c>
      <c r="AA145" s="112">
        <v>0</v>
      </c>
      <c r="AB145" s="112">
        <v>1268</v>
      </c>
      <c r="AC145" s="112">
        <v>386</v>
      </c>
      <c r="AD145" s="112">
        <v>1</v>
      </c>
      <c r="AE145" s="109">
        <v>0.51666666666666672</v>
      </c>
      <c r="AF145" s="109">
        <v>0.05</v>
      </c>
      <c r="AG145" s="107">
        <v>0</v>
      </c>
      <c r="AH145" s="107">
        <v>0</v>
      </c>
      <c r="AI145" s="106">
        <v>1918.70842758</v>
      </c>
      <c r="AJ145" s="107">
        <v>0</v>
      </c>
      <c r="AK145" s="107">
        <v>0</v>
      </c>
      <c r="AL145" s="111">
        <v>0</v>
      </c>
      <c r="AM145" s="111">
        <v>0</v>
      </c>
      <c r="AN145" s="107">
        <v>0</v>
      </c>
      <c r="AO145" s="107">
        <v>21</v>
      </c>
      <c r="AP145" s="109">
        <v>0.2</v>
      </c>
      <c r="AQ145" s="105">
        <v>0</v>
      </c>
      <c r="AR145" s="106">
        <v>0</v>
      </c>
      <c r="AS145" s="107">
        <v>4</v>
      </c>
      <c r="AT145" s="107">
        <v>1</v>
      </c>
      <c r="AU145" s="107">
        <v>10</v>
      </c>
      <c r="AV145" s="108">
        <v>0.139760854056</v>
      </c>
      <c r="AW145" s="107">
        <v>0</v>
      </c>
      <c r="AX145" s="107">
        <v>0.5</v>
      </c>
      <c r="AY145" s="107">
        <v>0</v>
      </c>
      <c r="AZ145" s="107">
        <v>0</v>
      </c>
      <c r="BA145" s="218">
        <v>2</v>
      </c>
      <c r="BB145" s="218">
        <v>238.7</v>
      </c>
      <c r="BC145" s="111">
        <v>1738</v>
      </c>
      <c r="BD145" s="107">
        <v>4376</v>
      </c>
      <c r="BE145" s="107">
        <v>153</v>
      </c>
      <c r="BF145" s="109">
        <v>0.38333333333333336</v>
      </c>
      <c r="BG145" s="105">
        <v>0</v>
      </c>
      <c r="BH145" s="113">
        <v>0</v>
      </c>
      <c r="BI145" s="113">
        <v>0</v>
      </c>
      <c r="BJ145" s="113">
        <v>0</v>
      </c>
      <c r="BK145" s="113">
        <v>0</v>
      </c>
      <c r="BL145" s="113">
        <v>0</v>
      </c>
      <c r="BM145" s="113">
        <v>0</v>
      </c>
      <c r="BN145" s="113">
        <v>0</v>
      </c>
      <c r="BO145" s="105">
        <v>0</v>
      </c>
      <c r="BP145" s="105">
        <v>0</v>
      </c>
      <c r="BQ145" s="105">
        <v>0</v>
      </c>
      <c r="BR145" s="111" t="s">
        <v>564</v>
      </c>
      <c r="BS145" s="111" t="s">
        <v>564</v>
      </c>
      <c r="BT145" s="111" t="s">
        <v>564</v>
      </c>
      <c r="BU145" s="107">
        <v>0</v>
      </c>
      <c r="BV145" s="106">
        <v>0</v>
      </c>
      <c r="BW145" s="107">
        <v>2</v>
      </c>
      <c r="BX145" s="107">
        <v>50</v>
      </c>
      <c r="BY145" s="216">
        <v>7</v>
      </c>
      <c r="BZ145" s="220">
        <v>4785.7</v>
      </c>
      <c r="CA145" s="111">
        <v>0</v>
      </c>
      <c r="CB145" s="111">
        <v>137</v>
      </c>
      <c r="CC145" s="111">
        <v>0</v>
      </c>
      <c r="CD145" s="112">
        <v>237</v>
      </c>
      <c r="CE145" s="114">
        <v>0.91100000000000003</v>
      </c>
      <c r="CF145" s="216">
        <v>11</v>
      </c>
      <c r="CG145" s="216">
        <v>487.5</v>
      </c>
      <c r="CH145" s="107">
        <v>0</v>
      </c>
      <c r="CI145" s="110"/>
      <c r="CJ145" s="107">
        <v>12</v>
      </c>
      <c r="CK145" s="107">
        <v>0</v>
      </c>
      <c r="CL145" s="112">
        <v>0</v>
      </c>
      <c r="CM145" s="112">
        <v>0</v>
      </c>
      <c r="CN145" s="115">
        <v>191.66666666666666</v>
      </c>
      <c r="CO145" s="115">
        <v>2560.3333333333335</v>
      </c>
      <c r="CP145" s="115">
        <v>300450</v>
      </c>
      <c r="CQ145" s="116">
        <v>3724095.9053323721</v>
      </c>
      <c r="CR145" s="115">
        <v>1</v>
      </c>
      <c r="CS145" s="115">
        <v>3</v>
      </c>
      <c r="CT145" s="112">
        <v>3</v>
      </c>
      <c r="CU145" s="112">
        <v>0</v>
      </c>
      <c r="CV145" s="112">
        <v>7</v>
      </c>
      <c r="CW145" s="112">
        <v>0</v>
      </c>
    </row>
    <row r="146" spans="1:101" s="219" customFormat="1" x14ac:dyDescent="0.25">
      <c r="A146" s="110" t="s">
        <v>165</v>
      </c>
      <c r="B146" s="111">
        <v>23</v>
      </c>
      <c r="C146" s="111">
        <v>36</v>
      </c>
      <c r="D146" s="111">
        <v>469</v>
      </c>
      <c r="E146" s="111">
        <v>11</v>
      </c>
      <c r="F146" s="111">
        <v>2</v>
      </c>
      <c r="G146" s="111">
        <v>26</v>
      </c>
      <c r="H146" s="111"/>
      <c r="I146" s="111"/>
      <c r="J146" s="111">
        <v>1</v>
      </c>
      <c r="K146" s="216">
        <v>1</v>
      </c>
      <c r="L146" s="111">
        <v>92</v>
      </c>
      <c r="M146" s="111" t="s">
        <v>569</v>
      </c>
      <c r="N146" s="111">
        <v>0</v>
      </c>
      <c r="O146" s="111">
        <v>0</v>
      </c>
      <c r="P146" s="111">
        <v>0</v>
      </c>
      <c r="Q146" s="111">
        <v>10</v>
      </c>
      <c r="R146" s="109">
        <v>0.64500000000000002</v>
      </c>
      <c r="S146" s="111">
        <v>1</v>
      </c>
      <c r="T146" s="2">
        <v>0</v>
      </c>
      <c r="U146" s="107">
        <v>0</v>
      </c>
      <c r="V146" s="112">
        <v>656</v>
      </c>
      <c r="W146" s="107">
        <v>27</v>
      </c>
      <c r="X146" s="217">
        <v>3</v>
      </c>
      <c r="Y146" s="217">
        <v>74.3</v>
      </c>
      <c r="Z146" s="112">
        <v>0</v>
      </c>
      <c r="AA146" s="112">
        <v>0</v>
      </c>
      <c r="AB146" s="112">
        <v>334</v>
      </c>
      <c r="AC146" s="112">
        <v>22</v>
      </c>
      <c r="AD146" s="112">
        <v>0</v>
      </c>
      <c r="AE146" s="109">
        <v>0.51700000000000002</v>
      </c>
      <c r="AF146" s="109">
        <v>4.8000000000000001E-2</v>
      </c>
      <c r="AG146" s="107">
        <v>0</v>
      </c>
      <c r="AH146" s="107">
        <v>0</v>
      </c>
      <c r="AI146" s="106">
        <v>0</v>
      </c>
      <c r="AJ146" s="107">
        <v>0</v>
      </c>
      <c r="AK146" s="107">
        <v>0</v>
      </c>
      <c r="AL146" s="111">
        <v>3</v>
      </c>
      <c r="AM146" s="111">
        <v>51.6</v>
      </c>
      <c r="AN146" s="107">
        <v>0</v>
      </c>
      <c r="AO146" s="107">
        <v>7</v>
      </c>
      <c r="AP146" s="109">
        <v>0.216</v>
      </c>
      <c r="AQ146" s="105">
        <v>0</v>
      </c>
      <c r="AR146" s="106">
        <v>0</v>
      </c>
      <c r="AS146" s="107">
        <v>1</v>
      </c>
      <c r="AT146" s="107">
        <v>2</v>
      </c>
      <c r="AU146" s="107">
        <v>1</v>
      </c>
      <c r="AV146" s="108">
        <v>6.0294764642600001</v>
      </c>
      <c r="AW146" s="107">
        <v>0</v>
      </c>
      <c r="AX146" s="107">
        <v>0</v>
      </c>
      <c r="AY146" s="107">
        <v>0</v>
      </c>
      <c r="AZ146" s="107">
        <v>0</v>
      </c>
      <c r="BA146" s="218" t="s">
        <v>588</v>
      </c>
      <c r="BB146" s="218" t="s">
        <v>589</v>
      </c>
      <c r="BC146" s="111">
        <v>2291</v>
      </c>
      <c r="BD146" s="107">
        <v>1029</v>
      </c>
      <c r="BE146" s="107">
        <v>49</v>
      </c>
      <c r="BF146" s="109">
        <v>0.439</v>
      </c>
      <c r="BG146" s="105">
        <v>0</v>
      </c>
      <c r="BH146" s="113">
        <v>0</v>
      </c>
      <c r="BI146" s="113">
        <v>0</v>
      </c>
      <c r="BJ146" s="113">
        <v>208.40270698800001</v>
      </c>
      <c r="BK146" s="113">
        <v>0</v>
      </c>
      <c r="BL146" s="113">
        <v>0</v>
      </c>
      <c r="BM146" s="113">
        <v>4.9342587618700007</v>
      </c>
      <c r="BN146" s="113">
        <v>729.22574944896746</v>
      </c>
      <c r="BO146" s="105">
        <v>7</v>
      </c>
      <c r="BP146" s="105">
        <v>0</v>
      </c>
      <c r="BQ146" s="105">
        <v>0</v>
      </c>
      <c r="BR146" s="111" t="s">
        <v>564</v>
      </c>
      <c r="BS146" s="111" t="s">
        <v>564</v>
      </c>
      <c r="BT146" s="111" t="s">
        <v>564</v>
      </c>
      <c r="BU146" s="107">
        <v>0</v>
      </c>
      <c r="BV146" s="106">
        <v>0</v>
      </c>
      <c r="BW146" s="107">
        <v>2</v>
      </c>
      <c r="BX146" s="107">
        <v>20</v>
      </c>
      <c r="BY146" s="216">
        <v>3</v>
      </c>
      <c r="BZ146" s="220">
        <v>1963.6</v>
      </c>
      <c r="CA146" s="111">
        <v>0</v>
      </c>
      <c r="CB146" s="111">
        <v>121</v>
      </c>
      <c r="CC146" s="111">
        <v>0</v>
      </c>
      <c r="CD146" s="112">
        <v>7</v>
      </c>
      <c r="CE146" s="114">
        <v>0.95199999999999996</v>
      </c>
      <c r="CF146" s="216">
        <v>2</v>
      </c>
      <c r="CG146" s="216">
        <v>30.9</v>
      </c>
      <c r="CH146" s="107">
        <v>2</v>
      </c>
      <c r="CI146" s="110"/>
      <c r="CJ146" s="107">
        <v>0</v>
      </c>
      <c r="CK146" s="107">
        <v>1</v>
      </c>
      <c r="CL146" s="112">
        <v>1</v>
      </c>
      <c r="CM146" s="112">
        <v>0</v>
      </c>
      <c r="CN146" s="115">
        <v>5</v>
      </c>
      <c r="CO146" s="115">
        <v>0</v>
      </c>
      <c r="CP146" s="115">
        <v>0</v>
      </c>
      <c r="CQ146" s="116">
        <v>129129.62962962962</v>
      </c>
      <c r="CR146" s="115">
        <v>0</v>
      </c>
      <c r="CS146" s="115">
        <v>1</v>
      </c>
      <c r="CT146" s="112">
        <v>2</v>
      </c>
      <c r="CU146" s="112">
        <v>14</v>
      </c>
      <c r="CV146" s="112">
        <v>45</v>
      </c>
      <c r="CW146" s="112">
        <v>1</v>
      </c>
    </row>
    <row r="147" spans="1:101" s="219" customFormat="1" x14ac:dyDescent="0.25">
      <c r="A147" s="110" t="s">
        <v>127</v>
      </c>
      <c r="B147" s="111">
        <v>106</v>
      </c>
      <c r="C147" s="111">
        <v>136</v>
      </c>
      <c r="D147" s="111">
        <v>1235</v>
      </c>
      <c r="E147" s="111">
        <v>129</v>
      </c>
      <c r="F147" s="111">
        <v>1</v>
      </c>
      <c r="G147" s="111">
        <v>44</v>
      </c>
      <c r="H147" s="111"/>
      <c r="I147" s="111"/>
      <c r="J147" s="111">
        <v>21</v>
      </c>
      <c r="K147" s="216">
        <v>2</v>
      </c>
      <c r="L147" s="111">
        <v>1984.3</v>
      </c>
      <c r="M147" s="111" t="s">
        <v>568</v>
      </c>
      <c r="N147" s="111">
        <v>16</v>
      </c>
      <c r="O147" s="111">
        <v>0</v>
      </c>
      <c r="P147" s="111">
        <v>0</v>
      </c>
      <c r="Q147" s="111">
        <v>16</v>
      </c>
      <c r="R147" s="109">
        <v>0.64500000000000002</v>
      </c>
      <c r="S147" s="111">
        <v>0</v>
      </c>
      <c r="T147" s="2">
        <v>0</v>
      </c>
      <c r="U147" s="107">
        <v>0</v>
      </c>
      <c r="V147" s="112">
        <v>19193</v>
      </c>
      <c r="W147" s="107">
        <v>212</v>
      </c>
      <c r="X147" s="217">
        <v>3</v>
      </c>
      <c r="Y147" s="217">
        <v>138.19999999999999</v>
      </c>
      <c r="Z147" s="112">
        <v>0</v>
      </c>
      <c r="AA147" s="112">
        <v>0</v>
      </c>
      <c r="AB147" s="112">
        <v>79</v>
      </c>
      <c r="AC147" s="112">
        <v>7</v>
      </c>
      <c r="AD147" s="112">
        <v>3</v>
      </c>
      <c r="AE147" s="109">
        <v>0.51700000000000002</v>
      </c>
      <c r="AF147" s="109">
        <v>4.8000000000000001E-2</v>
      </c>
      <c r="AG147" s="107">
        <v>0</v>
      </c>
      <c r="AH147" s="107">
        <v>1</v>
      </c>
      <c r="AI147" s="106">
        <v>0</v>
      </c>
      <c r="AJ147" s="107">
        <v>0</v>
      </c>
      <c r="AK147" s="107">
        <v>0</v>
      </c>
      <c r="AL147" s="111">
        <v>0</v>
      </c>
      <c r="AM147" s="111">
        <v>0</v>
      </c>
      <c r="AN147" s="107">
        <v>15</v>
      </c>
      <c r="AO147" s="107">
        <v>7</v>
      </c>
      <c r="AP147" s="109">
        <v>0.216</v>
      </c>
      <c r="AQ147" s="105">
        <v>0</v>
      </c>
      <c r="AR147" s="106">
        <v>203.67053738600001</v>
      </c>
      <c r="AS147" s="107">
        <v>2</v>
      </c>
      <c r="AT147" s="107">
        <v>1</v>
      </c>
      <c r="AU147" s="107">
        <v>3</v>
      </c>
      <c r="AV147" s="108">
        <v>248.17341692799999</v>
      </c>
      <c r="AW147" s="107">
        <v>0</v>
      </c>
      <c r="AX147" s="107">
        <v>0</v>
      </c>
      <c r="AY147" s="107">
        <v>0</v>
      </c>
      <c r="AZ147" s="107">
        <v>6</v>
      </c>
      <c r="BA147" s="218" t="s">
        <v>588</v>
      </c>
      <c r="BB147" s="218" t="s">
        <v>589</v>
      </c>
      <c r="BC147" s="111">
        <v>72</v>
      </c>
      <c r="BD147" s="107">
        <v>1519</v>
      </c>
      <c r="BE147" s="107">
        <v>68</v>
      </c>
      <c r="BF147" s="109">
        <v>0.439</v>
      </c>
      <c r="BG147" s="105">
        <v>200.49651873600001</v>
      </c>
      <c r="BH147" s="113">
        <v>12066.5469041</v>
      </c>
      <c r="BI147" s="113">
        <v>14620.468587400001</v>
      </c>
      <c r="BJ147" s="113">
        <v>15518.805796299999</v>
      </c>
      <c r="BK147" s="113">
        <v>12997.048276400001</v>
      </c>
      <c r="BL147" s="113">
        <v>7608.0847821899997</v>
      </c>
      <c r="BM147" s="113">
        <v>0</v>
      </c>
      <c r="BN147" s="113">
        <v>227.01966831401307</v>
      </c>
      <c r="BO147" s="105">
        <v>8</v>
      </c>
      <c r="BP147" s="105">
        <v>0</v>
      </c>
      <c r="BQ147" s="105">
        <v>40.293524341899996</v>
      </c>
      <c r="BR147" s="111" t="s">
        <v>564</v>
      </c>
      <c r="BS147" s="111" t="s">
        <v>564</v>
      </c>
      <c r="BT147" s="111" t="s">
        <v>564</v>
      </c>
      <c r="BU147" s="107">
        <v>0</v>
      </c>
      <c r="BV147" s="106">
        <v>0</v>
      </c>
      <c r="BW147" s="107">
        <v>1</v>
      </c>
      <c r="BX147" s="107">
        <v>50</v>
      </c>
      <c r="BY147" s="216">
        <v>1</v>
      </c>
      <c r="BZ147" s="220">
        <v>51.3</v>
      </c>
      <c r="CA147" s="111">
        <v>5</v>
      </c>
      <c r="CB147" s="111">
        <v>2610</v>
      </c>
      <c r="CC147" s="111">
        <v>0</v>
      </c>
      <c r="CD147" s="112">
        <v>71</v>
      </c>
      <c r="CE147" s="114">
        <v>0.95199999999999996</v>
      </c>
      <c r="CF147" s="216">
        <v>1</v>
      </c>
      <c r="CG147" s="216">
        <v>40.799999999999997</v>
      </c>
      <c r="CH147" s="107">
        <v>11</v>
      </c>
      <c r="CI147" s="110"/>
      <c r="CJ147" s="107">
        <v>0</v>
      </c>
      <c r="CK147" s="107">
        <v>0</v>
      </c>
      <c r="CL147" s="112">
        <v>0</v>
      </c>
      <c r="CM147" s="112">
        <v>0</v>
      </c>
      <c r="CN147" s="115">
        <v>10</v>
      </c>
      <c r="CO147" s="115">
        <v>11</v>
      </c>
      <c r="CP147" s="115">
        <v>808.33333333333337</v>
      </c>
      <c r="CQ147" s="116">
        <v>1591692.5925925926</v>
      </c>
      <c r="CR147" s="115">
        <v>4</v>
      </c>
      <c r="CS147" s="115">
        <v>2</v>
      </c>
      <c r="CT147" s="112">
        <v>5</v>
      </c>
      <c r="CU147" s="112">
        <v>532</v>
      </c>
      <c r="CV147" s="112">
        <v>1115</v>
      </c>
      <c r="CW147" s="112">
        <v>459</v>
      </c>
    </row>
    <row r="148" spans="1:101" s="219" customFormat="1" x14ac:dyDescent="0.25">
      <c r="A148" s="110" t="s">
        <v>241</v>
      </c>
      <c r="B148" s="111">
        <v>7</v>
      </c>
      <c r="C148" s="111">
        <v>17</v>
      </c>
      <c r="D148" s="111">
        <v>441</v>
      </c>
      <c r="E148" s="111">
        <v>1</v>
      </c>
      <c r="F148" s="111">
        <v>0</v>
      </c>
      <c r="G148" s="111">
        <v>26</v>
      </c>
      <c r="H148" s="111"/>
      <c r="I148" s="111"/>
      <c r="J148" s="111">
        <v>4</v>
      </c>
      <c r="K148" s="216">
        <v>1</v>
      </c>
      <c r="L148" s="111">
        <v>4</v>
      </c>
      <c r="M148" s="111" t="s">
        <v>569</v>
      </c>
      <c r="N148" s="111">
        <v>17</v>
      </c>
      <c r="O148" s="111">
        <v>0</v>
      </c>
      <c r="P148" s="111">
        <v>0</v>
      </c>
      <c r="Q148" s="111">
        <v>1</v>
      </c>
      <c r="R148" s="109">
        <v>0.64500000000000002</v>
      </c>
      <c r="S148" s="111">
        <v>8</v>
      </c>
      <c r="T148" s="2">
        <v>0</v>
      </c>
      <c r="U148" s="107">
        <v>1</v>
      </c>
      <c r="V148" s="112">
        <v>10</v>
      </c>
      <c r="W148" s="107">
        <v>169</v>
      </c>
      <c r="X148" s="217">
        <v>0</v>
      </c>
      <c r="Y148" s="217">
        <v>0</v>
      </c>
      <c r="Z148" s="112">
        <v>0</v>
      </c>
      <c r="AA148" s="112">
        <v>0</v>
      </c>
      <c r="AB148" s="112">
        <v>3716</v>
      </c>
      <c r="AC148" s="112">
        <v>194</v>
      </c>
      <c r="AD148" s="112">
        <v>3</v>
      </c>
      <c r="AE148" s="109">
        <v>0.7142857142857143</v>
      </c>
      <c r="AF148" s="109">
        <v>5.7142857142857141E-2</v>
      </c>
      <c r="AG148" s="107">
        <v>0</v>
      </c>
      <c r="AH148" s="107">
        <v>0</v>
      </c>
      <c r="AI148" s="106">
        <v>0</v>
      </c>
      <c r="AJ148" s="107">
        <v>0</v>
      </c>
      <c r="AK148" s="107">
        <v>0</v>
      </c>
      <c r="AL148" s="111">
        <v>2</v>
      </c>
      <c r="AM148" s="111">
        <v>1252.0999999999999</v>
      </c>
      <c r="AN148" s="107">
        <v>3</v>
      </c>
      <c r="AO148" s="107">
        <v>8</v>
      </c>
      <c r="AP148" s="109">
        <v>0.34285714285714286</v>
      </c>
      <c r="AQ148" s="105">
        <v>0</v>
      </c>
      <c r="AR148" s="106">
        <v>0</v>
      </c>
      <c r="AS148" s="107">
        <v>0</v>
      </c>
      <c r="AT148" s="107">
        <v>0</v>
      </c>
      <c r="AU148" s="107">
        <v>2</v>
      </c>
      <c r="AV148" s="108">
        <v>0.68848375576599996</v>
      </c>
      <c r="AW148" s="107">
        <v>0</v>
      </c>
      <c r="AX148" s="107">
        <v>0</v>
      </c>
      <c r="AY148" s="107">
        <v>0</v>
      </c>
      <c r="AZ148" s="107">
        <v>1</v>
      </c>
      <c r="BA148" s="218">
        <v>1</v>
      </c>
      <c r="BB148" s="218">
        <v>1129.5999999999999</v>
      </c>
      <c r="BC148" s="111">
        <v>0</v>
      </c>
      <c r="BD148" s="107">
        <v>2626</v>
      </c>
      <c r="BE148" s="107">
        <v>91</v>
      </c>
      <c r="BF148" s="109">
        <v>0.74285714285714288</v>
      </c>
      <c r="BG148" s="105">
        <v>0</v>
      </c>
      <c r="BH148" s="113">
        <v>980.48781792099999</v>
      </c>
      <c r="BI148" s="113">
        <v>980.48780460400008</v>
      </c>
      <c r="BJ148" s="113">
        <v>980.48782203300004</v>
      </c>
      <c r="BK148" s="113">
        <v>980.48780299299995</v>
      </c>
      <c r="BL148" s="113">
        <v>0</v>
      </c>
      <c r="BM148" s="113">
        <v>54.081723391099999</v>
      </c>
      <c r="BN148" s="113">
        <v>0</v>
      </c>
      <c r="BO148" s="105">
        <v>1</v>
      </c>
      <c r="BP148" s="105">
        <v>0</v>
      </c>
      <c r="BQ148" s="105">
        <v>0</v>
      </c>
      <c r="BR148" s="111" t="s">
        <v>564</v>
      </c>
      <c r="BS148" s="111" t="s">
        <v>564</v>
      </c>
      <c r="BT148" s="111" t="s">
        <v>564</v>
      </c>
      <c r="BU148" s="107">
        <v>0</v>
      </c>
      <c r="BV148" s="106">
        <v>0</v>
      </c>
      <c r="BW148" s="107">
        <v>1</v>
      </c>
      <c r="BX148" s="107">
        <v>25</v>
      </c>
      <c r="BY148" s="216" t="s">
        <v>588</v>
      </c>
      <c r="BZ148" s="216" t="s">
        <v>589</v>
      </c>
      <c r="CA148" s="111">
        <v>0</v>
      </c>
      <c r="CB148" s="111">
        <v>202</v>
      </c>
      <c r="CC148" s="111">
        <v>0</v>
      </c>
      <c r="CD148" s="112">
        <v>74</v>
      </c>
      <c r="CE148" s="114">
        <v>0.96499999999999997</v>
      </c>
      <c r="CF148" s="216">
        <v>5</v>
      </c>
      <c r="CG148" s="216">
        <v>130.9</v>
      </c>
      <c r="CH148" s="107">
        <v>13</v>
      </c>
      <c r="CI148" s="110"/>
      <c r="CJ148" s="107">
        <v>9</v>
      </c>
      <c r="CK148" s="107">
        <v>0</v>
      </c>
      <c r="CL148" s="112">
        <v>0</v>
      </c>
      <c r="CM148" s="112">
        <v>0</v>
      </c>
      <c r="CN148" s="115">
        <v>8.3333333333333339</v>
      </c>
      <c r="CO148" s="115">
        <v>0</v>
      </c>
      <c r="CP148" s="115">
        <v>0</v>
      </c>
      <c r="CQ148" s="116">
        <v>168548.14814814815</v>
      </c>
      <c r="CR148" s="115">
        <v>3</v>
      </c>
      <c r="CS148" s="115">
        <v>0</v>
      </c>
      <c r="CT148" s="112">
        <v>5</v>
      </c>
      <c r="CU148" s="112">
        <v>0</v>
      </c>
      <c r="CV148" s="112">
        <v>1923</v>
      </c>
      <c r="CW148" s="112">
        <v>91</v>
      </c>
    </row>
    <row r="149" spans="1:101" s="219" customFormat="1" x14ac:dyDescent="0.25">
      <c r="A149" s="110" t="s">
        <v>195</v>
      </c>
      <c r="B149" s="111">
        <v>3</v>
      </c>
      <c r="C149" s="111">
        <v>11</v>
      </c>
      <c r="D149" s="111">
        <v>139</v>
      </c>
      <c r="E149" s="111">
        <v>6</v>
      </c>
      <c r="F149" s="111">
        <v>0</v>
      </c>
      <c r="G149" s="111">
        <v>26</v>
      </c>
      <c r="H149" s="111"/>
      <c r="I149" s="111"/>
      <c r="J149" s="111">
        <v>3</v>
      </c>
      <c r="K149" s="216">
        <v>7</v>
      </c>
      <c r="L149" s="111">
        <v>384.8</v>
      </c>
      <c r="M149" s="111" t="s">
        <v>569</v>
      </c>
      <c r="N149" s="111">
        <v>0</v>
      </c>
      <c r="O149" s="111">
        <v>0</v>
      </c>
      <c r="P149" s="111">
        <v>0</v>
      </c>
      <c r="Q149" s="111">
        <v>0</v>
      </c>
      <c r="R149" s="109">
        <v>0.96296296296296291</v>
      </c>
      <c r="S149" s="111">
        <v>2</v>
      </c>
      <c r="T149" s="2">
        <v>0</v>
      </c>
      <c r="U149" s="107">
        <v>2</v>
      </c>
      <c r="V149" s="112">
        <v>52</v>
      </c>
      <c r="W149" s="107">
        <v>43</v>
      </c>
      <c r="X149" s="217">
        <v>5</v>
      </c>
      <c r="Y149" s="217">
        <v>1394.5</v>
      </c>
      <c r="Z149" s="112">
        <v>0</v>
      </c>
      <c r="AA149" s="112">
        <v>0</v>
      </c>
      <c r="AB149" s="112">
        <v>364</v>
      </c>
      <c r="AC149" s="112">
        <v>5</v>
      </c>
      <c r="AD149" s="112">
        <v>0</v>
      </c>
      <c r="AE149" s="109">
        <v>0.48484848484848486</v>
      </c>
      <c r="AF149" s="109">
        <v>4.5454545454545456E-2</v>
      </c>
      <c r="AG149" s="107">
        <v>0</v>
      </c>
      <c r="AH149" s="107">
        <v>0</v>
      </c>
      <c r="AI149" s="106">
        <v>0</v>
      </c>
      <c r="AJ149" s="107">
        <v>0</v>
      </c>
      <c r="AK149" s="107">
        <v>0</v>
      </c>
      <c r="AL149" s="111">
        <v>0</v>
      </c>
      <c r="AM149" s="111">
        <v>0</v>
      </c>
      <c r="AN149" s="107">
        <v>0</v>
      </c>
      <c r="AO149" s="107">
        <v>12</v>
      </c>
      <c r="AP149" s="109">
        <v>0.2878787878787879</v>
      </c>
      <c r="AQ149" s="105">
        <v>0</v>
      </c>
      <c r="AR149" s="106">
        <v>2.0799769747700001</v>
      </c>
      <c r="AS149" s="107">
        <v>1</v>
      </c>
      <c r="AT149" s="107">
        <v>0</v>
      </c>
      <c r="AU149" s="107">
        <v>0</v>
      </c>
      <c r="AV149" s="108">
        <v>1.3419001938799999</v>
      </c>
      <c r="AW149" s="107">
        <v>2</v>
      </c>
      <c r="AX149" s="107">
        <v>0</v>
      </c>
      <c r="AY149" s="107">
        <v>0</v>
      </c>
      <c r="AZ149" s="107">
        <v>0</v>
      </c>
      <c r="BA149" s="218">
        <v>1</v>
      </c>
      <c r="BB149" s="218">
        <v>78.5</v>
      </c>
      <c r="BC149" s="111">
        <v>20</v>
      </c>
      <c r="BD149" s="107">
        <v>1978</v>
      </c>
      <c r="BE149" s="107">
        <v>96</v>
      </c>
      <c r="BF149" s="109">
        <v>0.46969696969696972</v>
      </c>
      <c r="BG149" s="105">
        <v>0</v>
      </c>
      <c r="BH149" s="113">
        <v>0.56255723264199997</v>
      </c>
      <c r="BI149" s="113">
        <v>0</v>
      </c>
      <c r="BJ149" s="113">
        <v>1.06427737403</v>
      </c>
      <c r="BK149" s="113">
        <v>0</v>
      </c>
      <c r="BL149" s="113">
        <v>0.53335555293300008</v>
      </c>
      <c r="BM149" s="113">
        <v>46.732958292600003</v>
      </c>
      <c r="BN149" s="113">
        <v>31.704765480009531</v>
      </c>
      <c r="BO149" s="105">
        <v>1</v>
      </c>
      <c r="BP149" s="105">
        <v>0</v>
      </c>
      <c r="BQ149" s="105">
        <v>0</v>
      </c>
      <c r="BR149" s="111" t="s">
        <v>564</v>
      </c>
      <c r="BS149" s="111" t="s">
        <v>564</v>
      </c>
      <c r="BT149" s="111" t="s">
        <v>564</v>
      </c>
      <c r="BU149" s="107">
        <v>0</v>
      </c>
      <c r="BV149" s="106">
        <v>0</v>
      </c>
      <c r="BW149" s="107">
        <v>0</v>
      </c>
      <c r="BX149" s="107">
        <v>0</v>
      </c>
      <c r="BY149" s="216" t="s">
        <v>588</v>
      </c>
      <c r="BZ149" s="216" t="s">
        <v>589</v>
      </c>
      <c r="CA149" s="111">
        <v>0</v>
      </c>
      <c r="CB149" s="111">
        <v>109</v>
      </c>
      <c r="CC149" s="111">
        <v>0</v>
      </c>
      <c r="CD149" s="112">
        <v>12</v>
      </c>
      <c r="CE149" s="114">
        <v>0.90800000000000003</v>
      </c>
      <c r="CF149" s="216">
        <v>8</v>
      </c>
      <c r="CG149" s="216">
        <v>168</v>
      </c>
      <c r="CH149" s="107">
        <v>0</v>
      </c>
      <c r="CI149" s="110"/>
      <c r="CJ149" s="107">
        <v>8</v>
      </c>
      <c r="CK149" s="107">
        <v>0</v>
      </c>
      <c r="CL149" s="112">
        <v>0</v>
      </c>
      <c r="CM149" s="112">
        <v>0</v>
      </c>
      <c r="CN149" s="115">
        <v>26.666666666666668</v>
      </c>
      <c r="CO149" s="115">
        <v>95.333333333333329</v>
      </c>
      <c r="CP149" s="115">
        <v>6134</v>
      </c>
      <c r="CQ149" s="116">
        <v>244956.15426285198</v>
      </c>
      <c r="CR149" s="115">
        <v>0</v>
      </c>
      <c r="CS149" s="115">
        <v>1</v>
      </c>
      <c r="CT149" s="112">
        <v>3</v>
      </c>
      <c r="CU149" s="112">
        <v>387</v>
      </c>
      <c r="CV149" s="112">
        <v>94</v>
      </c>
      <c r="CW149" s="112">
        <v>0</v>
      </c>
    </row>
    <row r="150" spans="1:101" s="219" customFormat="1" x14ac:dyDescent="0.25">
      <c r="A150" s="110" t="s">
        <v>222</v>
      </c>
      <c r="B150" s="111">
        <v>10</v>
      </c>
      <c r="C150" s="111">
        <v>69</v>
      </c>
      <c r="D150" s="111">
        <v>2935</v>
      </c>
      <c r="E150" s="111">
        <v>22</v>
      </c>
      <c r="F150" s="111">
        <v>4</v>
      </c>
      <c r="G150" s="111">
        <v>59</v>
      </c>
      <c r="H150" s="111">
        <v>1</v>
      </c>
      <c r="I150" s="111"/>
      <c r="J150" s="111">
        <v>28</v>
      </c>
      <c r="K150" s="216">
        <v>1</v>
      </c>
      <c r="L150" s="111">
        <v>54.8</v>
      </c>
      <c r="M150" s="111" t="s">
        <v>568</v>
      </c>
      <c r="N150" s="111">
        <v>8</v>
      </c>
      <c r="O150" s="111">
        <v>70</v>
      </c>
      <c r="P150" s="111">
        <v>0</v>
      </c>
      <c r="Q150" s="111">
        <v>4</v>
      </c>
      <c r="R150" s="109">
        <v>0.52258064516129032</v>
      </c>
      <c r="S150" s="111">
        <v>8</v>
      </c>
      <c r="T150" s="2">
        <v>0</v>
      </c>
      <c r="U150" s="107">
        <v>1</v>
      </c>
      <c r="V150" s="112">
        <v>220</v>
      </c>
      <c r="W150" s="107">
        <v>255</v>
      </c>
      <c r="X150" s="217">
        <v>1</v>
      </c>
      <c r="Y150" s="217">
        <v>543.1</v>
      </c>
      <c r="Z150" s="112">
        <v>0</v>
      </c>
      <c r="AA150" s="112">
        <v>0</v>
      </c>
      <c r="AB150" s="112">
        <v>1992</v>
      </c>
      <c r="AC150" s="112">
        <v>212</v>
      </c>
      <c r="AD150" s="112">
        <v>3</v>
      </c>
      <c r="AE150" s="109">
        <v>0.62068965517241381</v>
      </c>
      <c r="AF150" s="109">
        <v>0.10344827586206896</v>
      </c>
      <c r="AG150" s="107">
        <v>1</v>
      </c>
      <c r="AH150" s="107">
        <v>0</v>
      </c>
      <c r="AI150" s="106">
        <v>34595.302753835822</v>
      </c>
      <c r="AJ150" s="107">
        <v>2</v>
      </c>
      <c r="AK150" s="107">
        <v>0</v>
      </c>
      <c r="AL150" s="111">
        <v>0</v>
      </c>
      <c r="AM150" s="111">
        <v>0</v>
      </c>
      <c r="AN150" s="107">
        <v>1</v>
      </c>
      <c r="AO150" s="107">
        <v>31</v>
      </c>
      <c r="AP150" s="109">
        <v>0.37931034482758619</v>
      </c>
      <c r="AQ150" s="105">
        <v>45.682408003900001</v>
      </c>
      <c r="AR150" s="106">
        <v>41.355406091200003</v>
      </c>
      <c r="AS150" s="107">
        <v>0</v>
      </c>
      <c r="AT150" s="107">
        <v>0</v>
      </c>
      <c r="AU150" s="107">
        <v>6</v>
      </c>
      <c r="AV150" s="108">
        <v>7.5836376076500001</v>
      </c>
      <c r="AW150" s="107">
        <v>0</v>
      </c>
      <c r="AX150" s="107">
        <v>0</v>
      </c>
      <c r="AY150" s="107">
        <v>0</v>
      </c>
      <c r="AZ150" s="107">
        <v>1</v>
      </c>
      <c r="BA150" s="218">
        <v>1</v>
      </c>
      <c r="BB150" s="218">
        <v>801.4</v>
      </c>
      <c r="BC150" s="111">
        <v>1552</v>
      </c>
      <c r="BD150" s="107">
        <v>9979</v>
      </c>
      <c r="BE150" s="107">
        <v>4168</v>
      </c>
      <c r="BF150" s="109">
        <v>0.93103448275862066</v>
      </c>
      <c r="BG150" s="105">
        <v>0</v>
      </c>
      <c r="BH150" s="113">
        <v>4833.2441369300004</v>
      </c>
      <c r="BI150" s="113">
        <v>4820.2127783899996</v>
      </c>
      <c r="BJ150" s="113">
        <v>4846.3250406400002</v>
      </c>
      <c r="BK150" s="113">
        <v>0</v>
      </c>
      <c r="BL150" s="113">
        <v>0</v>
      </c>
      <c r="BM150" s="113">
        <v>96.441634556499992</v>
      </c>
      <c r="BN150" s="113">
        <v>1082.9380900736319</v>
      </c>
      <c r="BO150" s="105">
        <v>3</v>
      </c>
      <c r="BP150" s="105">
        <v>0</v>
      </c>
      <c r="BQ150" s="105">
        <v>0</v>
      </c>
      <c r="BR150" s="111" t="s">
        <v>564</v>
      </c>
      <c r="BS150" s="111" t="s">
        <v>564</v>
      </c>
      <c r="BT150" s="111" t="s">
        <v>564</v>
      </c>
      <c r="BU150" s="107">
        <v>0</v>
      </c>
      <c r="BV150" s="106">
        <v>0</v>
      </c>
      <c r="BW150" s="107">
        <v>33</v>
      </c>
      <c r="BX150" s="107">
        <v>1163</v>
      </c>
      <c r="BY150" s="216" t="s">
        <v>588</v>
      </c>
      <c r="BZ150" s="216" t="s">
        <v>589</v>
      </c>
      <c r="CA150" s="111">
        <v>0</v>
      </c>
      <c r="CB150" s="111">
        <v>397</v>
      </c>
      <c r="CC150" s="111">
        <v>0</v>
      </c>
      <c r="CD150" s="112">
        <v>19</v>
      </c>
      <c r="CE150" s="114">
        <v>0.96799999999999997</v>
      </c>
      <c r="CF150" s="216">
        <v>4</v>
      </c>
      <c r="CG150" s="216">
        <v>72.099999999999994</v>
      </c>
      <c r="CH150" s="107">
        <v>12</v>
      </c>
      <c r="CI150" s="110">
        <v>0.25</v>
      </c>
      <c r="CJ150" s="107">
        <v>18</v>
      </c>
      <c r="CK150" s="107">
        <v>1</v>
      </c>
      <c r="CL150" s="112">
        <v>1</v>
      </c>
      <c r="CM150" s="112">
        <v>0</v>
      </c>
      <c r="CN150" s="115">
        <v>15</v>
      </c>
      <c r="CO150" s="115">
        <v>67.666666666666671</v>
      </c>
      <c r="CP150" s="115">
        <v>7316.333333333333</v>
      </c>
      <c r="CQ150" s="116">
        <v>320785.18518518517</v>
      </c>
      <c r="CR150" s="115">
        <v>4</v>
      </c>
      <c r="CS150" s="115">
        <v>4</v>
      </c>
      <c r="CT150" s="112">
        <v>5</v>
      </c>
      <c r="CU150" s="112">
        <v>162</v>
      </c>
      <c r="CV150" s="112">
        <v>254</v>
      </c>
      <c r="CW150" s="112">
        <v>-4</v>
      </c>
    </row>
    <row r="151" spans="1:101" s="219" customFormat="1" x14ac:dyDescent="0.25">
      <c r="A151" s="110" t="s">
        <v>246</v>
      </c>
      <c r="B151" s="111">
        <v>1</v>
      </c>
      <c r="C151" s="111">
        <v>4</v>
      </c>
      <c r="D151" s="111">
        <v>94</v>
      </c>
      <c r="E151" s="111">
        <v>0</v>
      </c>
      <c r="F151" s="111">
        <v>0</v>
      </c>
      <c r="G151" s="111">
        <v>15</v>
      </c>
      <c r="H151" s="111"/>
      <c r="I151" s="111"/>
      <c r="J151" s="111">
        <v>1</v>
      </c>
      <c r="K151" s="216">
        <v>3</v>
      </c>
      <c r="L151" s="111">
        <v>173.4</v>
      </c>
      <c r="M151" s="111" t="s">
        <v>568</v>
      </c>
      <c r="N151" s="111">
        <v>2</v>
      </c>
      <c r="O151" s="111">
        <v>0</v>
      </c>
      <c r="P151" s="111">
        <v>0</v>
      </c>
      <c r="Q151" s="111">
        <v>0</v>
      </c>
      <c r="R151" s="109">
        <v>0.50909090909090904</v>
      </c>
      <c r="S151" s="111">
        <v>0</v>
      </c>
      <c r="T151" s="2">
        <v>0</v>
      </c>
      <c r="U151" s="107">
        <v>1</v>
      </c>
      <c r="V151" s="112">
        <v>30</v>
      </c>
      <c r="W151" s="107">
        <v>8</v>
      </c>
      <c r="X151" s="217">
        <v>1</v>
      </c>
      <c r="Y151" s="217">
        <v>950.2</v>
      </c>
      <c r="Z151" s="112">
        <v>0</v>
      </c>
      <c r="AA151" s="112">
        <v>0</v>
      </c>
      <c r="AB151" s="112">
        <v>0</v>
      </c>
      <c r="AC151" s="112">
        <v>0</v>
      </c>
      <c r="AD151" s="112">
        <v>0</v>
      </c>
      <c r="AE151" s="109">
        <v>0.39726027397260272</v>
      </c>
      <c r="AF151" s="109">
        <v>1.3698630136986301E-2</v>
      </c>
      <c r="AG151" s="107">
        <v>0</v>
      </c>
      <c r="AH151" s="107">
        <v>0</v>
      </c>
      <c r="AI151" s="106">
        <v>113.92991718</v>
      </c>
      <c r="AJ151" s="107">
        <v>0</v>
      </c>
      <c r="AK151" s="107">
        <v>0</v>
      </c>
      <c r="AL151" s="111">
        <v>1</v>
      </c>
      <c r="AM151" s="111">
        <v>76.400000000000006</v>
      </c>
      <c r="AN151" s="107">
        <v>0</v>
      </c>
      <c r="AO151" s="107">
        <v>3</v>
      </c>
      <c r="AP151" s="109">
        <v>0.26027397260273971</v>
      </c>
      <c r="AQ151" s="105">
        <v>0</v>
      </c>
      <c r="AR151" s="106">
        <v>99.030408112200007</v>
      </c>
      <c r="AS151" s="107">
        <v>0</v>
      </c>
      <c r="AT151" s="107">
        <v>0</v>
      </c>
      <c r="AU151" s="107">
        <v>2</v>
      </c>
      <c r="AV151" s="108">
        <v>2.1652781242799999</v>
      </c>
      <c r="AW151" s="107">
        <v>0</v>
      </c>
      <c r="AX151" s="107">
        <v>0</v>
      </c>
      <c r="AY151" s="107">
        <v>0</v>
      </c>
      <c r="AZ151" s="107">
        <v>0</v>
      </c>
      <c r="BA151" s="218" t="s">
        <v>588</v>
      </c>
      <c r="BB151" s="218" t="s">
        <v>589</v>
      </c>
      <c r="BC151" s="111">
        <v>704</v>
      </c>
      <c r="BD151" s="107">
        <v>7528</v>
      </c>
      <c r="BE151" s="107">
        <v>523</v>
      </c>
      <c r="BF151" s="109">
        <v>0.50684931506849318</v>
      </c>
      <c r="BG151" s="105">
        <v>0</v>
      </c>
      <c r="BH151" s="113">
        <v>0</v>
      </c>
      <c r="BI151" s="113">
        <v>0</v>
      </c>
      <c r="BJ151" s="113">
        <v>0</v>
      </c>
      <c r="BK151" s="113">
        <v>0</v>
      </c>
      <c r="BL151" s="113">
        <v>0</v>
      </c>
      <c r="BM151" s="113">
        <v>12.348832803100001</v>
      </c>
      <c r="BN151" s="113">
        <v>3.1630255741000002</v>
      </c>
      <c r="BO151" s="105">
        <v>1</v>
      </c>
      <c r="BP151" s="105">
        <v>0</v>
      </c>
      <c r="BQ151" s="105">
        <v>0</v>
      </c>
      <c r="BR151" s="111" t="s">
        <v>564</v>
      </c>
      <c r="BS151" s="111" t="s">
        <v>564</v>
      </c>
      <c r="BT151" s="111" t="s">
        <v>564</v>
      </c>
      <c r="BU151" s="107">
        <v>0</v>
      </c>
      <c r="BV151" s="106">
        <v>1</v>
      </c>
      <c r="BW151" s="107">
        <v>3</v>
      </c>
      <c r="BX151" s="107">
        <v>82</v>
      </c>
      <c r="BY151" s="216">
        <v>1</v>
      </c>
      <c r="BZ151" s="220">
        <v>768.8</v>
      </c>
      <c r="CA151" s="111">
        <v>0</v>
      </c>
      <c r="CB151" s="111">
        <v>0</v>
      </c>
      <c r="CC151" s="111">
        <v>0</v>
      </c>
      <c r="CD151" s="112" t="s">
        <v>555</v>
      </c>
      <c r="CE151" s="114">
        <v>0.96399999999999997</v>
      </c>
      <c r="CF151" s="216">
        <v>5</v>
      </c>
      <c r="CG151" s="216">
        <v>140.80000000000001</v>
      </c>
      <c r="CH151" s="107">
        <v>0</v>
      </c>
      <c r="CI151" s="110"/>
      <c r="CJ151" s="107">
        <v>1</v>
      </c>
      <c r="CK151" s="107">
        <v>0</v>
      </c>
      <c r="CL151" s="112">
        <v>0</v>
      </c>
      <c r="CM151" s="112">
        <v>0</v>
      </c>
      <c r="CN151" s="115">
        <v>0</v>
      </c>
      <c r="CO151" s="115">
        <v>0</v>
      </c>
      <c r="CP151" s="115">
        <v>0</v>
      </c>
      <c r="CQ151" s="116">
        <v>9514.8148148148157</v>
      </c>
      <c r="CR151" s="115">
        <v>0</v>
      </c>
      <c r="CS151" s="115">
        <v>0</v>
      </c>
      <c r="CT151" s="112">
        <v>0</v>
      </c>
      <c r="CU151" s="112">
        <v>0</v>
      </c>
      <c r="CV151" s="112">
        <v>101</v>
      </c>
      <c r="CW151" s="112">
        <v>0</v>
      </c>
    </row>
    <row r="152" spans="1:101" s="219" customFormat="1" x14ac:dyDescent="0.25">
      <c r="A152" s="110" t="s">
        <v>114</v>
      </c>
      <c r="B152" s="111">
        <v>6</v>
      </c>
      <c r="C152" s="111">
        <v>55</v>
      </c>
      <c r="D152" s="111">
        <v>861</v>
      </c>
      <c r="E152" s="111">
        <v>0</v>
      </c>
      <c r="F152" s="111">
        <v>2</v>
      </c>
      <c r="G152" s="111">
        <v>62</v>
      </c>
      <c r="H152" s="111"/>
      <c r="I152" s="111"/>
      <c r="J152" s="111">
        <v>42</v>
      </c>
      <c r="K152" s="216">
        <v>1</v>
      </c>
      <c r="L152" s="111">
        <v>1097.9000000000001</v>
      </c>
      <c r="M152" s="111" t="s">
        <v>569</v>
      </c>
      <c r="N152" s="111">
        <v>0</v>
      </c>
      <c r="O152" s="111">
        <v>0</v>
      </c>
      <c r="P152" s="111">
        <v>0</v>
      </c>
      <c r="Q152" s="111">
        <v>5</v>
      </c>
      <c r="R152" s="109">
        <v>0.57894736842105265</v>
      </c>
      <c r="S152" s="111">
        <v>3</v>
      </c>
      <c r="T152" s="2">
        <v>0</v>
      </c>
      <c r="U152" s="107">
        <v>2</v>
      </c>
      <c r="V152" s="112">
        <v>93</v>
      </c>
      <c r="W152" s="107">
        <v>681</v>
      </c>
      <c r="X152" s="217">
        <v>1</v>
      </c>
      <c r="Y152" s="217">
        <v>45.8</v>
      </c>
      <c r="Z152" s="112">
        <v>0</v>
      </c>
      <c r="AA152" s="112">
        <v>1</v>
      </c>
      <c r="AB152" s="112">
        <v>119</v>
      </c>
      <c r="AC152" s="112">
        <v>9</v>
      </c>
      <c r="AD152" s="112">
        <v>0</v>
      </c>
      <c r="AE152" s="109">
        <v>0.60256410256410253</v>
      </c>
      <c r="AF152" s="109">
        <v>2.5316455696202531E-2</v>
      </c>
      <c r="AG152" s="107">
        <v>0</v>
      </c>
      <c r="AH152" s="107">
        <v>0</v>
      </c>
      <c r="AI152" s="106">
        <v>0</v>
      </c>
      <c r="AJ152" s="107">
        <v>0</v>
      </c>
      <c r="AK152" s="107">
        <v>0</v>
      </c>
      <c r="AL152" s="111">
        <v>0</v>
      </c>
      <c r="AM152" s="111">
        <v>0</v>
      </c>
      <c r="AN152" s="107">
        <v>0</v>
      </c>
      <c r="AO152" s="107">
        <v>13</v>
      </c>
      <c r="AP152" s="109">
        <v>0.32911392405063289</v>
      </c>
      <c r="AQ152" s="105">
        <v>0</v>
      </c>
      <c r="AR152" s="106">
        <v>14.362011560899999</v>
      </c>
      <c r="AS152" s="107">
        <v>0</v>
      </c>
      <c r="AT152" s="107">
        <v>1</v>
      </c>
      <c r="AU152" s="107">
        <v>8</v>
      </c>
      <c r="AV152" s="108">
        <v>0.47637713297700002</v>
      </c>
      <c r="AW152" s="107">
        <v>0</v>
      </c>
      <c r="AX152" s="107">
        <v>0</v>
      </c>
      <c r="AY152" s="107">
        <v>0</v>
      </c>
      <c r="AZ152" s="107">
        <v>0</v>
      </c>
      <c r="BA152" s="218" t="s">
        <v>588</v>
      </c>
      <c r="BB152" s="218" t="s">
        <v>589</v>
      </c>
      <c r="BC152" s="111">
        <v>2160</v>
      </c>
      <c r="BD152" s="107">
        <v>3628</v>
      </c>
      <c r="BE152" s="107">
        <v>390</v>
      </c>
      <c r="BF152" s="109">
        <v>0.58227848101265822</v>
      </c>
      <c r="BG152" s="105">
        <v>0</v>
      </c>
      <c r="BH152" s="113">
        <v>0</v>
      </c>
      <c r="BI152" s="113">
        <v>0</v>
      </c>
      <c r="BJ152" s="113">
        <v>0</v>
      </c>
      <c r="BK152" s="113">
        <v>0</v>
      </c>
      <c r="BL152" s="113">
        <v>0</v>
      </c>
      <c r="BM152" s="113">
        <v>13.7342405223</v>
      </c>
      <c r="BN152" s="113">
        <v>0</v>
      </c>
      <c r="BO152" s="105">
        <v>0</v>
      </c>
      <c r="BP152" s="105">
        <v>0</v>
      </c>
      <c r="BQ152" s="105">
        <v>0</v>
      </c>
      <c r="BR152" s="111" t="s">
        <v>564</v>
      </c>
      <c r="BS152" s="111" t="s">
        <v>564</v>
      </c>
      <c r="BT152" s="111" t="s">
        <v>564</v>
      </c>
      <c r="BU152" s="107">
        <v>0</v>
      </c>
      <c r="BV152" s="106">
        <v>0</v>
      </c>
      <c r="BW152" s="107">
        <v>11</v>
      </c>
      <c r="BX152" s="107">
        <v>1051</v>
      </c>
      <c r="BY152" s="216">
        <v>1</v>
      </c>
      <c r="BZ152" s="220">
        <v>81.3</v>
      </c>
      <c r="CA152" s="111">
        <v>0</v>
      </c>
      <c r="CB152" s="111">
        <v>0</v>
      </c>
      <c r="CC152" s="111">
        <v>0</v>
      </c>
      <c r="CD152" s="112">
        <v>36</v>
      </c>
      <c r="CE152" s="114">
        <v>0.875</v>
      </c>
      <c r="CF152" s="216">
        <v>1</v>
      </c>
      <c r="CG152" s="216">
        <v>10.6</v>
      </c>
      <c r="CH152" s="107">
        <v>0</v>
      </c>
      <c r="CI152" s="110"/>
      <c r="CJ152" s="107">
        <v>13</v>
      </c>
      <c r="CK152" s="107">
        <v>0</v>
      </c>
      <c r="CL152" s="112">
        <v>0</v>
      </c>
      <c r="CM152" s="112">
        <v>0</v>
      </c>
      <c r="CN152" s="115">
        <v>56.666666666666664</v>
      </c>
      <c r="CO152" s="115">
        <v>398.66666666666669</v>
      </c>
      <c r="CP152" s="115">
        <v>106246.66666666667</v>
      </c>
      <c r="CQ152" s="116">
        <v>608333.89643858874</v>
      </c>
      <c r="CR152" s="115">
        <v>0</v>
      </c>
      <c r="CS152" s="115">
        <v>0</v>
      </c>
      <c r="CT152" s="112">
        <v>9</v>
      </c>
      <c r="CU152" s="112">
        <v>3935</v>
      </c>
      <c r="CV152" s="112">
        <v>866</v>
      </c>
      <c r="CW152" s="112">
        <v>0</v>
      </c>
    </row>
    <row r="153" spans="1:101" s="219" customFormat="1" x14ac:dyDescent="0.25">
      <c r="A153" s="110" t="s">
        <v>117</v>
      </c>
      <c r="B153" s="111">
        <v>24</v>
      </c>
      <c r="C153" s="111">
        <v>65</v>
      </c>
      <c r="D153" s="111">
        <v>1252</v>
      </c>
      <c r="E153" s="111">
        <v>37</v>
      </c>
      <c r="F153" s="111">
        <v>1</v>
      </c>
      <c r="G153" s="111">
        <v>37</v>
      </c>
      <c r="H153" s="111"/>
      <c r="I153" s="111"/>
      <c r="J153" s="111">
        <v>7</v>
      </c>
      <c r="K153" s="216">
        <v>6</v>
      </c>
      <c r="L153" s="111">
        <v>850.5</v>
      </c>
      <c r="M153" s="111" t="s">
        <v>569</v>
      </c>
      <c r="N153" s="111">
        <v>4</v>
      </c>
      <c r="O153" s="111">
        <v>66</v>
      </c>
      <c r="P153" s="111">
        <v>0</v>
      </c>
      <c r="Q153" s="111">
        <v>5</v>
      </c>
      <c r="R153" s="109">
        <v>0.64500000000000002</v>
      </c>
      <c r="S153" s="111">
        <v>7</v>
      </c>
      <c r="T153" s="2">
        <v>0</v>
      </c>
      <c r="U153" s="107">
        <v>1</v>
      </c>
      <c r="V153" s="112">
        <v>1014</v>
      </c>
      <c r="W153" s="107">
        <v>65</v>
      </c>
      <c r="X153" s="217">
        <v>1</v>
      </c>
      <c r="Y153" s="217">
        <v>45.6</v>
      </c>
      <c r="Z153" s="112">
        <v>0</v>
      </c>
      <c r="AA153" s="112">
        <v>0</v>
      </c>
      <c r="AB153" s="112">
        <v>542</v>
      </c>
      <c r="AC153" s="112">
        <v>0</v>
      </c>
      <c r="AD153" s="112">
        <v>8</v>
      </c>
      <c r="AE153" s="109">
        <v>0.47222222222222221</v>
      </c>
      <c r="AF153" s="109">
        <v>2.7777777777777776E-2</v>
      </c>
      <c r="AG153" s="107">
        <v>0</v>
      </c>
      <c r="AH153" s="107">
        <v>1</v>
      </c>
      <c r="AI153" s="106">
        <v>37913.533094775012</v>
      </c>
      <c r="AJ153" s="107">
        <v>4</v>
      </c>
      <c r="AK153" s="107">
        <v>0</v>
      </c>
      <c r="AL153" s="111">
        <v>0</v>
      </c>
      <c r="AM153" s="111">
        <v>0</v>
      </c>
      <c r="AN153" s="107">
        <v>2</v>
      </c>
      <c r="AO153" s="107">
        <v>3</v>
      </c>
      <c r="AP153" s="109">
        <v>0.1388888888888889</v>
      </c>
      <c r="AQ153" s="105">
        <v>5.0682848620199998E-3</v>
      </c>
      <c r="AR153" s="106">
        <v>0</v>
      </c>
      <c r="AS153" s="107">
        <v>0</v>
      </c>
      <c r="AT153" s="107">
        <v>0</v>
      </c>
      <c r="AU153" s="107">
        <v>3</v>
      </c>
      <c r="AV153" s="108">
        <v>28.977014259300002</v>
      </c>
      <c r="AW153" s="107">
        <v>0</v>
      </c>
      <c r="AX153" s="107">
        <v>1</v>
      </c>
      <c r="AY153" s="107">
        <v>0</v>
      </c>
      <c r="AZ153" s="107">
        <v>1</v>
      </c>
      <c r="BA153" s="218">
        <v>2</v>
      </c>
      <c r="BB153" s="218">
        <v>564.1</v>
      </c>
      <c r="BC153" s="111">
        <v>332</v>
      </c>
      <c r="BD153" s="107">
        <v>4086</v>
      </c>
      <c r="BE153" s="107">
        <v>122</v>
      </c>
      <c r="BF153" s="109">
        <v>0.33333333333333331</v>
      </c>
      <c r="BG153" s="105">
        <v>305.8662607503</v>
      </c>
      <c r="BH153" s="113">
        <v>10618.5470355</v>
      </c>
      <c r="BI153" s="113">
        <v>18040.845196300001</v>
      </c>
      <c r="BJ153" s="113">
        <v>19089.613175400002</v>
      </c>
      <c r="BK153" s="113">
        <v>10451.431726800001</v>
      </c>
      <c r="BL153" s="113">
        <v>121.59454469699999</v>
      </c>
      <c r="BM153" s="113">
        <v>41.223780016100001</v>
      </c>
      <c r="BN153" s="113">
        <v>1096.7410028434631</v>
      </c>
      <c r="BO153" s="105">
        <v>8</v>
      </c>
      <c r="BP153" s="105">
        <v>0</v>
      </c>
      <c r="BQ153" s="105">
        <v>0</v>
      </c>
      <c r="BR153" s="111" t="s">
        <v>564</v>
      </c>
      <c r="BS153" s="111" t="s">
        <v>564</v>
      </c>
      <c r="BT153" s="111" t="s">
        <v>564</v>
      </c>
      <c r="BU153" s="107">
        <v>0</v>
      </c>
      <c r="BV153" s="106">
        <v>1</v>
      </c>
      <c r="BW153" s="107">
        <v>13</v>
      </c>
      <c r="BX153" s="107">
        <v>822</v>
      </c>
      <c r="BY153" s="216" t="s">
        <v>588</v>
      </c>
      <c r="BZ153" s="216" t="s">
        <v>589</v>
      </c>
      <c r="CA153" s="111">
        <v>186</v>
      </c>
      <c r="CB153" s="111">
        <v>429</v>
      </c>
      <c r="CC153" s="111">
        <v>0</v>
      </c>
      <c r="CD153" s="112">
        <v>47</v>
      </c>
      <c r="CE153" s="114">
        <v>0.94899999999999995</v>
      </c>
      <c r="CF153" s="216">
        <v>0</v>
      </c>
      <c r="CG153" s="216">
        <v>0</v>
      </c>
      <c r="CH153" s="107">
        <v>6</v>
      </c>
      <c r="CI153" s="110"/>
      <c r="CJ153" s="107">
        <v>8</v>
      </c>
      <c r="CK153" s="107">
        <v>0</v>
      </c>
      <c r="CL153" s="112">
        <v>0</v>
      </c>
      <c r="CM153" s="112">
        <v>0</v>
      </c>
      <c r="CN153" s="115">
        <v>11.666666666666666</v>
      </c>
      <c r="CO153" s="115">
        <v>89</v>
      </c>
      <c r="CP153" s="115">
        <v>24042.666666666668</v>
      </c>
      <c r="CQ153" s="116">
        <v>1295374.0740740742</v>
      </c>
      <c r="CR153" s="115">
        <v>8</v>
      </c>
      <c r="CS153" s="115">
        <v>1</v>
      </c>
      <c r="CT153" s="112">
        <v>7</v>
      </c>
      <c r="CU153" s="112">
        <v>219</v>
      </c>
      <c r="CV153" s="112">
        <v>317</v>
      </c>
      <c r="CW153" s="112">
        <v>49</v>
      </c>
    </row>
    <row r="154" spans="1:101" s="219" customFormat="1" x14ac:dyDescent="0.25">
      <c r="A154" s="110" t="s">
        <v>290</v>
      </c>
      <c r="B154" s="111">
        <v>46</v>
      </c>
      <c r="C154" s="111">
        <v>101</v>
      </c>
      <c r="D154" s="111">
        <v>2192</v>
      </c>
      <c r="E154" s="111">
        <v>56</v>
      </c>
      <c r="F154" s="111">
        <v>10</v>
      </c>
      <c r="G154" s="111">
        <v>76</v>
      </c>
      <c r="H154" s="111">
        <v>1</v>
      </c>
      <c r="I154" s="111"/>
      <c r="J154" s="111">
        <v>28</v>
      </c>
      <c r="K154" s="216">
        <v>4</v>
      </c>
      <c r="L154" s="111">
        <v>194</v>
      </c>
      <c r="M154" s="111" t="s">
        <v>568</v>
      </c>
      <c r="N154" s="111">
        <v>38</v>
      </c>
      <c r="O154" s="111">
        <v>76</v>
      </c>
      <c r="P154" s="111">
        <v>1</v>
      </c>
      <c r="Q154" s="111">
        <v>69</v>
      </c>
      <c r="R154" s="109">
        <v>0.60465116279069764</v>
      </c>
      <c r="S154" s="111">
        <v>12</v>
      </c>
      <c r="T154" s="2">
        <v>0</v>
      </c>
      <c r="U154" s="107">
        <v>3</v>
      </c>
      <c r="V154" s="112">
        <v>1271</v>
      </c>
      <c r="W154" s="107">
        <v>696</v>
      </c>
      <c r="X154" s="217">
        <v>1</v>
      </c>
      <c r="Y154" s="217">
        <v>18.399999999999999</v>
      </c>
      <c r="Z154" s="112">
        <v>4949.335</v>
      </c>
      <c r="AA154" s="112">
        <v>0</v>
      </c>
      <c r="AB154" s="112">
        <v>8215</v>
      </c>
      <c r="AC154" s="112">
        <v>756</v>
      </c>
      <c r="AD154" s="112">
        <v>12</v>
      </c>
      <c r="AE154" s="109">
        <v>0.51807228915662651</v>
      </c>
      <c r="AF154" s="109">
        <v>1.8072289156626505E-2</v>
      </c>
      <c r="AG154" s="107">
        <v>1</v>
      </c>
      <c r="AH154" s="107">
        <v>0</v>
      </c>
      <c r="AI154" s="106">
        <v>33732.621178701396</v>
      </c>
      <c r="AJ154" s="107">
        <v>5</v>
      </c>
      <c r="AK154" s="107">
        <v>0</v>
      </c>
      <c r="AL154" s="111">
        <v>2</v>
      </c>
      <c r="AM154" s="111">
        <v>25.1</v>
      </c>
      <c r="AN154" s="107">
        <v>7</v>
      </c>
      <c r="AO154" s="107">
        <v>62</v>
      </c>
      <c r="AP154" s="109">
        <v>0.16265060240963855</v>
      </c>
      <c r="AQ154" s="105">
        <v>0</v>
      </c>
      <c r="AR154" s="106">
        <v>277.30134010200004</v>
      </c>
      <c r="AS154" s="107">
        <v>2</v>
      </c>
      <c r="AT154" s="107">
        <v>2</v>
      </c>
      <c r="AU154" s="107">
        <v>9</v>
      </c>
      <c r="AV154" s="108">
        <v>11.206110112399999</v>
      </c>
      <c r="AW154" s="107">
        <v>0</v>
      </c>
      <c r="AX154" s="107">
        <v>0</v>
      </c>
      <c r="AY154" s="107">
        <v>0</v>
      </c>
      <c r="AZ154" s="107">
        <v>3</v>
      </c>
      <c r="BA154" s="218" t="s">
        <v>588</v>
      </c>
      <c r="BB154" s="218" t="s">
        <v>589</v>
      </c>
      <c r="BC154" s="111">
        <v>926</v>
      </c>
      <c r="BD154" s="107">
        <v>19706</v>
      </c>
      <c r="BE154" s="107">
        <v>3195</v>
      </c>
      <c r="BF154" s="109">
        <v>0.26506024096385544</v>
      </c>
      <c r="BG154" s="105">
        <v>5.67567831091E-3</v>
      </c>
      <c r="BH154" s="113">
        <v>224.56494308000003</v>
      </c>
      <c r="BI154" s="113">
        <v>224.56494965300001</v>
      </c>
      <c r="BJ154" s="113">
        <v>574.21520725100004</v>
      </c>
      <c r="BK154" s="113">
        <v>0</v>
      </c>
      <c r="BL154" s="113">
        <v>0</v>
      </c>
      <c r="BM154" s="113">
        <v>488.42681073599999</v>
      </c>
      <c r="BN154" s="113">
        <v>715.01707904273417</v>
      </c>
      <c r="BO154" s="105">
        <v>10</v>
      </c>
      <c r="BP154" s="105">
        <v>0</v>
      </c>
      <c r="BQ154" s="105">
        <v>0</v>
      </c>
      <c r="BR154" s="111" t="s">
        <v>564</v>
      </c>
      <c r="BS154" s="111" t="s">
        <v>564</v>
      </c>
      <c r="BT154" s="111" t="s">
        <v>564</v>
      </c>
      <c r="BU154" s="107">
        <v>2</v>
      </c>
      <c r="BV154" s="106">
        <v>0</v>
      </c>
      <c r="BW154" s="107">
        <v>30</v>
      </c>
      <c r="BX154" s="107">
        <v>1252</v>
      </c>
      <c r="BY154" s="216">
        <v>4</v>
      </c>
      <c r="BZ154" s="220">
        <v>785.9</v>
      </c>
      <c r="CA154" s="111">
        <v>1897</v>
      </c>
      <c r="CB154" s="111">
        <v>1147</v>
      </c>
      <c r="CC154" s="111">
        <v>0</v>
      </c>
      <c r="CD154" s="112">
        <v>149</v>
      </c>
      <c r="CE154" s="114">
        <v>0.95699999999999996</v>
      </c>
      <c r="CF154" s="216">
        <v>2</v>
      </c>
      <c r="CG154" s="216">
        <v>35.299999999999997</v>
      </c>
      <c r="CH154" s="107">
        <v>24</v>
      </c>
      <c r="CI154" s="110">
        <v>0.25</v>
      </c>
      <c r="CJ154" s="107">
        <v>40</v>
      </c>
      <c r="CK154" s="107">
        <v>1</v>
      </c>
      <c r="CL154" s="112">
        <v>0</v>
      </c>
      <c r="CM154" s="112">
        <v>0</v>
      </c>
      <c r="CN154" s="115">
        <v>30</v>
      </c>
      <c r="CO154" s="115">
        <v>644.33333333333337</v>
      </c>
      <c r="CP154" s="115">
        <v>31325.333333333332</v>
      </c>
      <c r="CQ154" s="116">
        <v>1216537.0370370368</v>
      </c>
      <c r="CR154" s="115">
        <v>14</v>
      </c>
      <c r="CS154" s="115">
        <v>3</v>
      </c>
      <c r="CT154" s="112">
        <v>13</v>
      </c>
      <c r="CU154" s="112">
        <v>3475</v>
      </c>
      <c r="CV154" s="112">
        <v>920</v>
      </c>
      <c r="CW154" s="112">
        <v>268</v>
      </c>
    </row>
    <row r="155" spans="1:101" s="219" customFormat="1" x14ac:dyDescent="0.25">
      <c r="A155" s="110" t="s">
        <v>224</v>
      </c>
      <c r="B155" s="111">
        <v>14</v>
      </c>
      <c r="C155" s="111">
        <v>36</v>
      </c>
      <c r="D155" s="111">
        <v>345</v>
      </c>
      <c r="E155" s="111">
        <v>11</v>
      </c>
      <c r="F155" s="111">
        <v>0</v>
      </c>
      <c r="G155" s="111">
        <v>24</v>
      </c>
      <c r="H155" s="111"/>
      <c r="I155" s="111"/>
      <c r="J155" s="111">
        <v>14</v>
      </c>
      <c r="K155" s="216">
        <v>8</v>
      </c>
      <c r="L155" s="111">
        <v>978.2</v>
      </c>
      <c r="M155" s="111" t="s">
        <v>568</v>
      </c>
      <c r="N155" s="111">
        <v>16</v>
      </c>
      <c r="O155" s="111">
        <v>99</v>
      </c>
      <c r="P155" s="111">
        <v>4</v>
      </c>
      <c r="Q155" s="111">
        <v>0</v>
      </c>
      <c r="R155" s="109">
        <v>0.47222222222222221</v>
      </c>
      <c r="S155" s="111">
        <v>5</v>
      </c>
      <c r="T155" s="2">
        <v>1</v>
      </c>
      <c r="U155" s="107">
        <v>2</v>
      </c>
      <c r="V155" s="112">
        <v>2</v>
      </c>
      <c r="W155" s="107">
        <v>831</v>
      </c>
      <c r="X155" s="217">
        <v>4</v>
      </c>
      <c r="Y155" s="217">
        <v>975.5</v>
      </c>
      <c r="Z155" s="112">
        <v>0</v>
      </c>
      <c r="AA155" s="112">
        <v>0</v>
      </c>
      <c r="AB155" s="112">
        <v>3959</v>
      </c>
      <c r="AC155" s="112">
        <v>406</v>
      </c>
      <c r="AD155" s="112">
        <v>6</v>
      </c>
      <c r="AE155" s="109">
        <v>0.65384615384615385</v>
      </c>
      <c r="AF155" s="109">
        <v>1.9230769230769232E-2</v>
      </c>
      <c r="AG155" s="107">
        <v>0</v>
      </c>
      <c r="AH155" s="107">
        <v>0</v>
      </c>
      <c r="AI155" s="106">
        <v>11789.161149281801</v>
      </c>
      <c r="AJ155" s="107">
        <v>2</v>
      </c>
      <c r="AK155" s="107">
        <v>0</v>
      </c>
      <c r="AL155" s="111">
        <v>0</v>
      </c>
      <c r="AM155" s="111">
        <v>0</v>
      </c>
      <c r="AN155" s="107">
        <v>2</v>
      </c>
      <c r="AO155" s="107">
        <v>18</v>
      </c>
      <c r="AP155" s="109">
        <v>0.16346153846153846</v>
      </c>
      <c r="AQ155" s="105">
        <v>0</v>
      </c>
      <c r="AR155" s="106">
        <v>0.10101545846899999</v>
      </c>
      <c r="AS155" s="107">
        <v>0</v>
      </c>
      <c r="AT155" s="107">
        <v>2</v>
      </c>
      <c r="AU155" s="107">
        <v>4</v>
      </c>
      <c r="AV155" s="108">
        <v>0.326332683199</v>
      </c>
      <c r="AW155" s="107">
        <v>0</v>
      </c>
      <c r="AX155" s="107">
        <v>0</v>
      </c>
      <c r="AY155" s="107">
        <v>0</v>
      </c>
      <c r="AZ155" s="107">
        <v>3</v>
      </c>
      <c r="BA155" s="218" t="s">
        <v>588</v>
      </c>
      <c r="BB155" s="218" t="s">
        <v>589</v>
      </c>
      <c r="BC155" s="111">
        <v>244</v>
      </c>
      <c r="BD155" s="107">
        <v>6553</v>
      </c>
      <c r="BE155" s="107">
        <v>335</v>
      </c>
      <c r="BF155" s="109">
        <v>0.47115384615384615</v>
      </c>
      <c r="BG155" s="105">
        <v>0</v>
      </c>
      <c r="BH155" s="113">
        <v>0</v>
      </c>
      <c r="BI155" s="113">
        <v>0</v>
      </c>
      <c r="BJ155" s="113">
        <v>0.55211702422300002</v>
      </c>
      <c r="BK155" s="113">
        <v>0</v>
      </c>
      <c r="BL155" s="113">
        <v>0</v>
      </c>
      <c r="BM155" s="113">
        <v>146.664680511</v>
      </c>
      <c r="BN155" s="113">
        <v>3.61520170495</v>
      </c>
      <c r="BO155" s="105">
        <v>1</v>
      </c>
      <c r="BP155" s="105">
        <v>0</v>
      </c>
      <c r="BQ155" s="105">
        <v>0</v>
      </c>
      <c r="BR155" s="111" t="s">
        <v>564</v>
      </c>
      <c r="BS155" s="111" t="s">
        <v>564</v>
      </c>
      <c r="BT155" s="111" t="s">
        <v>564</v>
      </c>
      <c r="BU155" s="107">
        <v>0</v>
      </c>
      <c r="BV155" s="106">
        <v>0</v>
      </c>
      <c r="BW155" s="107">
        <v>1</v>
      </c>
      <c r="BX155" s="107">
        <v>8</v>
      </c>
      <c r="BY155" s="216">
        <v>2</v>
      </c>
      <c r="BZ155" s="220">
        <v>789.6</v>
      </c>
      <c r="CA155" s="111">
        <v>184</v>
      </c>
      <c r="CB155" s="111">
        <v>137</v>
      </c>
      <c r="CC155" s="111">
        <v>0</v>
      </c>
      <c r="CD155" s="112">
        <v>37</v>
      </c>
      <c r="CE155" s="114">
        <v>0.94899999999999995</v>
      </c>
      <c r="CF155" s="216">
        <v>9</v>
      </c>
      <c r="CG155" s="216">
        <v>185.5</v>
      </c>
      <c r="CH155" s="107">
        <v>8</v>
      </c>
      <c r="CI155" s="110"/>
      <c r="CJ155" s="107">
        <v>10</v>
      </c>
      <c r="CK155" s="107">
        <v>2</v>
      </c>
      <c r="CL155" s="112">
        <v>0</v>
      </c>
      <c r="CM155" s="112">
        <v>0</v>
      </c>
      <c r="CN155" s="115">
        <v>13.333333333333334</v>
      </c>
      <c r="CO155" s="115">
        <v>156</v>
      </c>
      <c r="CP155" s="115">
        <v>6035.333333333333</v>
      </c>
      <c r="CQ155" s="116">
        <v>244666.66666666669</v>
      </c>
      <c r="CR155" s="115">
        <v>4</v>
      </c>
      <c r="CS155" s="115">
        <v>0</v>
      </c>
      <c r="CT155" s="112">
        <v>5</v>
      </c>
      <c r="CU155" s="112">
        <v>2630</v>
      </c>
      <c r="CV155" s="112">
        <v>99</v>
      </c>
      <c r="CW155" s="112">
        <v>0</v>
      </c>
    </row>
    <row r="156" spans="1:101" s="219" customFormat="1" x14ac:dyDescent="0.25">
      <c r="A156" s="110" t="s">
        <v>119</v>
      </c>
      <c r="B156" s="111">
        <v>30</v>
      </c>
      <c r="C156" s="111">
        <v>59</v>
      </c>
      <c r="D156" s="111">
        <v>1174</v>
      </c>
      <c r="E156" s="111">
        <v>116</v>
      </c>
      <c r="F156" s="111">
        <v>3</v>
      </c>
      <c r="G156" s="111">
        <v>35</v>
      </c>
      <c r="H156" s="111">
        <v>1</v>
      </c>
      <c r="I156" s="111"/>
      <c r="J156" s="111">
        <v>4</v>
      </c>
      <c r="K156" s="216">
        <v>4</v>
      </c>
      <c r="L156" s="111">
        <v>216.7</v>
      </c>
      <c r="M156" s="111" t="s">
        <v>568</v>
      </c>
      <c r="N156" s="111">
        <v>15</v>
      </c>
      <c r="O156" s="111">
        <v>50</v>
      </c>
      <c r="P156" s="111">
        <v>0</v>
      </c>
      <c r="Q156" s="111">
        <v>28</v>
      </c>
      <c r="R156" s="109">
        <v>0.64500000000000002</v>
      </c>
      <c r="S156" s="111">
        <v>3</v>
      </c>
      <c r="T156" s="2">
        <v>0</v>
      </c>
      <c r="U156" s="107">
        <v>0</v>
      </c>
      <c r="V156" s="112">
        <v>5697</v>
      </c>
      <c r="W156" s="107">
        <v>121</v>
      </c>
      <c r="X156" s="217">
        <v>6</v>
      </c>
      <c r="Y156" s="217">
        <v>105.8</v>
      </c>
      <c r="Z156" s="112">
        <v>0</v>
      </c>
      <c r="AA156" s="112">
        <v>1</v>
      </c>
      <c r="AB156" s="112">
        <v>359</v>
      </c>
      <c r="AC156" s="112">
        <v>150</v>
      </c>
      <c r="AD156" s="112">
        <v>2</v>
      </c>
      <c r="AE156" s="109">
        <v>0.51700000000000002</v>
      </c>
      <c r="AF156" s="109">
        <v>4.8000000000000001E-2</v>
      </c>
      <c r="AG156" s="107">
        <v>1</v>
      </c>
      <c r="AH156" s="107">
        <v>0</v>
      </c>
      <c r="AI156" s="106">
        <v>0</v>
      </c>
      <c r="AJ156" s="107">
        <v>3</v>
      </c>
      <c r="AK156" s="107">
        <v>0</v>
      </c>
      <c r="AL156" s="111">
        <v>0</v>
      </c>
      <c r="AM156" s="111">
        <v>0</v>
      </c>
      <c r="AN156" s="107">
        <v>3</v>
      </c>
      <c r="AO156" s="107">
        <v>7</v>
      </c>
      <c r="AP156" s="109">
        <v>0.216</v>
      </c>
      <c r="AQ156" s="105">
        <v>163.720768171</v>
      </c>
      <c r="AR156" s="106">
        <v>78.331046680399993</v>
      </c>
      <c r="AS156" s="107">
        <v>0</v>
      </c>
      <c r="AT156" s="107">
        <v>2</v>
      </c>
      <c r="AU156" s="107">
        <v>3</v>
      </c>
      <c r="AV156" s="108">
        <v>9.74304985751</v>
      </c>
      <c r="AW156" s="107">
        <v>0</v>
      </c>
      <c r="AX156" s="107">
        <v>0</v>
      </c>
      <c r="AY156" s="107">
        <v>0</v>
      </c>
      <c r="AZ156" s="107">
        <v>0</v>
      </c>
      <c r="BA156" s="218" t="s">
        <v>588</v>
      </c>
      <c r="BB156" s="218" t="s">
        <v>589</v>
      </c>
      <c r="BC156" s="111">
        <v>10</v>
      </c>
      <c r="BD156" s="107">
        <v>924</v>
      </c>
      <c r="BE156" s="107">
        <v>10</v>
      </c>
      <c r="BF156" s="109">
        <v>0.439</v>
      </c>
      <c r="BG156" s="105">
        <v>1.8362888566000001E-2</v>
      </c>
      <c r="BH156" s="113">
        <v>189.04840365699999</v>
      </c>
      <c r="BI156" s="113">
        <v>0</v>
      </c>
      <c r="BJ156" s="113">
        <v>1868.0130673799999</v>
      </c>
      <c r="BK156" s="113">
        <v>0</v>
      </c>
      <c r="BL156" s="113">
        <v>74.220800331099994</v>
      </c>
      <c r="BM156" s="113">
        <v>349.88966653300002</v>
      </c>
      <c r="BN156" s="113">
        <v>1156.2320358093025</v>
      </c>
      <c r="BO156" s="105">
        <v>3</v>
      </c>
      <c r="BP156" s="105">
        <v>0</v>
      </c>
      <c r="BQ156" s="105">
        <v>3.92910778214</v>
      </c>
      <c r="BR156" s="111" t="s">
        <v>564</v>
      </c>
      <c r="BS156" s="111" t="s">
        <v>564</v>
      </c>
      <c r="BT156" s="111" t="s">
        <v>564</v>
      </c>
      <c r="BU156" s="107">
        <v>0</v>
      </c>
      <c r="BV156" s="106">
        <v>0</v>
      </c>
      <c r="BW156" s="107">
        <v>6</v>
      </c>
      <c r="BX156" s="107">
        <v>281</v>
      </c>
      <c r="BY156" s="216">
        <v>3</v>
      </c>
      <c r="BZ156" s="220">
        <v>1657.3</v>
      </c>
      <c r="CA156" s="111">
        <v>2</v>
      </c>
      <c r="CB156" s="111">
        <v>231</v>
      </c>
      <c r="CC156" s="111">
        <v>0</v>
      </c>
      <c r="CD156" s="112">
        <v>36</v>
      </c>
      <c r="CE156" s="114">
        <v>0.93399999999999994</v>
      </c>
      <c r="CF156" s="216">
        <v>4</v>
      </c>
      <c r="CG156" s="216">
        <v>108.6</v>
      </c>
      <c r="CH156" s="107">
        <v>6</v>
      </c>
      <c r="CI156" s="110"/>
      <c r="CJ156" s="107">
        <v>2</v>
      </c>
      <c r="CK156" s="107">
        <v>1</v>
      </c>
      <c r="CL156" s="112">
        <v>0</v>
      </c>
      <c r="CM156" s="112">
        <v>1</v>
      </c>
      <c r="CN156" s="115">
        <v>11.666666666666666</v>
      </c>
      <c r="CO156" s="115">
        <v>141.33333333333334</v>
      </c>
      <c r="CP156" s="115">
        <v>5952.666666666667</v>
      </c>
      <c r="CQ156" s="116">
        <v>110100</v>
      </c>
      <c r="CR156" s="115">
        <v>3</v>
      </c>
      <c r="CS156" s="115">
        <v>1</v>
      </c>
      <c r="CT156" s="112">
        <v>4</v>
      </c>
      <c r="CU156" s="112">
        <v>0</v>
      </c>
      <c r="CV156" s="112">
        <v>457</v>
      </c>
      <c r="CW156" s="112">
        <v>170</v>
      </c>
    </row>
    <row r="157" spans="1:101" s="219" customFormat="1" x14ac:dyDescent="0.25">
      <c r="A157" s="110" t="s">
        <v>163</v>
      </c>
      <c r="B157" s="111">
        <v>2</v>
      </c>
      <c r="C157" s="111">
        <v>28</v>
      </c>
      <c r="D157" s="111">
        <v>327</v>
      </c>
      <c r="E157" s="111">
        <v>1</v>
      </c>
      <c r="F157" s="111">
        <v>3</v>
      </c>
      <c r="G157" s="111">
        <v>27</v>
      </c>
      <c r="H157" s="111"/>
      <c r="I157" s="111"/>
      <c r="J157" s="111">
        <v>21</v>
      </c>
      <c r="K157" s="216">
        <v>9</v>
      </c>
      <c r="L157" s="111">
        <v>906.5</v>
      </c>
      <c r="M157" s="111" t="s">
        <v>569</v>
      </c>
      <c r="N157" s="111">
        <v>0</v>
      </c>
      <c r="O157" s="111">
        <v>541</v>
      </c>
      <c r="P157" s="111">
        <v>15</v>
      </c>
      <c r="Q157" s="111">
        <v>8</v>
      </c>
      <c r="R157" s="109">
        <v>0.71641791044776115</v>
      </c>
      <c r="S157" s="111">
        <v>1</v>
      </c>
      <c r="T157" s="2">
        <v>0</v>
      </c>
      <c r="U157" s="107">
        <v>2</v>
      </c>
      <c r="V157" s="112">
        <v>97</v>
      </c>
      <c r="W157" s="107">
        <v>197</v>
      </c>
      <c r="X157" s="217">
        <v>4</v>
      </c>
      <c r="Y157" s="217">
        <v>646.70000000000005</v>
      </c>
      <c r="Z157" s="112">
        <v>3076.98</v>
      </c>
      <c r="AA157" s="112">
        <v>0</v>
      </c>
      <c r="AB157" s="112">
        <v>0</v>
      </c>
      <c r="AC157" s="112">
        <v>0</v>
      </c>
      <c r="AD157" s="112">
        <v>0</v>
      </c>
      <c r="AE157" s="109">
        <v>0.65934065934065933</v>
      </c>
      <c r="AF157" s="109">
        <v>4.4444444444444446E-2</v>
      </c>
      <c r="AG157" s="107">
        <v>0</v>
      </c>
      <c r="AH157" s="107">
        <v>0</v>
      </c>
      <c r="AI157" s="106">
        <v>0</v>
      </c>
      <c r="AJ157" s="107">
        <v>0</v>
      </c>
      <c r="AK157" s="107">
        <v>0</v>
      </c>
      <c r="AL157" s="111">
        <v>0</v>
      </c>
      <c r="AM157" s="111">
        <v>0</v>
      </c>
      <c r="AN157" s="107">
        <v>0</v>
      </c>
      <c r="AO157" s="107">
        <v>4</v>
      </c>
      <c r="AP157" s="109">
        <v>0.15384615384615385</v>
      </c>
      <c r="AQ157" s="105">
        <v>0</v>
      </c>
      <c r="AR157" s="106">
        <v>0</v>
      </c>
      <c r="AS157" s="107">
        <v>0</v>
      </c>
      <c r="AT157" s="107">
        <v>0</v>
      </c>
      <c r="AU157" s="107">
        <v>3</v>
      </c>
      <c r="AV157" s="108">
        <v>1.4096221662800001</v>
      </c>
      <c r="AW157" s="107">
        <v>0</v>
      </c>
      <c r="AX157" s="107">
        <v>0</v>
      </c>
      <c r="AY157" s="107">
        <v>0</v>
      </c>
      <c r="AZ157" s="107">
        <v>0</v>
      </c>
      <c r="BA157" s="218" t="s">
        <v>588</v>
      </c>
      <c r="BB157" s="218" t="s">
        <v>589</v>
      </c>
      <c r="BC157" s="111">
        <v>3124</v>
      </c>
      <c r="BD157" s="107">
        <v>5143</v>
      </c>
      <c r="BE157" s="107">
        <v>359</v>
      </c>
      <c r="BF157" s="109">
        <v>0.46153846153846156</v>
      </c>
      <c r="BG157" s="105">
        <v>0</v>
      </c>
      <c r="BH157" s="113">
        <v>0</v>
      </c>
      <c r="BI157" s="113">
        <v>0</v>
      </c>
      <c r="BJ157" s="113">
        <v>0</v>
      </c>
      <c r="BK157" s="113">
        <v>0</v>
      </c>
      <c r="BL157" s="113">
        <v>0</v>
      </c>
      <c r="BM157" s="113">
        <v>99.70851251900001</v>
      </c>
      <c r="BN157" s="113">
        <v>12.536276694163201</v>
      </c>
      <c r="BO157" s="105">
        <v>2</v>
      </c>
      <c r="BP157" s="105">
        <v>0</v>
      </c>
      <c r="BQ157" s="105">
        <v>0</v>
      </c>
      <c r="BR157" s="111" t="s">
        <v>564</v>
      </c>
      <c r="BS157" s="111" t="s">
        <v>564</v>
      </c>
      <c r="BT157" s="111" t="s">
        <v>564</v>
      </c>
      <c r="BU157" s="107">
        <v>0</v>
      </c>
      <c r="BV157" s="106">
        <v>0</v>
      </c>
      <c r="BW157" s="107">
        <v>11</v>
      </c>
      <c r="BX157" s="107">
        <v>1666</v>
      </c>
      <c r="BY157" s="216">
        <v>2</v>
      </c>
      <c r="BZ157" s="220">
        <v>314.10000000000002</v>
      </c>
      <c r="CA157" s="111">
        <v>0</v>
      </c>
      <c r="CB157" s="111">
        <v>32</v>
      </c>
      <c r="CC157" s="111">
        <v>0</v>
      </c>
      <c r="CD157" s="112">
        <v>45</v>
      </c>
      <c r="CE157" s="114">
        <v>0.90500000000000003</v>
      </c>
      <c r="CF157" s="216">
        <v>1</v>
      </c>
      <c r="CG157" s="216">
        <v>26.1</v>
      </c>
      <c r="CH157" s="107">
        <v>0</v>
      </c>
      <c r="CI157" s="110"/>
      <c r="CJ157" s="107">
        <v>6</v>
      </c>
      <c r="CK157" s="107">
        <v>0</v>
      </c>
      <c r="CL157" s="112">
        <v>0</v>
      </c>
      <c r="CM157" s="112">
        <v>0</v>
      </c>
      <c r="CN157" s="115">
        <v>28.333333333333332</v>
      </c>
      <c r="CO157" s="115">
        <v>312.33333333333331</v>
      </c>
      <c r="CP157" s="115">
        <v>17089</v>
      </c>
      <c r="CQ157" s="116">
        <v>28861.886863325199</v>
      </c>
      <c r="CR157" s="115">
        <v>0</v>
      </c>
      <c r="CS157" s="115">
        <v>2</v>
      </c>
      <c r="CT157" s="112">
        <v>1</v>
      </c>
      <c r="CU157" s="112">
        <v>0</v>
      </c>
      <c r="CV157" s="112">
        <v>0</v>
      </c>
      <c r="CW157" s="112">
        <v>0</v>
      </c>
    </row>
    <row r="158" spans="1:101" s="219" customFormat="1" x14ac:dyDescent="0.25">
      <c r="A158" s="110" t="s">
        <v>145</v>
      </c>
      <c r="B158" s="111">
        <v>12</v>
      </c>
      <c r="C158" s="111">
        <v>62</v>
      </c>
      <c r="D158" s="111">
        <v>679</v>
      </c>
      <c r="E158" s="111">
        <v>16</v>
      </c>
      <c r="F158" s="111">
        <v>1</v>
      </c>
      <c r="G158" s="111">
        <v>21</v>
      </c>
      <c r="H158" s="111"/>
      <c r="I158" s="111"/>
      <c r="J158" s="111">
        <v>8</v>
      </c>
      <c r="K158" s="216">
        <v>9</v>
      </c>
      <c r="L158" s="111">
        <v>772.9</v>
      </c>
      <c r="M158" s="111" t="s">
        <v>568</v>
      </c>
      <c r="N158" s="111">
        <v>0</v>
      </c>
      <c r="O158" s="111">
        <v>134</v>
      </c>
      <c r="P158" s="111">
        <v>6</v>
      </c>
      <c r="Q158" s="111">
        <v>36</v>
      </c>
      <c r="R158" s="109">
        <v>0.64500000000000002</v>
      </c>
      <c r="S158" s="111">
        <v>2</v>
      </c>
      <c r="T158" s="2">
        <v>0</v>
      </c>
      <c r="U158" s="107">
        <v>0</v>
      </c>
      <c r="V158" s="112">
        <v>4189</v>
      </c>
      <c r="W158" s="107">
        <v>79</v>
      </c>
      <c r="X158" s="217">
        <v>2</v>
      </c>
      <c r="Y158" s="217">
        <v>31.1</v>
      </c>
      <c r="Z158" s="112">
        <v>0</v>
      </c>
      <c r="AA158" s="112">
        <v>0</v>
      </c>
      <c r="AB158" s="112">
        <v>6</v>
      </c>
      <c r="AC158" s="112">
        <v>0</v>
      </c>
      <c r="AD158" s="112">
        <v>0</v>
      </c>
      <c r="AE158" s="109">
        <v>0.51700000000000002</v>
      </c>
      <c r="AF158" s="109">
        <v>4.8000000000000001E-2</v>
      </c>
      <c r="AG158" s="107">
        <v>0</v>
      </c>
      <c r="AH158" s="107">
        <v>1</v>
      </c>
      <c r="AI158" s="106">
        <v>49772.48863359433</v>
      </c>
      <c r="AJ158" s="107">
        <v>5</v>
      </c>
      <c r="AK158" s="107">
        <v>0</v>
      </c>
      <c r="AL158" s="111">
        <v>3</v>
      </c>
      <c r="AM158" s="111">
        <v>442.6</v>
      </c>
      <c r="AN158" s="107">
        <v>0</v>
      </c>
      <c r="AO158" s="107">
        <v>5</v>
      </c>
      <c r="AP158" s="109">
        <v>0.216</v>
      </c>
      <c r="AQ158" s="105">
        <v>0</v>
      </c>
      <c r="AR158" s="106">
        <v>307.16950318200003</v>
      </c>
      <c r="AS158" s="107">
        <v>0</v>
      </c>
      <c r="AT158" s="107">
        <v>0</v>
      </c>
      <c r="AU158" s="107">
        <v>1</v>
      </c>
      <c r="AV158" s="108">
        <v>14.0836482734</v>
      </c>
      <c r="AW158" s="107">
        <v>0</v>
      </c>
      <c r="AX158" s="107">
        <v>0</v>
      </c>
      <c r="AY158" s="107">
        <v>0</v>
      </c>
      <c r="AZ158" s="107">
        <v>0</v>
      </c>
      <c r="BA158" s="218" t="s">
        <v>588</v>
      </c>
      <c r="BB158" s="218" t="s">
        <v>589</v>
      </c>
      <c r="BC158" s="111">
        <v>104</v>
      </c>
      <c r="BD158" s="107">
        <v>1368</v>
      </c>
      <c r="BE158" s="107">
        <v>432</v>
      </c>
      <c r="BF158" s="109">
        <v>0.439</v>
      </c>
      <c r="BG158" s="105">
        <v>5.4868903227999999</v>
      </c>
      <c r="BH158" s="113">
        <v>10.760837156699999</v>
      </c>
      <c r="BI158" s="113">
        <v>0</v>
      </c>
      <c r="BJ158" s="113">
        <v>330.45161198800002</v>
      </c>
      <c r="BK158" s="113">
        <v>0</v>
      </c>
      <c r="BL158" s="113">
        <v>0</v>
      </c>
      <c r="BM158" s="113">
        <v>6.7564504739800002</v>
      </c>
      <c r="BN158" s="113">
        <v>402.56461400010716</v>
      </c>
      <c r="BO158" s="105">
        <v>2</v>
      </c>
      <c r="BP158" s="105">
        <v>0</v>
      </c>
      <c r="BQ158" s="105">
        <v>0</v>
      </c>
      <c r="BR158" s="111" t="s">
        <v>564</v>
      </c>
      <c r="BS158" s="111" t="s">
        <v>564</v>
      </c>
      <c r="BT158" s="111" t="s">
        <v>564</v>
      </c>
      <c r="BU158" s="107">
        <v>0</v>
      </c>
      <c r="BV158" s="106">
        <v>1</v>
      </c>
      <c r="BW158" s="107">
        <v>0</v>
      </c>
      <c r="BX158" s="107">
        <v>0</v>
      </c>
      <c r="BY158" s="216">
        <v>2</v>
      </c>
      <c r="BZ158" s="220">
        <v>64.8</v>
      </c>
      <c r="CA158" s="111">
        <v>0</v>
      </c>
      <c r="CB158" s="111">
        <v>0</v>
      </c>
      <c r="CC158" s="111">
        <v>0</v>
      </c>
      <c r="CD158" s="112">
        <v>91</v>
      </c>
      <c r="CE158" s="114">
        <v>0.95</v>
      </c>
      <c r="CF158" s="216">
        <v>3</v>
      </c>
      <c r="CG158" s="216">
        <v>59.8</v>
      </c>
      <c r="CH158" s="107">
        <v>0</v>
      </c>
      <c r="CI158" s="110">
        <f>1/8</f>
        <v>0.125</v>
      </c>
      <c r="CJ158" s="107">
        <v>4</v>
      </c>
      <c r="CK158" s="107">
        <v>0</v>
      </c>
      <c r="CL158" s="112">
        <v>0</v>
      </c>
      <c r="CM158" s="112">
        <v>0</v>
      </c>
      <c r="CN158" s="115">
        <v>8.3333333333333339</v>
      </c>
      <c r="CO158" s="115">
        <v>0</v>
      </c>
      <c r="CP158" s="115">
        <v>0</v>
      </c>
      <c r="CQ158" s="116">
        <v>111459.25925925926</v>
      </c>
      <c r="CR158" s="115">
        <v>0</v>
      </c>
      <c r="CS158" s="115">
        <v>2</v>
      </c>
      <c r="CT158" s="112">
        <v>3</v>
      </c>
      <c r="CU158" s="112">
        <v>0</v>
      </c>
      <c r="CV158" s="112">
        <v>328</v>
      </c>
      <c r="CW158" s="112">
        <v>44</v>
      </c>
    </row>
    <row r="159" spans="1:101" s="219" customFormat="1" x14ac:dyDescent="0.25">
      <c r="A159" s="110" t="s">
        <v>82</v>
      </c>
      <c r="B159" s="111">
        <v>43</v>
      </c>
      <c r="C159" s="111">
        <v>39</v>
      </c>
      <c r="D159" s="111">
        <v>337</v>
      </c>
      <c r="E159" s="111">
        <v>26</v>
      </c>
      <c r="F159" s="111">
        <v>1</v>
      </c>
      <c r="G159" s="111">
        <v>11</v>
      </c>
      <c r="H159" s="111"/>
      <c r="I159" s="111"/>
      <c r="J159" s="111">
        <v>12</v>
      </c>
      <c r="K159" s="216">
        <v>1</v>
      </c>
      <c r="L159" s="111">
        <v>43.7</v>
      </c>
      <c r="M159" s="111" t="s">
        <v>568</v>
      </c>
      <c r="N159" s="111">
        <v>2</v>
      </c>
      <c r="O159" s="111">
        <v>0</v>
      </c>
      <c r="P159" s="111">
        <v>0</v>
      </c>
      <c r="Q159" s="111">
        <v>0</v>
      </c>
      <c r="R159" s="109">
        <v>0.57446808510638303</v>
      </c>
      <c r="S159" s="111">
        <v>1</v>
      </c>
      <c r="T159" s="2">
        <v>0</v>
      </c>
      <c r="U159" s="107">
        <v>1</v>
      </c>
      <c r="V159" s="112">
        <v>124</v>
      </c>
      <c r="W159" s="107">
        <v>32</v>
      </c>
      <c r="X159" s="217">
        <v>5</v>
      </c>
      <c r="Y159" s="217">
        <v>147.5</v>
      </c>
      <c r="Z159" s="112">
        <v>0</v>
      </c>
      <c r="AA159" s="112">
        <v>0</v>
      </c>
      <c r="AB159" s="112">
        <v>0</v>
      </c>
      <c r="AC159" s="112">
        <v>0</v>
      </c>
      <c r="AD159" s="112">
        <v>2</v>
      </c>
      <c r="AE159" s="109">
        <v>0.65151515151515149</v>
      </c>
      <c r="AF159" s="109">
        <v>0.12121212121212122</v>
      </c>
      <c r="AG159" s="107">
        <v>0</v>
      </c>
      <c r="AH159" s="107">
        <v>0</v>
      </c>
      <c r="AI159" s="106">
        <v>5444.1267539586006</v>
      </c>
      <c r="AJ159" s="107">
        <v>0</v>
      </c>
      <c r="AK159" s="107">
        <v>0</v>
      </c>
      <c r="AL159" s="111">
        <v>2</v>
      </c>
      <c r="AM159" s="111">
        <v>15.3</v>
      </c>
      <c r="AN159" s="107">
        <v>1</v>
      </c>
      <c r="AO159" s="107">
        <v>8</v>
      </c>
      <c r="AP159" s="109">
        <v>0.18181818181818182</v>
      </c>
      <c r="AQ159" s="105">
        <v>0</v>
      </c>
      <c r="AR159" s="106">
        <v>46.272600665699997</v>
      </c>
      <c r="AS159" s="107">
        <v>0</v>
      </c>
      <c r="AT159" s="107">
        <v>0</v>
      </c>
      <c r="AU159" s="107">
        <v>3</v>
      </c>
      <c r="AV159" s="108">
        <v>2.20026101338</v>
      </c>
      <c r="AW159" s="107">
        <v>0</v>
      </c>
      <c r="AX159" s="107">
        <v>0</v>
      </c>
      <c r="AY159" s="107">
        <v>0</v>
      </c>
      <c r="AZ159" s="107">
        <v>0</v>
      </c>
      <c r="BA159" s="218">
        <v>3</v>
      </c>
      <c r="BB159" s="218">
        <v>366.2</v>
      </c>
      <c r="BC159" s="111">
        <v>293</v>
      </c>
      <c r="BD159" s="107">
        <v>777</v>
      </c>
      <c r="BE159" s="107">
        <v>158</v>
      </c>
      <c r="BF159" s="109">
        <v>0.56060606060606055</v>
      </c>
      <c r="BG159" s="105">
        <v>0</v>
      </c>
      <c r="BH159" s="113">
        <v>0</v>
      </c>
      <c r="BI159" s="113">
        <v>0</v>
      </c>
      <c r="BJ159" s="113">
        <v>101.166604205</v>
      </c>
      <c r="BK159" s="113">
        <v>0</v>
      </c>
      <c r="BL159" s="113">
        <v>0</v>
      </c>
      <c r="BM159" s="113">
        <v>54.206018101199994</v>
      </c>
      <c r="BN159" s="113">
        <v>0</v>
      </c>
      <c r="BO159" s="105">
        <v>5</v>
      </c>
      <c r="BP159" s="105">
        <v>0</v>
      </c>
      <c r="BQ159" s="105">
        <v>0</v>
      </c>
      <c r="BR159" s="111" t="s">
        <v>564</v>
      </c>
      <c r="BS159" s="111" t="s">
        <v>564</v>
      </c>
      <c r="BT159" s="111" t="s">
        <v>564</v>
      </c>
      <c r="BU159" s="107">
        <v>0</v>
      </c>
      <c r="BV159" s="106">
        <v>0</v>
      </c>
      <c r="BW159" s="107">
        <v>1</v>
      </c>
      <c r="BX159" s="107">
        <v>30</v>
      </c>
      <c r="BY159" s="216">
        <v>2</v>
      </c>
      <c r="BZ159" s="220">
        <v>2731.6</v>
      </c>
      <c r="CA159" s="111">
        <v>0</v>
      </c>
      <c r="CB159" s="111">
        <v>756</v>
      </c>
      <c r="CC159" s="111">
        <v>0</v>
      </c>
      <c r="CD159" s="112">
        <v>4</v>
      </c>
      <c r="CE159" s="114">
        <v>0.93199999999999994</v>
      </c>
      <c r="CF159" s="216">
        <v>7</v>
      </c>
      <c r="CG159" s="216">
        <v>101.4</v>
      </c>
      <c r="CH159" s="107">
        <v>6</v>
      </c>
      <c r="CI159" s="110"/>
      <c r="CJ159" s="107">
        <v>1</v>
      </c>
      <c r="CK159" s="107">
        <v>0</v>
      </c>
      <c r="CL159" s="112">
        <v>0</v>
      </c>
      <c r="CM159" s="112">
        <v>0</v>
      </c>
      <c r="CN159" s="115">
        <v>5</v>
      </c>
      <c r="CO159" s="115">
        <v>0</v>
      </c>
      <c r="CP159" s="115">
        <v>0</v>
      </c>
      <c r="CQ159" s="116">
        <v>375155.55555555556</v>
      </c>
      <c r="CR159" s="115">
        <v>2</v>
      </c>
      <c r="CS159" s="115">
        <v>0</v>
      </c>
      <c r="CT159" s="112">
        <v>5</v>
      </c>
      <c r="CU159" s="112">
        <v>0</v>
      </c>
      <c r="CV159" s="112">
        <v>349</v>
      </c>
      <c r="CW159" s="112">
        <v>0</v>
      </c>
    </row>
    <row r="160" spans="1:101" s="219" customFormat="1" x14ac:dyDescent="0.25">
      <c r="A160" s="110" t="s">
        <v>100</v>
      </c>
      <c r="B160" s="111">
        <v>28</v>
      </c>
      <c r="C160" s="111">
        <v>105</v>
      </c>
      <c r="D160" s="111">
        <v>1406</v>
      </c>
      <c r="E160" s="111">
        <v>4</v>
      </c>
      <c r="F160" s="111">
        <v>0</v>
      </c>
      <c r="G160" s="111">
        <v>36</v>
      </c>
      <c r="H160" s="111"/>
      <c r="I160" s="111">
        <v>1</v>
      </c>
      <c r="J160" s="111">
        <v>15</v>
      </c>
      <c r="K160" s="216">
        <v>4</v>
      </c>
      <c r="L160" s="111">
        <v>1313.3</v>
      </c>
      <c r="M160" s="111" t="s">
        <v>568</v>
      </c>
      <c r="N160" s="111">
        <v>23</v>
      </c>
      <c r="O160" s="111">
        <v>0</v>
      </c>
      <c r="P160" s="111">
        <v>0</v>
      </c>
      <c r="Q160" s="111">
        <v>10</v>
      </c>
      <c r="R160" s="109">
        <v>0.60139860139860135</v>
      </c>
      <c r="S160" s="111">
        <v>8</v>
      </c>
      <c r="T160" s="2">
        <v>0</v>
      </c>
      <c r="U160" s="107">
        <v>6</v>
      </c>
      <c r="V160" s="112">
        <v>47</v>
      </c>
      <c r="W160" s="107">
        <v>1183</v>
      </c>
      <c r="X160" s="217">
        <v>0</v>
      </c>
      <c r="Y160" s="217">
        <v>0</v>
      </c>
      <c r="Z160" s="112">
        <v>0</v>
      </c>
      <c r="AA160" s="112">
        <v>0</v>
      </c>
      <c r="AB160" s="112">
        <v>274</v>
      </c>
      <c r="AC160" s="112">
        <v>10</v>
      </c>
      <c r="AD160" s="112">
        <v>5</v>
      </c>
      <c r="AE160" s="109">
        <v>0.45918367346938777</v>
      </c>
      <c r="AF160" s="109">
        <v>4.060913705583756E-2</v>
      </c>
      <c r="AG160" s="107">
        <v>1</v>
      </c>
      <c r="AH160" s="107">
        <v>2</v>
      </c>
      <c r="AI160" s="106">
        <v>9230.3836461876981</v>
      </c>
      <c r="AJ160" s="107">
        <v>0</v>
      </c>
      <c r="AK160" s="107">
        <v>0</v>
      </c>
      <c r="AL160" s="111">
        <v>0</v>
      </c>
      <c r="AM160" s="111">
        <v>0</v>
      </c>
      <c r="AN160" s="107">
        <v>5</v>
      </c>
      <c r="AO160" s="107">
        <v>32</v>
      </c>
      <c r="AP160" s="109">
        <v>0.14213197969543148</v>
      </c>
      <c r="AQ160" s="105">
        <v>0</v>
      </c>
      <c r="AR160" s="106">
        <v>221.648322097</v>
      </c>
      <c r="AS160" s="107">
        <v>2</v>
      </c>
      <c r="AT160" s="107">
        <v>4</v>
      </c>
      <c r="AU160" s="107">
        <v>4</v>
      </c>
      <c r="AV160" s="108">
        <v>0.9980764385480001</v>
      </c>
      <c r="AW160" s="107">
        <v>0</v>
      </c>
      <c r="AX160" s="107">
        <v>2</v>
      </c>
      <c r="AY160" s="107">
        <v>0</v>
      </c>
      <c r="AZ160" s="107">
        <v>0</v>
      </c>
      <c r="BA160" s="218">
        <v>1</v>
      </c>
      <c r="BB160" s="218">
        <v>9.8000000000000007</v>
      </c>
      <c r="BC160" s="111">
        <v>1136</v>
      </c>
      <c r="BD160" s="107">
        <v>11647</v>
      </c>
      <c r="BE160" s="107">
        <v>872</v>
      </c>
      <c r="BF160" s="109">
        <v>0.31472081218274112</v>
      </c>
      <c r="BG160" s="105">
        <v>0</v>
      </c>
      <c r="BH160" s="113">
        <v>0</v>
      </c>
      <c r="BI160" s="113">
        <v>1258.76168637</v>
      </c>
      <c r="BJ160" s="113">
        <v>1588.2116238999999</v>
      </c>
      <c r="BK160" s="113">
        <v>1258.7616875600002</v>
      </c>
      <c r="BL160" s="113">
        <v>0</v>
      </c>
      <c r="BM160" s="113">
        <v>141.87331458599999</v>
      </c>
      <c r="BN160" s="113">
        <v>17.818432215407999</v>
      </c>
      <c r="BO160" s="105">
        <v>26</v>
      </c>
      <c r="BP160" s="105">
        <v>0</v>
      </c>
      <c r="BQ160" s="105">
        <v>0</v>
      </c>
      <c r="BR160" s="111" t="s">
        <v>564</v>
      </c>
      <c r="BS160" s="111" t="s">
        <v>564</v>
      </c>
      <c r="BT160" s="111" t="s">
        <v>564</v>
      </c>
      <c r="BU160" s="107">
        <v>0</v>
      </c>
      <c r="BV160" s="106">
        <v>0</v>
      </c>
      <c r="BW160" s="107">
        <v>8</v>
      </c>
      <c r="BX160" s="107">
        <v>394</v>
      </c>
      <c r="BY160" s="216" t="s">
        <v>588</v>
      </c>
      <c r="BZ160" s="216" t="s">
        <v>589</v>
      </c>
      <c r="CA160" s="111">
        <v>4</v>
      </c>
      <c r="CB160" s="111">
        <v>0</v>
      </c>
      <c r="CC160" s="111">
        <v>0</v>
      </c>
      <c r="CD160" s="112">
        <v>211</v>
      </c>
      <c r="CE160" s="114">
        <v>0.95299999999999996</v>
      </c>
      <c r="CF160" s="216">
        <v>0</v>
      </c>
      <c r="CG160" s="216">
        <v>0</v>
      </c>
      <c r="CH160" s="107">
        <v>7</v>
      </c>
      <c r="CI160" s="110"/>
      <c r="CJ160" s="107">
        <v>23</v>
      </c>
      <c r="CK160" s="107">
        <v>0</v>
      </c>
      <c r="CL160" s="112">
        <v>2</v>
      </c>
      <c r="CM160" s="112">
        <v>0</v>
      </c>
      <c r="CN160" s="115">
        <v>15</v>
      </c>
      <c r="CO160" s="115">
        <v>707.33333333333337</v>
      </c>
      <c r="CP160" s="115">
        <v>9155</v>
      </c>
      <c r="CQ160" s="116">
        <v>1569944.4444444443</v>
      </c>
      <c r="CR160" s="115">
        <v>5</v>
      </c>
      <c r="CS160" s="115">
        <v>1</v>
      </c>
      <c r="CT160" s="112">
        <v>12</v>
      </c>
      <c r="CU160" s="112">
        <v>31</v>
      </c>
      <c r="CV160" s="112">
        <v>5671</v>
      </c>
      <c r="CW160" s="112">
        <v>1155</v>
      </c>
    </row>
    <row r="161" spans="1:101" s="219" customFormat="1" x14ac:dyDescent="0.25">
      <c r="A161" s="110" t="s">
        <v>334</v>
      </c>
      <c r="B161" s="111">
        <v>1</v>
      </c>
      <c r="C161" s="111">
        <v>0</v>
      </c>
      <c r="D161" s="111">
        <v>81</v>
      </c>
      <c r="E161" s="111">
        <v>3</v>
      </c>
      <c r="F161" s="111">
        <v>1</v>
      </c>
      <c r="G161" s="111">
        <v>5</v>
      </c>
      <c r="H161" s="111"/>
      <c r="I161" s="111"/>
      <c r="J161" s="111">
        <v>2</v>
      </c>
      <c r="K161" s="216">
        <v>9</v>
      </c>
      <c r="L161" s="111">
        <v>4175.5</v>
      </c>
      <c r="M161" s="111" t="s">
        <v>569</v>
      </c>
      <c r="N161" s="111">
        <v>1</v>
      </c>
      <c r="O161" s="111">
        <v>0</v>
      </c>
      <c r="P161" s="111">
        <v>0</v>
      </c>
      <c r="Q161" s="111">
        <v>0</v>
      </c>
      <c r="R161" s="109">
        <v>0.64500000000000002</v>
      </c>
      <c r="S161" s="111">
        <v>2</v>
      </c>
      <c r="T161" s="2">
        <v>0</v>
      </c>
      <c r="U161" s="107">
        <v>0</v>
      </c>
      <c r="V161" s="112">
        <v>80</v>
      </c>
      <c r="W161" s="107">
        <v>19</v>
      </c>
      <c r="X161" s="217">
        <v>0</v>
      </c>
      <c r="Y161" s="217">
        <v>0</v>
      </c>
      <c r="Z161" s="112">
        <v>0</v>
      </c>
      <c r="AA161" s="112">
        <v>0</v>
      </c>
      <c r="AB161" s="112">
        <v>1184</v>
      </c>
      <c r="AC161" s="112">
        <v>53</v>
      </c>
      <c r="AD161" s="112">
        <v>0</v>
      </c>
      <c r="AE161" s="109">
        <v>0.51700000000000002</v>
      </c>
      <c r="AF161" s="109">
        <v>4.8000000000000001E-2</v>
      </c>
      <c r="AG161" s="107">
        <v>0</v>
      </c>
      <c r="AH161" s="107">
        <v>0</v>
      </c>
      <c r="AI161" s="106">
        <v>0</v>
      </c>
      <c r="AJ161" s="107">
        <v>0</v>
      </c>
      <c r="AK161" s="107">
        <v>0</v>
      </c>
      <c r="AL161" s="111">
        <v>0</v>
      </c>
      <c r="AM161" s="111">
        <v>0</v>
      </c>
      <c r="AN161" s="107">
        <v>1</v>
      </c>
      <c r="AO161" s="107">
        <v>5</v>
      </c>
      <c r="AP161" s="109">
        <v>0.216</v>
      </c>
      <c r="AQ161" s="105">
        <v>0</v>
      </c>
      <c r="AR161" s="106">
        <v>0</v>
      </c>
      <c r="AS161" s="107">
        <v>0</v>
      </c>
      <c r="AT161" s="107">
        <v>1</v>
      </c>
      <c r="AU161" s="107">
        <v>2</v>
      </c>
      <c r="AV161" s="108">
        <v>0</v>
      </c>
      <c r="AW161" s="107">
        <v>0</v>
      </c>
      <c r="AX161" s="107">
        <v>0</v>
      </c>
      <c r="AY161" s="107">
        <v>0</v>
      </c>
      <c r="AZ161" s="107">
        <v>0</v>
      </c>
      <c r="BA161" s="218" t="s">
        <v>588</v>
      </c>
      <c r="BB161" s="218" t="s">
        <v>589</v>
      </c>
      <c r="BC161" s="111">
        <v>78</v>
      </c>
      <c r="BD161" s="107">
        <v>1560</v>
      </c>
      <c r="BE161" s="107">
        <v>44</v>
      </c>
      <c r="BF161" s="109">
        <v>0.439</v>
      </c>
      <c r="BG161" s="105">
        <v>0.26399224986500003</v>
      </c>
      <c r="BH161" s="113">
        <v>0</v>
      </c>
      <c r="BI161" s="113">
        <v>0</v>
      </c>
      <c r="BJ161" s="113">
        <v>9.6572910950999999E-2</v>
      </c>
      <c r="BK161" s="113">
        <v>0</v>
      </c>
      <c r="BL161" s="113">
        <v>0</v>
      </c>
      <c r="BM161" s="113">
        <v>0.30570012092299997</v>
      </c>
      <c r="BN161" s="113">
        <v>19.478307072223803</v>
      </c>
      <c r="BO161" s="105">
        <v>0</v>
      </c>
      <c r="BP161" s="105">
        <v>0</v>
      </c>
      <c r="BQ161" s="105">
        <v>0</v>
      </c>
      <c r="BR161" s="111" t="s">
        <v>564</v>
      </c>
      <c r="BS161" s="111" t="s">
        <v>564</v>
      </c>
      <c r="BT161" s="111" t="s">
        <v>564</v>
      </c>
      <c r="BU161" s="107">
        <v>0</v>
      </c>
      <c r="BV161" s="106">
        <v>0</v>
      </c>
      <c r="BW161" s="107">
        <v>0</v>
      </c>
      <c r="BX161" s="107">
        <v>0</v>
      </c>
      <c r="BY161" s="216">
        <v>2</v>
      </c>
      <c r="BZ161" s="220">
        <v>750.2</v>
      </c>
      <c r="CA161" s="111">
        <v>0</v>
      </c>
      <c r="CB161" s="111">
        <v>218</v>
      </c>
      <c r="CC161" s="111">
        <v>0</v>
      </c>
      <c r="CD161" s="112" t="s">
        <v>555</v>
      </c>
      <c r="CE161" s="114">
        <v>0.94699999999999995</v>
      </c>
      <c r="CF161" s="216">
        <v>2</v>
      </c>
      <c r="CG161" s="216">
        <v>52.4</v>
      </c>
      <c r="CH161" s="107">
        <v>0</v>
      </c>
      <c r="CI161" s="110"/>
      <c r="CJ161" s="107">
        <v>6</v>
      </c>
      <c r="CK161" s="107">
        <v>0</v>
      </c>
      <c r="CL161" s="112">
        <v>0</v>
      </c>
      <c r="CM161" s="112">
        <v>0</v>
      </c>
      <c r="CN161" s="115">
        <v>5</v>
      </c>
      <c r="CO161" s="115">
        <v>0</v>
      </c>
      <c r="CP161" s="115">
        <v>0</v>
      </c>
      <c r="CQ161" s="116">
        <v>173985.18518518517</v>
      </c>
      <c r="CR161" s="115">
        <v>0</v>
      </c>
      <c r="CS161" s="115">
        <v>0</v>
      </c>
      <c r="CT161" s="112">
        <v>1</v>
      </c>
      <c r="CU161" s="112">
        <v>0</v>
      </c>
      <c r="CV161" s="112">
        <v>65</v>
      </c>
      <c r="CW161" s="112">
        <v>0</v>
      </c>
    </row>
    <row r="162" spans="1:101" s="219" customFormat="1" x14ac:dyDescent="0.25">
      <c r="A162" s="110" t="s">
        <v>231</v>
      </c>
      <c r="B162" s="111">
        <v>43</v>
      </c>
      <c r="C162" s="111">
        <v>103</v>
      </c>
      <c r="D162" s="111">
        <v>1875</v>
      </c>
      <c r="E162" s="111">
        <v>27</v>
      </c>
      <c r="F162" s="111">
        <v>2</v>
      </c>
      <c r="G162" s="111">
        <v>41</v>
      </c>
      <c r="H162" s="111"/>
      <c r="I162" s="111"/>
      <c r="J162" s="111">
        <v>12</v>
      </c>
      <c r="K162" s="216">
        <v>1</v>
      </c>
      <c r="L162" s="111">
        <v>2862.1</v>
      </c>
      <c r="M162" s="111" t="s">
        <v>568</v>
      </c>
      <c r="N162" s="111">
        <v>3</v>
      </c>
      <c r="O162" s="111">
        <v>137</v>
      </c>
      <c r="P162" s="111">
        <v>9</v>
      </c>
      <c r="Q162" s="111">
        <v>33</v>
      </c>
      <c r="R162" s="109">
        <v>0.64500000000000002</v>
      </c>
      <c r="S162" s="111">
        <v>3</v>
      </c>
      <c r="T162" s="2">
        <v>0</v>
      </c>
      <c r="U162" s="107">
        <v>1</v>
      </c>
      <c r="V162" s="112">
        <v>2985</v>
      </c>
      <c r="W162" s="107">
        <v>99</v>
      </c>
      <c r="X162" s="217">
        <v>0</v>
      </c>
      <c r="Y162" s="217">
        <v>0</v>
      </c>
      <c r="Z162" s="112">
        <v>0</v>
      </c>
      <c r="AA162" s="112">
        <v>0</v>
      </c>
      <c r="AB162" s="112">
        <v>1821</v>
      </c>
      <c r="AC162" s="112">
        <v>78</v>
      </c>
      <c r="AD162" s="112">
        <v>2</v>
      </c>
      <c r="AE162" s="109">
        <v>0.40540540540540543</v>
      </c>
      <c r="AF162" s="109">
        <v>8.1081081081081086E-2</v>
      </c>
      <c r="AG162" s="107">
        <v>2</v>
      </c>
      <c r="AH162" s="107">
        <v>0</v>
      </c>
      <c r="AI162" s="106">
        <v>0</v>
      </c>
      <c r="AJ162" s="107">
        <v>0</v>
      </c>
      <c r="AK162" s="107">
        <v>0</v>
      </c>
      <c r="AL162" s="111">
        <v>0</v>
      </c>
      <c r="AM162" s="111">
        <v>0</v>
      </c>
      <c r="AN162" s="107">
        <v>1</v>
      </c>
      <c r="AO162" s="107">
        <v>11</v>
      </c>
      <c r="AP162" s="109">
        <v>8.1081081081081086E-2</v>
      </c>
      <c r="AQ162" s="105">
        <v>0</v>
      </c>
      <c r="AR162" s="106">
        <v>41.398402849</v>
      </c>
      <c r="AS162" s="107">
        <v>0</v>
      </c>
      <c r="AT162" s="107">
        <v>2</v>
      </c>
      <c r="AU162" s="107">
        <v>3</v>
      </c>
      <c r="AV162" s="108">
        <v>411.70989046200003</v>
      </c>
      <c r="AW162" s="107">
        <v>0</v>
      </c>
      <c r="AX162" s="107">
        <v>0</v>
      </c>
      <c r="AY162" s="107">
        <v>0</v>
      </c>
      <c r="AZ162" s="107">
        <v>0</v>
      </c>
      <c r="BA162" s="218" t="s">
        <v>588</v>
      </c>
      <c r="BB162" s="218" t="s">
        <v>589</v>
      </c>
      <c r="BC162" s="111">
        <v>45</v>
      </c>
      <c r="BD162" s="107">
        <v>2663</v>
      </c>
      <c r="BE162" s="107">
        <v>47</v>
      </c>
      <c r="BF162" s="109">
        <v>0.32432432432432434</v>
      </c>
      <c r="BG162" s="105">
        <v>107.27616102500001</v>
      </c>
      <c r="BH162" s="113">
        <v>137.00856657899999</v>
      </c>
      <c r="BI162" s="113">
        <v>0</v>
      </c>
      <c r="BJ162" s="113">
        <v>270.40425216799997</v>
      </c>
      <c r="BK162" s="113">
        <v>0</v>
      </c>
      <c r="BL162" s="113">
        <v>0</v>
      </c>
      <c r="BM162" s="113">
        <v>118.42564528300001</v>
      </c>
      <c r="BN162" s="113">
        <v>2838.2049497750731</v>
      </c>
      <c r="BO162" s="105">
        <v>3</v>
      </c>
      <c r="BP162" s="105">
        <v>0</v>
      </c>
      <c r="BQ162" s="105">
        <v>0</v>
      </c>
      <c r="BR162" s="111" t="s">
        <v>564</v>
      </c>
      <c r="BS162" s="111" t="s">
        <v>564</v>
      </c>
      <c r="BT162" s="111" t="s">
        <v>564</v>
      </c>
      <c r="BU162" s="107">
        <v>1</v>
      </c>
      <c r="BV162" s="106">
        <v>0</v>
      </c>
      <c r="BW162" s="107">
        <v>9</v>
      </c>
      <c r="BX162" s="107">
        <v>257</v>
      </c>
      <c r="BY162" s="216" t="s">
        <v>588</v>
      </c>
      <c r="BZ162" s="216" t="s">
        <v>589</v>
      </c>
      <c r="CA162" s="111">
        <v>0</v>
      </c>
      <c r="CB162" s="111">
        <v>60</v>
      </c>
      <c r="CC162" s="111">
        <v>0</v>
      </c>
      <c r="CD162" s="112">
        <v>2</v>
      </c>
      <c r="CE162" s="114">
        <v>0.94</v>
      </c>
      <c r="CF162" s="216">
        <v>0</v>
      </c>
      <c r="CG162" s="216">
        <v>0</v>
      </c>
      <c r="CH162" s="107">
        <v>3</v>
      </c>
      <c r="CI162" s="110">
        <f>3/12</f>
        <v>0.25</v>
      </c>
      <c r="CJ162" s="107">
        <v>1</v>
      </c>
      <c r="CK162" s="107">
        <v>0</v>
      </c>
      <c r="CL162" s="112">
        <v>0</v>
      </c>
      <c r="CM162" s="112">
        <v>0</v>
      </c>
      <c r="CN162" s="115">
        <v>10</v>
      </c>
      <c r="CO162" s="115">
        <v>321.33333333333331</v>
      </c>
      <c r="CP162" s="115">
        <v>63985.666666666664</v>
      </c>
      <c r="CQ162" s="116">
        <v>330300</v>
      </c>
      <c r="CR162" s="115">
        <v>2</v>
      </c>
      <c r="CS162" s="115">
        <v>0</v>
      </c>
      <c r="CT162" s="112">
        <v>5</v>
      </c>
      <c r="CU162" s="112">
        <v>287</v>
      </c>
      <c r="CV162" s="112">
        <v>691</v>
      </c>
      <c r="CW162" s="112">
        <v>51</v>
      </c>
    </row>
    <row r="163" spans="1:101" s="219" customFormat="1" x14ac:dyDescent="0.25">
      <c r="A163" s="110" t="s">
        <v>86</v>
      </c>
      <c r="B163" s="111">
        <v>15</v>
      </c>
      <c r="C163" s="111">
        <v>52</v>
      </c>
      <c r="D163" s="111">
        <v>963</v>
      </c>
      <c r="E163" s="111">
        <v>21</v>
      </c>
      <c r="F163" s="111">
        <v>4</v>
      </c>
      <c r="G163" s="111">
        <v>13</v>
      </c>
      <c r="H163" s="111">
        <v>1</v>
      </c>
      <c r="I163" s="111"/>
      <c r="J163" s="111">
        <v>5</v>
      </c>
      <c r="K163" s="216">
        <v>1</v>
      </c>
      <c r="L163" s="111">
        <v>66.599999999999994</v>
      </c>
      <c r="M163" s="111" t="s">
        <v>568</v>
      </c>
      <c r="N163" s="111">
        <v>5</v>
      </c>
      <c r="O163" s="111">
        <v>0</v>
      </c>
      <c r="P163" s="111">
        <v>0</v>
      </c>
      <c r="Q163" s="111">
        <v>12</v>
      </c>
      <c r="R163" s="109">
        <v>0.64500000000000002</v>
      </c>
      <c r="S163" s="111">
        <v>3</v>
      </c>
      <c r="T163" s="2">
        <v>0</v>
      </c>
      <c r="U163" s="107">
        <v>0</v>
      </c>
      <c r="V163" s="112">
        <v>1321</v>
      </c>
      <c r="W163" s="107">
        <v>10</v>
      </c>
      <c r="X163" s="217">
        <v>2</v>
      </c>
      <c r="Y163" s="217">
        <v>452.7</v>
      </c>
      <c r="Z163" s="112">
        <v>0</v>
      </c>
      <c r="AA163" s="112">
        <v>0</v>
      </c>
      <c r="AB163" s="112">
        <v>8</v>
      </c>
      <c r="AC163" s="112">
        <v>0</v>
      </c>
      <c r="AD163" s="112">
        <v>2</v>
      </c>
      <c r="AE163" s="109">
        <v>0.51700000000000002</v>
      </c>
      <c r="AF163" s="109">
        <v>4.8000000000000001E-2</v>
      </c>
      <c r="AG163" s="107">
        <v>0</v>
      </c>
      <c r="AH163" s="107">
        <v>1</v>
      </c>
      <c r="AI163" s="106">
        <v>0</v>
      </c>
      <c r="AJ163" s="107">
        <v>1</v>
      </c>
      <c r="AK163" s="107">
        <v>0</v>
      </c>
      <c r="AL163" s="111">
        <v>0</v>
      </c>
      <c r="AM163" s="111">
        <v>0</v>
      </c>
      <c r="AN163" s="107">
        <v>5</v>
      </c>
      <c r="AO163" s="107">
        <v>4</v>
      </c>
      <c r="AP163" s="109">
        <v>0.216</v>
      </c>
      <c r="AQ163" s="105">
        <v>0</v>
      </c>
      <c r="AR163" s="106">
        <v>23.2069647563</v>
      </c>
      <c r="AS163" s="107">
        <v>0</v>
      </c>
      <c r="AT163" s="107">
        <v>1</v>
      </c>
      <c r="AU163" s="107">
        <v>0</v>
      </c>
      <c r="AV163" s="108">
        <v>39.264289024100002</v>
      </c>
      <c r="AW163" s="107">
        <v>0</v>
      </c>
      <c r="AX163" s="107">
        <v>0</v>
      </c>
      <c r="AY163" s="107">
        <v>0</v>
      </c>
      <c r="AZ163" s="107">
        <v>0</v>
      </c>
      <c r="BA163" s="218" t="s">
        <v>588</v>
      </c>
      <c r="BB163" s="218" t="s">
        <v>589</v>
      </c>
      <c r="BC163" s="111">
        <v>58</v>
      </c>
      <c r="BD163" s="107">
        <v>908</v>
      </c>
      <c r="BE163" s="107">
        <v>506</v>
      </c>
      <c r="BF163" s="109">
        <v>0.439</v>
      </c>
      <c r="BG163" s="105">
        <v>0</v>
      </c>
      <c r="BH163" s="113">
        <v>8412.5257457300013</v>
      </c>
      <c r="BI163" s="113">
        <v>7818.4869929100005</v>
      </c>
      <c r="BJ163" s="113">
        <v>7883.5725378800007</v>
      </c>
      <c r="BK163" s="113">
        <v>7812.41178373</v>
      </c>
      <c r="BL163" s="113">
        <v>3523.8765282899999</v>
      </c>
      <c r="BM163" s="113">
        <v>2.87851471394E-3</v>
      </c>
      <c r="BN163" s="113">
        <v>434.50994541700697</v>
      </c>
      <c r="BO163" s="105">
        <v>5</v>
      </c>
      <c r="BP163" s="105">
        <v>0</v>
      </c>
      <c r="BQ163" s="105">
        <v>0</v>
      </c>
      <c r="BR163" s="111" t="s">
        <v>564</v>
      </c>
      <c r="BS163" s="111" t="s">
        <v>564</v>
      </c>
      <c r="BT163" s="111" t="s">
        <v>564</v>
      </c>
      <c r="BU163" s="107">
        <v>0</v>
      </c>
      <c r="BV163" s="106">
        <v>0</v>
      </c>
      <c r="BW163" s="107">
        <v>1</v>
      </c>
      <c r="BX163" s="107">
        <v>10</v>
      </c>
      <c r="BY163" s="216" t="s">
        <v>588</v>
      </c>
      <c r="BZ163" s="216" t="s">
        <v>589</v>
      </c>
      <c r="CA163" s="111">
        <v>0</v>
      </c>
      <c r="CB163" s="111">
        <v>0</v>
      </c>
      <c r="CC163" s="111">
        <v>0</v>
      </c>
      <c r="CD163" s="112">
        <v>7</v>
      </c>
      <c r="CE163" s="114">
        <v>0.94499999999999995</v>
      </c>
      <c r="CF163" s="216">
        <v>1</v>
      </c>
      <c r="CG163" s="216">
        <v>6.6</v>
      </c>
      <c r="CH163" s="107">
        <v>4</v>
      </c>
      <c r="CI163" s="110"/>
      <c r="CJ163" s="107">
        <v>3</v>
      </c>
      <c r="CK163" s="107">
        <v>0</v>
      </c>
      <c r="CL163" s="112">
        <v>0</v>
      </c>
      <c r="CM163" s="112">
        <v>0</v>
      </c>
      <c r="CN163" s="115">
        <v>10</v>
      </c>
      <c r="CO163" s="115">
        <v>17.666666666666668</v>
      </c>
      <c r="CP163" s="115">
        <v>3771.3333333333335</v>
      </c>
      <c r="CQ163" s="116">
        <v>137285.1851851852</v>
      </c>
      <c r="CR163" s="115">
        <v>2</v>
      </c>
      <c r="CS163" s="115">
        <v>0</v>
      </c>
      <c r="CT163" s="112">
        <v>6</v>
      </c>
      <c r="CU163" s="112">
        <v>0</v>
      </c>
      <c r="CV163" s="112">
        <v>232</v>
      </c>
      <c r="CW163" s="112">
        <v>21</v>
      </c>
    </row>
    <row r="164" spans="1:101" s="219" customFormat="1" x14ac:dyDescent="0.25">
      <c r="A164" s="110" t="s">
        <v>33</v>
      </c>
      <c r="B164" s="111">
        <v>34</v>
      </c>
      <c r="C164" s="111">
        <v>85</v>
      </c>
      <c r="D164" s="111">
        <v>1761</v>
      </c>
      <c r="E164" s="111">
        <v>54</v>
      </c>
      <c r="F164" s="111">
        <v>3</v>
      </c>
      <c r="G164" s="111">
        <v>21</v>
      </c>
      <c r="H164" s="111">
        <v>1</v>
      </c>
      <c r="I164" s="111"/>
      <c r="J164" s="111">
        <v>11</v>
      </c>
      <c r="K164" s="216">
        <v>5</v>
      </c>
      <c r="L164" s="111">
        <v>1185.2</v>
      </c>
      <c r="M164" s="111" t="s">
        <v>568</v>
      </c>
      <c r="N164" s="111">
        <v>1</v>
      </c>
      <c r="O164" s="111">
        <v>693</v>
      </c>
      <c r="P164" s="111">
        <v>0</v>
      </c>
      <c r="Q164" s="111">
        <v>19</v>
      </c>
      <c r="R164" s="109">
        <v>0.87096774193548387</v>
      </c>
      <c r="S164" s="111">
        <v>5</v>
      </c>
      <c r="T164" s="2">
        <v>0</v>
      </c>
      <c r="U164" s="107">
        <v>0</v>
      </c>
      <c r="V164" s="112">
        <v>3617</v>
      </c>
      <c r="W164" s="107">
        <v>49</v>
      </c>
      <c r="X164" s="217">
        <v>0</v>
      </c>
      <c r="Y164" s="217">
        <v>0</v>
      </c>
      <c r="Z164" s="112">
        <v>0</v>
      </c>
      <c r="AA164" s="112">
        <v>0</v>
      </c>
      <c r="AB164" s="112">
        <v>0</v>
      </c>
      <c r="AC164" s="112">
        <v>0</v>
      </c>
      <c r="AD164" s="112">
        <v>0</v>
      </c>
      <c r="AE164" s="109">
        <v>0.52380952380952384</v>
      </c>
      <c r="AF164" s="109">
        <v>2.3809523809523808E-2</v>
      </c>
      <c r="AG164" s="107">
        <v>0</v>
      </c>
      <c r="AH164" s="107">
        <v>0</v>
      </c>
      <c r="AI164" s="106">
        <v>28776.108869657503</v>
      </c>
      <c r="AJ164" s="107">
        <v>0</v>
      </c>
      <c r="AK164" s="107">
        <v>0</v>
      </c>
      <c r="AL164" s="111">
        <v>0</v>
      </c>
      <c r="AM164" s="111">
        <v>0</v>
      </c>
      <c r="AN164" s="107">
        <v>0</v>
      </c>
      <c r="AO164" s="107">
        <v>5</v>
      </c>
      <c r="AP164" s="109">
        <v>4.7619047619047616E-2</v>
      </c>
      <c r="AQ164" s="105">
        <v>0</v>
      </c>
      <c r="AR164" s="106">
        <v>0</v>
      </c>
      <c r="AS164" s="107">
        <v>1</v>
      </c>
      <c r="AT164" s="107">
        <v>2</v>
      </c>
      <c r="AU164" s="107">
        <v>3</v>
      </c>
      <c r="AV164" s="108">
        <v>967.78635429400003</v>
      </c>
      <c r="AW164" s="107">
        <v>1</v>
      </c>
      <c r="AX164" s="107">
        <v>0</v>
      </c>
      <c r="AY164" s="107">
        <v>0</v>
      </c>
      <c r="AZ164" s="107">
        <v>0</v>
      </c>
      <c r="BA164" s="218" t="s">
        <v>588</v>
      </c>
      <c r="BB164" s="218" t="s">
        <v>589</v>
      </c>
      <c r="BC164" s="111">
        <v>0</v>
      </c>
      <c r="BD164" s="107">
        <v>262</v>
      </c>
      <c r="BE164" s="107">
        <v>0</v>
      </c>
      <c r="BF164" s="109">
        <v>0.23809523809523808</v>
      </c>
      <c r="BG164" s="105">
        <v>38.303548073100004</v>
      </c>
      <c r="BH164" s="113">
        <v>0</v>
      </c>
      <c r="BI164" s="113">
        <v>0</v>
      </c>
      <c r="BJ164" s="113">
        <v>1306.3024705</v>
      </c>
      <c r="BK164" s="113">
        <v>0</v>
      </c>
      <c r="BL164" s="113">
        <v>0</v>
      </c>
      <c r="BM164" s="113">
        <v>28.592136300100002</v>
      </c>
      <c r="BN164" s="113">
        <v>2206.9323474277744</v>
      </c>
      <c r="BO164" s="105">
        <v>12</v>
      </c>
      <c r="BP164" s="105">
        <v>0</v>
      </c>
      <c r="BQ164" s="105">
        <v>0</v>
      </c>
      <c r="BR164" s="111" t="s">
        <v>564</v>
      </c>
      <c r="BS164" s="111" t="s">
        <v>564</v>
      </c>
      <c r="BT164" s="111" t="s">
        <v>564</v>
      </c>
      <c r="BU164" s="107">
        <v>0</v>
      </c>
      <c r="BV164" s="106">
        <v>0</v>
      </c>
      <c r="BW164" s="107">
        <v>3</v>
      </c>
      <c r="BX164" s="107">
        <v>95</v>
      </c>
      <c r="BY164" s="216" t="s">
        <v>588</v>
      </c>
      <c r="BZ164" s="216" t="s">
        <v>589</v>
      </c>
      <c r="CA164" s="111">
        <v>0</v>
      </c>
      <c r="CB164" s="111">
        <v>167</v>
      </c>
      <c r="CC164" s="111">
        <v>0</v>
      </c>
      <c r="CD164" s="112">
        <v>19</v>
      </c>
      <c r="CE164" s="114">
        <v>0.92999999999999994</v>
      </c>
      <c r="CF164" s="216">
        <v>1</v>
      </c>
      <c r="CG164" s="216">
        <v>19.399999999999999</v>
      </c>
      <c r="CH164" s="107">
        <v>2</v>
      </c>
      <c r="CI164" s="110">
        <f>1/6</f>
        <v>0.16666666666666666</v>
      </c>
      <c r="CJ164" s="107">
        <v>9</v>
      </c>
      <c r="CK164" s="107">
        <v>0</v>
      </c>
      <c r="CL164" s="112">
        <v>0</v>
      </c>
      <c r="CM164" s="112">
        <v>0</v>
      </c>
      <c r="CN164" s="115">
        <v>10</v>
      </c>
      <c r="CO164" s="115">
        <v>32.666666666666664</v>
      </c>
      <c r="CP164" s="115">
        <v>2103</v>
      </c>
      <c r="CQ164" s="116">
        <v>324862.96296296298</v>
      </c>
      <c r="CR164" s="115">
        <v>0</v>
      </c>
      <c r="CS164" s="115">
        <v>2</v>
      </c>
      <c r="CT164" s="112">
        <v>6</v>
      </c>
      <c r="CU164" s="112">
        <v>48</v>
      </c>
      <c r="CV164" s="112">
        <v>237</v>
      </c>
      <c r="CW164" s="112">
        <v>41</v>
      </c>
    </row>
    <row r="165" spans="1:101" s="219" customFormat="1" x14ac:dyDescent="0.25">
      <c r="A165" s="110" t="s">
        <v>211</v>
      </c>
      <c r="B165" s="111">
        <v>15</v>
      </c>
      <c r="C165" s="111">
        <v>81</v>
      </c>
      <c r="D165" s="111">
        <v>739</v>
      </c>
      <c r="E165" s="111">
        <v>6</v>
      </c>
      <c r="F165" s="111">
        <v>0</v>
      </c>
      <c r="G165" s="111">
        <v>35</v>
      </c>
      <c r="H165" s="111"/>
      <c r="I165" s="111"/>
      <c r="J165" s="111">
        <v>14</v>
      </c>
      <c r="K165" s="216">
        <v>1</v>
      </c>
      <c r="L165" s="111">
        <v>52.3</v>
      </c>
      <c r="M165" s="111" t="s">
        <v>569</v>
      </c>
      <c r="N165" s="111">
        <v>28</v>
      </c>
      <c r="O165" s="111">
        <v>632</v>
      </c>
      <c r="P165" s="111">
        <v>47</v>
      </c>
      <c r="Q165" s="111">
        <v>2</v>
      </c>
      <c r="R165" s="109">
        <v>0.38461538461538464</v>
      </c>
      <c r="S165" s="111">
        <v>12</v>
      </c>
      <c r="T165" s="2">
        <v>0</v>
      </c>
      <c r="U165" s="107">
        <v>3</v>
      </c>
      <c r="V165" s="112">
        <v>4</v>
      </c>
      <c r="W165" s="107">
        <v>1062</v>
      </c>
      <c r="X165" s="217">
        <v>5</v>
      </c>
      <c r="Y165" s="217">
        <v>6260.7</v>
      </c>
      <c r="Z165" s="112">
        <v>5201.3149999999996</v>
      </c>
      <c r="AA165" s="112">
        <v>1</v>
      </c>
      <c r="AB165" s="112">
        <v>9504</v>
      </c>
      <c r="AC165" s="112">
        <v>883</v>
      </c>
      <c r="AD165" s="112">
        <v>6</v>
      </c>
      <c r="AE165" s="109">
        <v>0.7078651685393258</v>
      </c>
      <c r="AF165" s="109">
        <v>6.741573033707865E-2</v>
      </c>
      <c r="AG165" s="107">
        <v>1</v>
      </c>
      <c r="AH165" s="107">
        <v>2</v>
      </c>
      <c r="AI165" s="106">
        <v>11773.860813650259</v>
      </c>
      <c r="AJ165" s="107">
        <v>2</v>
      </c>
      <c r="AK165" s="107">
        <v>0</v>
      </c>
      <c r="AL165" s="111">
        <v>0</v>
      </c>
      <c r="AM165" s="111">
        <v>0</v>
      </c>
      <c r="AN165" s="107">
        <v>2</v>
      </c>
      <c r="AO165" s="107">
        <v>23</v>
      </c>
      <c r="AP165" s="109">
        <v>0.30337078651685395</v>
      </c>
      <c r="AQ165" s="105">
        <v>0</v>
      </c>
      <c r="AR165" s="106">
        <v>28.517531486400003</v>
      </c>
      <c r="AS165" s="107">
        <v>0</v>
      </c>
      <c r="AT165" s="107">
        <v>0</v>
      </c>
      <c r="AU165" s="107">
        <v>8</v>
      </c>
      <c r="AV165" s="108">
        <v>3.96534152578</v>
      </c>
      <c r="AW165" s="107">
        <v>0</v>
      </c>
      <c r="AX165" s="107">
        <v>0</v>
      </c>
      <c r="AY165" s="107">
        <v>0</v>
      </c>
      <c r="AZ165" s="107">
        <v>2</v>
      </c>
      <c r="BA165" s="218" t="s">
        <v>588</v>
      </c>
      <c r="BB165" s="218" t="s">
        <v>589</v>
      </c>
      <c r="BC165" s="111">
        <v>194</v>
      </c>
      <c r="BD165" s="107">
        <v>6420</v>
      </c>
      <c r="BE165" s="107">
        <v>760</v>
      </c>
      <c r="BF165" s="109">
        <v>0.6067415730337079</v>
      </c>
      <c r="BG165" s="105">
        <v>0</v>
      </c>
      <c r="BH165" s="113">
        <v>0.19957941107800001</v>
      </c>
      <c r="BI165" s="113">
        <v>0</v>
      </c>
      <c r="BJ165" s="113">
        <v>10.711956331300001</v>
      </c>
      <c r="BK165" s="113">
        <v>0</v>
      </c>
      <c r="BL165" s="113">
        <v>0</v>
      </c>
      <c r="BM165" s="113">
        <v>360.37004364900002</v>
      </c>
      <c r="BN165" s="113">
        <v>52.934839060980003</v>
      </c>
      <c r="BO165" s="105">
        <v>4</v>
      </c>
      <c r="BP165" s="105">
        <v>0</v>
      </c>
      <c r="BQ165" s="105">
        <v>0</v>
      </c>
      <c r="BR165" s="111" t="s">
        <v>564</v>
      </c>
      <c r="BS165" s="111" t="s">
        <v>564</v>
      </c>
      <c r="BT165" s="111" t="s">
        <v>564</v>
      </c>
      <c r="BU165" s="107">
        <v>0</v>
      </c>
      <c r="BV165" s="106">
        <v>0</v>
      </c>
      <c r="BW165" s="107">
        <v>7</v>
      </c>
      <c r="BX165" s="107">
        <v>335</v>
      </c>
      <c r="BY165" s="216">
        <v>2</v>
      </c>
      <c r="BZ165" s="220">
        <v>282</v>
      </c>
      <c r="CA165" s="111">
        <v>0</v>
      </c>
      <c r="CB165" s="111">
        <v>339</v>
      </c>
      <c r="CC165" s="111">
        <v>0</v>
      </c>
      <c r="CD165" s="112">
        <v>170</v>
      </c>
      <c r="CE165" s="114">
        <v>0.91900000000000004</v>
      </c>
      <c r="CF165" s="216">
        <v>0</v>
      </c>
      <c r="CG165" s="216">
        <v>0</v>
      </c>
      <c r="CH165" s="107">
        <v>26</v>
      </c>
      <c r="CI165" s="110"/>
      <c r="CJ165" s="107">
        <v>22</v>
      </c>
      <c r="CK165" s="107">
        <v>0</v>
      </c>
      <c r="CL165" s="112">
        <v>4</v>
      </c>
      <c r="CM165" s="112">
        <v>0</v>
      </c>
      <c r="CN165" s="115">
        <v>33.333333333333336</v>
      </c>
      <c r="CO165" s="115">
        <v>199.66666666666666</v>
      </c>
      <c r="CP165" s="115">
        <v>10555.666666666666</v>
      </c>
      <c r="CQ165" s="116">
        <v>2302585.1851851852</v>
      </c>
      <c r="CR165" s="115">
        <v>6</v>
      </c>
      <c r="CS165" s="115">
        <v>2</v>
      </c>
      <c r="CT165" s="112">
        <v>4</v>
      </c>
      <c r="CU165" s="112">
        <v>10184</v>
      </c>
      <c r="CV165" s="112">
        <v>1166</v>
      </c>
      <c r="CW165" s="112">
        <v>35</v>
      </c>
    </row>
    <row r="166" spans="1:101" s="219" customFormat="1" x14ac:dyDescent="0.25">
      <c r="A166" s="110" t="s">
        <v>173</v>
      </c>
      <c r="B166" s="111">
        <v>3</v>
      </c>
      <c r="C166" s="111">
        <v>10</v>
      </c>
      <c r="D166" s="111">
        <v>233</v>
      </c>
      <c r="E166" s="111">
        <v>4</v>
      </c>
      <c r="F166" s="111">
        <v>0</v>
      </c>
      <c r="G166" s="111">
        <v>11</v>
      </c>
      <c r="H166" s="111"/>
      <c r="I166" s="111"/>
      <c r="J166" s="111">
        <v>2</v>
      </c>
      <c r="K166" s="216">
        <v>7</v>
      </c>
      <c r="L166" s="111">
        <v>2272.6</v>
      </c>
      <c r="M166" s="111" t="s">
        <v>569</v>
      </c>
      <c r="N166" s="111">
        <v>0</v>
      </c>
      <c r="O166" s="111">
        <v>0</v>
      </c>
      <c r="P166" s="111">
        <v>0</v>
      </c>
      <c r="Q166" s="111">
        <v>2</v>
      </c>
      <c r="R166" s="109">
        <v>0.51515151515151514</v>
      </c>
      <c r="S166" s="111">
        <v>0</v>
      </c>
      <c r="T166" s="2">
        <v>0</v>
      </c>
      <c r="U166" s="107">
        <v>0</v>
      </c>
      <c r="V166" s="112">
        <v>183</v>
      </c>
      <c r="W166" s="107">
        <v>5</v>
      </c>
      <c r="X166" s="217">
        <v>10</v>
      </c>
      <c r="Y166" s="217">
        <v>2155</v>
      </c>
      <c r="Z166" s="112">
        <v>0</v>
      </c>
      <c r="AA166" s="112">
        <v>0</v>
      </c>
      <c r="AB166" s="112">
        <v>334</v>
      </c>
      <c r="AC166" s="112">
        <v>16</v>
      </c>
      <c r="AD166" s="112">
        <v>0</v>
      </c>
      <c r="AE166" s="109">
        <v>0.40425531914893614</v>
      </c>
      <c r="AF166" s="109">
        <v>0.10638297872340426</v>
      </c>
      <c r="AG166" s="107">
        <v>0</v>
      </c>
      <c r="AH166" s="107">
        <v>0</v>
      </c>
      <c r="AI166" s="106">
        <v>0</v>
      </c>
      <c r="AJ166" s="107">
        <v>1</v>
      </c>
      <c r="AK166" s="107">
        <v>0</v>
      </c>
      <c r="AL166" s="111">
        <v>2</v>
      </c>
      <c r="AM166" s="111">
        <v>33.799999999999997</v>
      </c>
      <c r="AN166" s="107">
        <v>0</v>
      </c>
      <c r="AO166" s="107">
        <v>4</v>
      </c>
      <c r="AP166" s="109">
        <v>0.23404255319148937</v>
      </c>
      <c r="AQ166" s="105">
        <v>0</v>
      </c>
      <c r="AR166" s="106">
        <v>38.486559868200004</v>
      </c>
      <c r="AS166" s="107">
        <v>0</v>
      </c>
      <c r="AT166" s="107">
        <v>0</v>
      </c>
      <c r="AU166" s="107">
        <v>1</v>
      </c>
      <c r="AV166" s="108">
        <v>1.45367893041</v>
      </c>
      <c r="AW166" s="107">
        <v>0</v>
      </c>
      <c r="AX166" s="107">
        <v>0</v>
      </c>
      <c r="AY166" s="107">
        <v>0</v>
      </c>
      <c r="AZ166" s="107">
        <v>0</v>
      </c>
      <c r="BA166" s="218">
        <v>1</v>
      </c>
      <c r="BB166" s="218">
        <v>18.399999999999999</v>
      </c>
      <c r="BC166" s="111">
        <v>73</v>
      </c>
      <c r="BD166" s="107">
        <v>1424</v>
      </c>
      <c r="BE166" s="107">
        <v>117</v>
      </c>
      <c r="BF166" s="109">
        <v>0.36170212765957449</v>
      </c>
      <c r="BG166" s="105">
        <v>0</v>
      </c>
      <c r="BH166" s="113">
        <v>0</v>
      </c>
      <c r="BI166" s="113">
        <v>0</v>
      </c>
      <c r="BJ166" s="113">
        <v>156.212309627</v>
      </c>
      <c r="BK166" s="113">
        <v>0</v>
      </c>
      <c r="BL166" s="113">
        <v>0</v>
      </c>
      <c r="BM166" s="113">
        <v>103.312768977</v>
      </c>
      <c r="BN166" s="113">
        <v>62.774691382604104</v>
      </c>
      <c r="BO166" s="105">
        <v>3</v>
      </c>
      <c r="BP166" s="105">
        <v>0</v>
      </c>
      <c r="BQ166" s="105">
        <v>0</v>
      </c>
      <c r="BR166" s="111" t="s">
        <v>564</v>
      </c>
      <c r="BS166" s="111" t="s">
        <v>564</v>
      </c>
      <c r="BT166" s="111" t="s">
        <v>564</v>
      </c>
      <c r="BU166" s="107">
        <v>0</v>
      </c>
      <c r="BV166" s="106">
        <v>1</v>
      </c>
      <c r="BW166" s="107">
        <v>12</v>
      </c>
      <c r="BX166" s="107">
        <v>338</v>
      </c>
      <c r="BY166" s="216">
        <v>6</v>
      </c>
      <c r="BZ166" s="220">
        <v>5337</v>
      </c>
      <c r="CA166" s="111">
        <v>0</v>
      </c>
      <c r="CB166" s="111">
        <v>4</v>
      </c>
      <c r="CC166" s="111">
        <v>0</v>
      </c>
      <c r="CD166" s="112" t="s">
        <v>555</v>
      </c>
      <c r="CE166" s="114">
        <v>0.96</v>
      </c>
      <c r="CF166" s="216">
        <v>7</v>
      </c>
      <c r="CG166" s="216">
        <v>172.1</v>
      </c>
      <c r="CH166" s="107">
        <v>1</v>
      </c>
      <c r="CI166" s="110"/>
      <c r="CJ166" s="107">
        <v>1</v>
      </c>
      <c r="CK166" s="107">
        <v>0</v>
      </c>
      <c r="CL166" s="112">
        <v>1</v>
      </c>
      <c r="CM166" s="112">
        <v>0</v>
      </c>
      <c r="CN166" s="115">
        <v>0</v>
      </c>
      <c r="CO166" s="115">
        <v>0</v>
      </c>
      <c r="CP166" s="115">
        <v>0</v>
      </c>
      <c r="CQ166" s="116">
        <v>89711.111111111109</v>
      </c>
      <c r="CR166" s="115">
        <v>0</v>
      </c>
      <c r="CS166" s="115">
        <v>0</v>
      </c>
      <c r="CT166" s="112">
        <v>1</v>
      </c>
      <c r="CU166" s="112">
        <v>0</v>
      </c>
      <c r="CV166" s="112">
        <v>0</v>
      </c>
      <c r="CW166" s="112">
        <v>0</v>
      </c>
    </row>
    <row r="167" spans="1:101" s="219" customFormat="1" x14ac:dyDescent="0.25">
      <c r="A167" s="110" t="s">
        <v>107</v>
      </c>
      <c r="B167" s="111">
        <v>48</v>
      </c>
      <c r="C167" s="111">
        <v>78</v>
      </c>
      <c r="D167" s="111">
        <v>506</v>
      </c>
      <c r="E167" s="111">
        <v>74</v>
      </c>
      <c r="F167" s="111">
        <v>1</v>
      </c>
      <c r="G167" s="111">
        <v>24</v>
      </c>
      <c r="H167" s="111"/>
      <c r="I167" s="111"/>
      <c r="J167" s="111">
        <v>17</v>
      </c>
      <c r="K167" s="216">
        <v>0</v>
      </c>
      <c r="L167" s="111">
        <v>0</v>
      </c>
      <c r="M167" s="111" t="s">
        <v>568</v>
      </c>
      <c r="N167" s="111">
        <v>8</v>
      </c>
      <c r="O167" s="111">
        <v>103</v>
      </c>
      <c r="P167" s="111">
        <v>0</v>
      </c>
      <c r="Q167" s="111">
        <v>0</v>
      </c>
      <c r="R167" s="109">
        <v>0.64500000000000002</v>
      </c>
      <c r="S167" s="111">
        <v>4</v>
      </c>
      <c r="T167" s="2">
        <v>0</v>
      </c>
      <c r="U167" s="107">
        <v>1</v>
      </c>
      <c r="V167" s="112">
        <v>1301</v>
      </c>
      <c r="W167" s="107">
        <v>193</v>
      </c>
      <c r="X167" s="217">
        <v>1</v>
      </c>
      <c r="Y167" s="217">
        <v>9.5</v>
      </c>
      <c r="Z167" s="112">
        <v>0</v>
      </c>
      <c r="AA167" s="112">
        <v>0</v>
      </c>
      <c r="AB167" s="112">
        <v>851</v>
      </c>
      <c r="AC167" s="112">
        <v>26</v>
      </c>
      <c r="AD167" s="112">
        <v>3</v>
      </c>
      <c r="AE167" s="109">
        <v>0.75</v>
      </c>
      <c r="AF167" s="109">
        <v>2.7777777777777776E-2</v>
      </c>
      <c r="AG167" s="107">
        <v>0</v>
      </c>
      <c r="AH167" s="107">
        <v>0</v>
      </c>
      <c r="AI167" s="106">
        <v>0</v>
      </c>
      <c r="AJ167" s="107">
        <v>0</v>
      </c>
      <c r="AK167" s="107">
        <v>0</v>
      </c>
      <c r="AL167" s="111">
        <v>0</v>
      </c>
      <c r="AM167" s="111">
        <v>0</v>
      </c>
      <c r="AN167" s="107">
        <v>2</v>
      </c>
      <c r="AO167" s="107">
        <v>6</v>
      </c>
      <c r="AP167" s="109">
        <v>0.16666666666666666</v>
      </c>
      <c r="AQ167" s="105">
        <v>0</v>
      </c>
      <c r="AR167" s="106">
        <v>397.09480747999999</v>
      </c>
      <c r="AS167" s="107">
        <v>0</v>
      </c>
      <c r="AT167" s="107">
        <v>1</v>
      </c>
      <c r="AU167" s="107">
        <v>1</v>
      </c>
      <c r="AV167" s="108">
        <v>68.507991682300002</v>
      </c>
      <c r="AW167" s="107">
        <v>0</v>
      </c>
      <c r="AX167" s="107">
        <v>0</v>
      </c>
      <c r="AY167" s="107">
        <v>0</v>
      </c>
      <c r="AZ167" s="107">
        <v>0</v>
      </c>
      <c r="BA167" s="218" t="s">
        <v>588</v>
      </c>
      <c r="BB167" s="218" t="s">
        <v>589</v>
      </c>
      <c r="BC167" s="111">
        <v>1079</v>
      </c>
      <c r="BD167" s="107">
        <v>5018</v>
      </c>
      <c r="BE167" s="107">
        <v>808</v>
      </c>
      <c r="BF167" s="109">
        <v>0.52777777777777779</v>
      </c>
      <c r="BG167" s="105">
        <v>14.274799745100001</v>
      </c>
      <c r="BH167" s="113">
        <v>24.5699473938</v>
      </c>
      <c r="BI167" s="113">
        <v>6586.7816097000004</v>
      </c>
      <c r="BJ167" s="113">
        <v>7859.8621995900003</v>
      </c>
      <c r="BK167" s="113">
        <v>6947.7328975199998</v>
      </c>
      <c r="BL167" s="113">
        <v>52.511140412700001</v>
      </c>
      <c r="BM167" s="113">
        <v>78.617664373500006</v>
      </c>
      <c r="BN167" s="113">
        <v>605.01381899631781</v>
      </c>
      <c r="BO167" s="105">
        <v>5</v>
      </c>
      <c r="BP167" s="105">
        <v>0</v>
      </c>
      <c r="BQ167" s="105">
        <v>0</v>
      </c>
      <c r="BR167" s="111" t="s">
        <v>564</v>
      </c>
      <c r="BS167" s="111" t="s">
        <v>564</v>
      </c>
      <c r="BT167" s="111" t="s">
        <v>564</v>
      </c>
      <c r="BU167" s="107">
        <v>1</v>
      </c>
      <c r="BV167" s="106">
        <v>0</v>
      </c>
      <c r="BW167" s="107">
        <v>6</v>
      </c>
      <c r="BX167" s="107">
        <v>799</v>
      </c>
      <c r="BY167" s="216">
        <v>1</v>
      </c>
      <c r="BZ167" s="220">
        <v>32.4</v>
      </c>
      <c r="CA167" s="111">
        <v>0</v>
      </c>
      <c r="CB167" s="111">
        <v>480</v>
      </c>
      <c r="CC167" s="111">
        <v>0</v>
      </c>
      <c r="CD167" s="112">
        <v>27</v>
      </c>
      <c r="CE167" s="114">
        <v>0.95399999999999996</v>
      </c>
      <c r="CF167" s="216">
        <v>2</v>
      </c>
      <c r="CG167" s="216">
        <v>50.3</v>
      </c>
      <c r="CH167" s="107">
        <v>5</v>
      </c>
      <c r="CI167" s="110">
        <f>1/12</f>
        <v>8.3333333333333329E-2</v>
      </c>
      <c r="CJ167" s="107">
        <v>6</v>
      </c>
      <c r="CK167" s="107">
        <v>1</v>
      </c>
      <c r="CL167" s="112">
        <v>0</v>
      </c>
      <c r="CM167" s="112">
        <v>0</v>
      </c>
      <c r="CN167" s="115">
        <v>8.3333333333333339</v>
      </c>
      <c r="CO167" s="115">
        <v>66.333333333333329</v>
      </c>
      <c r="CP167" s="115">
        <v>2394.6666666666665</v>
      </c>
      <c r="CQ167" s="116">
        <v>199811.11111111112</v>
      </c>
      <c r="CR167" s="115">
        <v>3</v>
      </c>
      <c r="CS167" s="115">
        <v>0</v>
      </c>
      <c r="CT167" s="112">
        <v>5</v>
      </c>
      <c r="CU167" s="112">
        <v>397</v>
      </c>
      <c r="CV167" s="112">
        <v>1184</v>
      </c>
      <c r="CW167" s="112">
        <v>306</v>
      </c>
    </row>
    <row r="168" spans="1:101" s="219" customFormat="1" x14ac:dyDescent="0.25">
      <c r="A168" s="110" t="s">
        <v>147</v>
      </c>
      <c r="B168" s="111">
        <v>26</v>
      </c>
      <c r="C168" s="111">
        <v>64</v>
      </c>
      <c r="D168" s="111">
        <v>611</v>
      </c>
      <c r="E168" s="111">
        <v>35</v>
      </c>
      <c r="F168" s="111">
        <v>0</v>
      </c>
      <c r="G168" s="111">
        <v>44</v>
      </c>
      <c r="H168" s="111"/>
      <c r="I168" s="111"/>
      <c r="J168" s="111">
        <v>8</v>
      </c>
      <c r="K168" s="216">
        <v>2</v>
      </c>
      <c r="L168" s="111">
        <v>37.5</v>
      </c>
      <c r="M168" s="111" t="s">
        <v>568</v>
      </c>
      <c r="N168" s="111">
        <v>0</v>
      </c>
      <c r="O168" s="111">
        <v>0</v>
      </c>
      <c r="P168" s="111">
        <v>0</v>
      </c>
      <c r="Q168" s="111">
        <v>7</v>
      </c>
      <c r="R168" s="109">
        <v>0.64500000000000002</v>
      </c>
      <c r="S168" s="111">
        <v>2</v>
      </c>
      <c r="T168" s="2">
        <v>0</v>
      </c>
      <c r="U168" s="107">
        <v>0</v>
      </c>
      <c r="V168" s="112">
        <v>3125</v>
      </c>
      <c r="W168" s="107">
        <v>46</v>
      </c>
      <c r="X168" s="217">
        <v>1</v>
      </c>
      <c r="Y168" s="217">
        <v>42.8</v>
      </c>
      <c r="Z168" s="112">
        <v>0</v>
      </c>
      <c r="AA168" s="112">
        <v>0</v>
      </c>
      <c r="AB168" s="112">
        <v>0</v>
      </c>
      <c r="AC168" s="112">
        <v>0</v>
      </c>
      <c r="AD168" s="112">
        <v>0</v>
      </c>
      <c r="AE168" s="109">
        <v>0.51700000000000002</v>
      </c>
      <c r="AF168" s="109">
        <v>4.8000000000000001E-2</v>
      </c>
      <c r="AG168" s="107">
        <v>0</v>
      </c>
      <c r="AH168" s="107">
        <v>0</v>
      </c>
      <c r="AI168" s="106">
        <v>22960.1757117987</v>
      </c>
      <c r="AJ168" s="107">
        <v>2</v>
      </c>
      <c r="AK168" s="107">
        <v>0</v>
      </c>
      <c r="AL168" s="111">
        <v>0</v>
      </c>
      <c r="AM168" s="111">
        <v>0</v>
      </c>
      <c r="AN168" s="107">
        <v>0</v>
      </c>
      <c r="AO168" s="107">
        <v>1</v>
      </c>
      <c r="AP168" s="109">
        <v>0.216</v>
      </c>
      <c r="AQ168" s="105">
        <v>0</v>
      </c>
      <c r="AR168" s="106">
        <v>95.026355104499999</v>
      </c>
      <c r="AS168" s="107">
        <v>0</v>
      </c>
      <c r="AT168" s="107">
        <v>0</v>
      </c>
      <c r="AU168" s="107">
        <v>2</v>
      </c>
      <c r="AV168" s="108">
        <v>11.331027486</v>
      </c>
      <c r="AW168" s="107">
        <v>0</v>
      </c>
      <c r="AX168" s="107">
        <v>0</v>
      </c>
      <c r="AY168" s="107">
        <v>0</v>
      </c>
      <c r="AZ168" s="107">
        <v>0</v>
      </c>
      <c r="BA168" s="218">
        <v>2</v>
      </c>
      <c r="BB168" s="218">
        <v>123.5</v>
      </c>
      <c r="BC168" s="111">
        <v>0</v>
      </c>
      <c r="BD168" s="107">
        <v>435</v>
      </c>
      <c r="BE168" s="107">
        <v>12</v>
      </c>
      <c r="BF168" s="109">
        <v>0.439</v>
      </c>
      <c r="BG168" s="105">
        <v>0</v>
      </c>
      <c r="BH168" s="113">
        <v>0</v>
      </c>
      <c r="BI168" s="113">
        <v>0</v>
      </c>
      <c r="BJ168" s="113">
        <v>223.32299123399997</v>
      </c>
      <c r="BK168" s="113">
        <v>0</v>
      </c>
      <c r="BL168" s="113">
        <v>38.984689897500004</v>
      </c>
      <c r="BM168" s="113">
        <v>0</v>
      </c>
      <c r="BN168" s="113">
        <v>61.695216159034999</v>
      </c>
      <c r="BO168" s="105">
        <v>1</v>
      </c>
      <c r="BP168" s="105">
        <v>0</v>
      </c>
      <c r="BQ168" s="105">
        <v>0</v>
      </c>
      <c r="BR168" s="111" t="s">
        <v>564</v>
      </c>
      <c r="BS168" s="111" t="s">
        <v>564</v>
      </c>
      <c r="BT168" s="111" t="s">
        <v>564</v>
      </c>
      <c r="BU168" s="107">
        <v>0</v>
      </c>
      <c r="BV168" s="106">
        <v>0</v>
      </c>
      <c r="BW168" s="107">
        <v>1</v>
      </c>
      <c r="BX168" s="107">
        <v>10</v>
      </c>
      <c r="BY168" s="216" t="s">
        <v>588</v>
      </c>
      <c r="BZ168" s="216" t="s">
        <v>589</v>
      </c>
      <c r="CA168" s="111">
        <v>0</v>
      </c>
      <c r="CB168" s="111">
        <v>0</v>
      </c>
      <c r="CC168" s="111">
        <v>0</v>
      </c>
      <c r="CD168" s="112">
        <v>2</v>
      </c>
      <c r="CE168" s="114">
        <v>0.95299999999999996</v>
      </c>
      <c r="CF168" s="216">
        <v>2</v>
      </c>
      <c r="CG168" s="216">
        <v>147.6</v>
      </c>
      <c r="CH168" s="107">
        <v>0</v>
      </c>
      <c r="CI168" s="110">
        <v>1</v>
      </c>
      <c r="CJ168" s="107">
        <v>1</v>
      </c>
      <c r="CK168" s="107">
        <v>1</v>
      </c>
      <c r="CL168" s="112">
        <v>0</v>
      </c>
      <c r="CM168" s="112">
        <v>0</v>
      </c>
      <c r="CN168" s="115">
        <v>5</v>
      </c>
      <c r="CO168" s="115">
        <v>0</v>
      </c>
      <c r="CP168" s="115">
        <v>0</v>
      </c>
      <c r="CQ168" s="116">
        <v>197092.59259259261</v>
      </c>
      <c r="CR168" s="115">
        <v>0</v>
      </c>
      <c r="CS168" s="115">
        <v>2</v>
      </c>
      <c r="CT168" s="112">
        <v>2</v>
      </c>
      <c r="CU168" s="112">
        <v>0</v>
      </c>
      <c r="CV168" s="112">
        <v>141</v>
      </c>
      <c r="CW168" s="112">
        <v>12</v>
      </c>
    </row>
    <row r="169" spans="1:101" s="219" customFormat="1" x14ac:dyDescent="0.25">
      <c r="A169" s="110" t="s">
        <v>250</v>
      </c>
      <c r="B169" s="111">
        <v>92</v>
      </c>
      <c r="C169" s="111">
        <v>211</v>
      </c>
      <c r="D169" s="111">
        <v>2656</v>
      </c>
      <c r="E169" s="111">
        <v>233</v>
      </c>
      <c r="F169" s="111">
        <v>2</v>
      </c>
      <c r="G169" s="111">
        <v>27</v>
      </c>
      <c r="H169" s="111"/>
      <c r="I169" s="111"/>
      <c r="J169" s="111">
        <v>34</v>
      </c>
      <c r="K169" s="216">
        <v>1</v>
      </c>
      <c r="L169" s="111">
        <v>11767.4</v>
      </c>
      <c r="M169" s="111" t="s">
        <v>568</v>
      </c>
      <c r="N169" s="111">
        <v>4</v>
      </c>
      <c r="O169" s="111">
        <v>0</v>
      </c>
      <c r="P169" s="111">
        <v>0</v>
      </c>
      <c r="Q169" s="111">
        <v>23</v>
      </c>
      <c r="R169" s="109">
        <v>0.64500000000000002</v>
      </c>
      <c r="S169" s="111">
        <v>3</v>
      </c>
      <c r="T169" s="2">
        <v>0</v>
      </c>
      <c r="U169" s="107">
        <v>0</v>
      </c>
      <c r="V169" s="112">
        <v>56090</v>
      </c>
      <c r="W169" s="107">
        <v>286</v>
      </c>
      <c r="X169" s="217">
        <v>1</v>
      </c>
      <c r="Y169" s="217">
        <v>19.399999999999999</v>
      </c>
      <c r="Z169" s="112">
        <v>0</v>
      </c>
      <c r="AA169" s="112">
        <v>0</v>
      </c>
      <c r="AB169" s="112">
        <v>0</v>
      </c>
      <c r="AC169" s="112">
        <v>0</v>
      </c>
      <c r="AD169" s="112">
        <v>2</v>
      </c>
      <c r="AE169" s="109">
        <v>0.51700000000000002</v>
      </c>
      <c r="AF169" s="109">
        <v>4.8000000000000001E-2</v>
      </c>
      <c r="AG169" s="107">
        <v>0</v>
      </c>
      <c r="AH169" s="107">
        <v>0</v>
      </c>
      <c r="AI169" s="106">
        <v>0</v>
      </c>
      <c r="AJ169" s="107">
        <v>5</v>
      </c>
      <c r="AK169" s="107">
        <v>0</v>
      </c>
      <c r="AL169" s="111">
        <v>0</v>
      </c>
      <c r="AM169" s="111">
        <v>0</v>
      </c>
      <c r="AN169" s="107">
        <v>0</v>
      </c>
      <c r="AO169" s="107">
        <v>3</v>
      </c>
      <c r="AP169" s="109">
        <v>0.216</v>
      </c>
      <c r="AQ169" s="105">
        <v>0</v>
      </c>
      <c r="AR169" s="106">
        <v>0</v>
      </c>
      <c r="AS169" s="107">
        <v>2</v>
      </c>
      <c r="AT169" s="107">
        <v>4</v>
      </c>
      <c r="AU169" s="107">
        <v>6</v>
      </c>
      <c r="AV169" s="108">
        <v>446.49745067100002</v>
      </c>
      <c r="AW169" s="107">
        <v>0</v>
      </c>
      <c r="AX169" s="107">
        <v>0</v>
      </c>
      <c r="AY169" s="107">
        <v>0</v>
      </c>
      <c r="AZ169" s="107">
        <v>0</v>
      </c>
      <c r="BA169" s="218" t="s">
        <v>588</v>
      </c>
      <c r="BB169" s="218" t="s">
        <v>589</v>
      </c>
      <c r="BC169" s="111">
        <v>0</v>
      </c>
      <c r="BD169" s="107">
        <v>656</v>
      </c>
      <c r="BE169" s="107">
        <v>3</v>
      </c>
      <c r="BF169" s="109">
        <v>0.439</v>
      </c>
      <c r="BG169" s="105">
        <v>101.43337067343968</v>
      </c>
      <c r="BH169" s="113">
        <v>349.656096456</v>
      </c>
      <c r="BI169" s="113">
        <v>509.35606581399998</v>
      </c>
      <c r="BJ169" s="113">
        <v>1889.1597428499999</v>
      </c>
      <c r="BK169" s="113">
        <v>509.35606581399998</v>
      </c>
      <c r="BL169" s="113">
        <v>401.29088437000001</v>
      </c>
      <c r="BM169" s="113">
        <v>8.1786355426899995</v>
      </c>
      <c r="BN169" s="113">
        <v>2116.0357389562478</v>
      </c>
      <c r="BO169" s="105">
        <v>14</v>
      </c>
      <c r="BP169" s="105">
        <v>0</v>
      </c>
      <c r="BQ169" s="105">
        <v>0</v>
      </c>
      <c r="BR169" s="111" t="s">
        <v>564</v>
      </c>
      <c r="BS169" s="111" t="s">
        <v>564</v>
      </c>
      <c r="BT169" s="111" t="s">
        <v>564</v>
      </c>
      <c r="BU169" s="107">
        <v>0</v>
      </c>
      <c r="BV169" s="106">
        <v>3</v>
      </c>
      <c r="BW169" s="107">
        <v>6</v>
      </c>
      <c r="BX169" s="107">
        <v>137</v>
      </c>
      <c r="BY169" s="216" t="s">
        <v>588</v>
      </c>
      <c r="BZ169" s="216" t="s">
        <v>589</v>
      </c>
      <c r="CA169" s="111">
        <v>0</v>
      </c>
      <c r="CB169" s="111">
        <v>116</v>
      </c>
      <c r="CC169" s="111">
        <v>0</v>
      </c>
      <c r="CD169" s="112">
        <v>22</v>
      </c>
      <c r="CE169" s="114">
        <v>0.94100000000000006</v>
      </c>
      <c r="CF169" s="216">
        <v>5</v>
      </c>
      <c r="CG169" s="216">
        <v>83.6</v>
      </c>
      <c r="CH169" s="107">
        <v>2</v>
      </c>
      <c r="CI169" s="110"/>
      <c r="CJ169" s="107">
        <v>4</v>
      </c>
      <c r="CK169" s="107">
        <v>0</v>
      </c>
      <c r="CL169" s="112">
        <v>0</v>
      </c>
      <c r="CM169" s="112">
        <v>0</v>
      </c>
      <c r="CN169" s="115">
        <v>21.666666666666668</v>
      </c>
      <c r="CO169" s="115">
        <v>121.33333333333333</v>
      </c>
      <c r="CP169" s="115">
        <v>6962.333333333333</v>
      </c>
      <c r="CQ169" s="116">
        <v>748951.85185185191</v>
      </c>
      <c r="CR169" s="115">
        <v>2</v>
      </c>
      <c r="CS169" s="115">
        <v>1</v>
      </c>
      <c r="CT169" s="112">
        <v>7</v>
      </c>
      <c r="CU169" s="112">
        <v>0</v>
      </c>
      <c r="CV169" s="112">
        <v>2</v>
      </c>
      <c r="CW169" s="112">
        <v>0</v>
      </c>
    </row>
    <row r="170" spans="1:101" s="219" customFormat="1" x14ac:dyDescent="0.25">
      <c r="A170" s="110" t="s">
        <v>208</v>
      </c>
      <c r="B170" s="111">
        <v>3</v>
      </c>
      <c r="C170" s="111">
        <v>11</v>
      </c>
      <c r="D170" s="111">
        <v>222</v>
      </c>
      <c r="E170" s="111">
        <v>3</v>
      </c>
      <c r="F170" s="111">
        <v>0</v>
      </c>
      <c r="G170" s="111">
        <v>28</v>
      </c>
      <c r="H170" s="111"/>
      <c r="I170" s="111"/>
      <c r="J170" s="111">
        <v>17</v>
      </c>
      <c r="K170" s="216">
        <v>2</v>
      </c>
      <c r="L170" s="111">
        <v>165.6</v>
      </c>
      <c r="M170" s="111" t="s">
        <v>569</v>
      </c>
      <c r="N170" s="111">
        <v>0</v>
      </c>
      <c r="O170" s="111">
        <v>0</v>
      </c>
      <c r="P170" s="111">
        <v>0</v>
      </c>
      <c r="Q170" s="111">
        <v>0</v>
      </c>
      <c r="R170" s="109">
        <v>0.64500000000000002</v>
      </c>
      <c r="S170" s="111">
        <v>2</v>
      </c>
      <c r="T170" s="2">
        <v>0</v>
      </c>
      <c r="U170" s="107">
        <v>1</v>
      </c>
      <c r="V170" s="112">
        <v>3</v>
      </c>
      <c r="W170" s="107">
        <v>88</v>
      </c>
      <c r="X170" s="217">
        <v>1</v>
      </c>
      <c r="Y170" s="217">
        <v>10</v>
      </c>
      <c r="Z170" s="112">
        <v>0</v>
      </c>
      <c r="AA170" s="112">
        <v>0</v>
      </c>
      <c r="AB170" s="112">
        <v>32</v>
      </c>
      <c r="AC170" s="112">
        <v>0</v>
      </c>
      <c r="AD170" s="112">
        <v>0</v>
      </c>
      <c r="AE170" s="109">
        <v>0.42424242424242425</v>
      </c>
      <c r="AF170" s="109">
        <v>3.0303030303030304E-2</v>
      </c>
      <c r="AG170" s="107">
        <v>0</v>
      </c>
      <c r="AH170" s="107">
        <v>0</v>
      </c>
      <c r="AI170" s="106">
        <v>0</v>
      </c>
      <c r="AJ170" s="107">
        <v>0</v>
      </c>
      <c r="AK170" s="107">
        <v>0</v>
      </c>
      <c r="AL170" s="111">
        <v>1</v>
      </c>
      <c r="AM170" s="111">
        <v>10</v>
      </c>
      <c r="AN170" s="107">
        <v>0</v>
      </c>
      <c r="AO170" s="107">
        <v>8</v>
      </c>
      <c r="AP170" s="109">
        <v>0.18181818181818182</v>
      </c>
      <c r="AQ170" s="105">
        <v>0</v>
      </c>
      <c r="AR170" s="106">
        <v>0</v>
      </c>
      <c r="AS170" s="107">
        <v>0</v>
      </c>
      <c r="AT170" s="107">
        <v>2</v>
      </c>
      <c r="AU170" s="107">
        <v>2</v>
      </c>
      <c r="AV170" s="108">
        <v>0.163429794322</v>
      </c>
      <c r="AW170" s="107">
        <v>0</v>
      </c>
      <c r="AX170" s="107">
        <v>0</v>
      </c>
      <c r="AY170" s="107">
        <v>0</v>
      </c>
      <c r="AZ170" s="107">
        <v>0</v>
      </c>
      <c r="BA170" s="218">
        <v>1</v>
      </c>
      <c r="BB170" s="218">
        <v>90.9</v>
      </c>
      <c r="BC170" s="111">
        <v>345</v>
      </c>
      <c r="BD170" s="107">
        <v>4503</v>
      </c>
      <c r="BE170" s="107">
        <v>792</v>
      </c>
      <c r="BF170" s="109">
        <v>0.48484848484848486</v>
      </c>
      <c r="BG170" s="105">
        <v>0</v>
      </c>
      <c r="BH170" s="113">
        <v>246.74100707100001</v>
      </c>
      <c r="BI170" s="113">
        <v>0</v>
      </c>
      <c r="BJ170" s="113">
        <v>246.74100707100001</v>
      </c>
      <c r="BK170" s="113">
        <v>0</v>
      </c>
      <c r="BL170" s="113">
        <v>0</v>
      </c>
      <c r="BM170" s="113">
        <v>75.1040522487</v>
      </c>
      <c r="BN170" s="113">
        <v>0</v>
      </c>
      <c r="BO170" s="105">
        <v>1</v>
      </c>
      <c r="BP170" s="105">
        <v>0</v>
      </c>
      <c r="BQ170" s="105">
        <v>0</v>
      </c>
      <c r="BR170" s="111" t="s">
        <v>564</v>
      </c>
      <c r="BS170" s="111" t="s">
        <v>564</v>
      </c>
      <c r="BT170" s="111" t="s">
        <v>564</v>
      </c>
      <c r="BU170" s="107">
        <v>0</v>
      </c>
      <c r="BV170" s="106">
        <v>0</v>
      </c>
      <c r="BW170" s="107">
        <v>0</v>
      </c>
      <c r="BX170" s="107">
        <v>0</v>
      </c>
      <c r="BY170" s="216">
        <v>1</v>
      </c>
      <c r="BZ170" s="220">
        <v>64.3</v>
      </c>
      <c r="CA170" s="111">
        <v>0</v>
      </c>
      <c r="CB170" s="111">
        <v>0</v>
      </c>
      <c r="CC170" s="111">
        <v>0</v>
      </c>
      <c r="CD170" s="112">
        <v>29</v>
      </c>
      <c r="CE170" s="114">
        <v>0.90100000000000002</v>
      </c>
      <c r="CF170" s="216">
        <v>10</v>
      </c>
      <c r="CG170" s="216">
        <v>600.5</v>
      </c>
      <c r="CH170" s="107">
        <v>0</v>
      </c>
      <c r="CI170" s="110"/>
      <c r="CJ170" s="107">
        <v>7</v>
      </c>
      <c r="CK170" s="107">
        <v>0</v>
      </c>
      <c r="CL170" s="112">
        <v>1</v>
      </c>
      <c r="CM170" s="112">
        <v>0</v>
      </c>
      <c r="CN170" s="115">
        <v>25</v>
      </c>
      <c r="CO170" s="115">
        <v>146.33333333333334</v>
      </c>
      <c r="CP170" s="115">
        <v>0</v>
      </c>
      <c r="CQ170" s="116">
        <v>217021.4837707633</v>
      </c>
      <c r="CR170" s="115">
        <v>0</v>
      </c>
      <c r="CS170" s="115">
        <v>2</v>
      </c>
      <c r="CT170" s="112">
        <v>1</v>
      </c>
      <c r="CU170" s="112">
        <v>0</v>
      </c>
      <c r="CV170" s="112">
        <v>70</v>
      </c>
      <c r="CW170" s="112">
        <v>0</v>
      </c>
    </row>
    <row r="171" spans="1:101" s="219" customFormat="1" x14ac:dyDescent="0.25">
      <c r="A171" s="110" t="s">
        <v>146</v>
      </c>
      <c r="B171" s="111">
        <v>48</v>
      </c>
      <c r="C171" s="111">
        <v>159</v>
      </c>
      <c r="D171" s="111">
        <v>2357</v>
      </c>
      <c r="E171" s="111">
        <v>49</v>
      </c>
      <c r="F171" s="111">
        <v>5</v>
      </c>
      <c r="G171" s="111">
        <v>50</v>
      </c>
      <c r="H171" s="111"/>
      <c r="I171" s="111"/>
      <c r="J171" s="111">
        <v>24</v>
      </c>
      <c r="K171" s="216">
        <v>2</v>
      </c>
      <c r="L171" s="111">
        <v>200</v>
      </c>
      <c r="M171" s="111" t="s">
        <v>568</v>
      </c>
      <c r="N171" s="111">
        <v>7</v>
      </c>
      <c r="O171" s="111">
        <v>0</v>
      </c>
      <c r="P171" s="111">
        <v>0</v>
      </c>
      <c r="Q171" s="111">
        <v>7</v>
      </c>
      <c r="R171" s="109">
        <v>0.64500000000000002</v>
      </c>
      <c r="S171" s="111">
        <v>2</v>
      </c>
      <c r="T171" s="2">
        <v>0</v>
      </c>
      <c r="U171" s="107">
        <v>0</v>
      </c>
      <c r="V171" s="112">
        <v>540</v>
      </c>
      <c r="W171" s="107">
        <v>30</v>
      </c>
      <c r="X171" s="217">
        <v>4</v>
      </c>
      <c r="Y171" s="217">
        <v>383.5</v>
      </c>
      <c r="Z171" s="112">
        <v>0</v>
      </c>
      <c r="AA171" s="112">
        <v>0</v>
      </c>
      <c r="AB171" s="112">
        <v>0</v>
      </c>
      <c r="AC171" s="112">
        <v>0</v>
      </c>
      <c r="AD171" s="112">
        <v>1</v>
      </c>
      <c r="AE171" s="109">
        <v>0.60606060606060608</v>
      </c>
      <c r="AF171" s="109">
        <v>9.0909090909090912E-2</v>
      </c>
      <c r="AG171" s="107">
        <v>0</v>
      </c>
      <c r="AH171" s="107">
        <v>0</v>
      </c>
      <c r="AI171" s="106">
        <v>0</v>
      </c>
      <c r="AJ171" s="107">
        <v>1</v>
      </c>
      <c r="AK171" s="107">
        <v>0</v>
      </c>
      <c r="AL171" s="111">
        <v>0</v>
      </c>
      <c r="AM171" s="111">
        <v>0</v>
      </c>
      <c r="AN171" s="107">
        <v>0</v>
      </c>
      <c r="AO171" s="107">
        <v>6</v>
      </c>
      <c r="AP171" s="109">
        <v>0.36363636363636365</v>
      </c>
      <c r="AQ171" s="105">
        <v>2.7753806376329706</v>
      </c>
      <c r="AR171" s="106">
        <v>48.564383382099997</v>
      </c>
      <c r="AS171" s="107">
        <v>0</v>
      </c>
      <c r="AT171" s="107">
        <v>1</v>
      </c>
      <c r="AU171" s="107">
        <v>2</v>
      </c>
      <c r="AV171" s="108">
        <v>274.03795948300001</v>
      </c>
      <c r="AW171" s="107">
        <v>0</v>
      </c>
      <c r="AX171" s="107">
        <v>0</v>
      </c>
      <c r="AY171" s="107">
        <v>0</v>
      </c>
      <c r="AZ171" s="107">
        <v>1</v>
      </c>
      <c r="BA171" s="218">
        <v>1</v>
      </c>
      <c r="BB171" s="218">
        <v>50</v>
      </c>
      <c r="BC171" s="111">
        <v>258</v>
      </c>
      <c r="BD171" s="107">
        <v>1403</v>
      </c>
      <c r="BE171" s="107">
        <v>22</v>
      </c>
      <c r="BF171" s="109">
        <v>0.54545454545454541</v>
      </c>
      <c r="BG171" s="105">
        <v>59.777241521200004</v>
      </c>
      <c r="BH171" s="113">
        <v>0</v>
      </c>
      <c r="BI171" s="113">
        <v>0</v>
      </c>
      <c r="BJ171" s="113">
        <v>238.40075380600001</v>
      </c>
      <c r="BK171" s="113">
        <v>0</v>
      </c>
      <c r="BL171" s="113">
        <v>0</v>
      </c>
      <c r="BM171" s="113">
        <v>54.495297457299998</v>
      </c>
      <c r="BN171" s="113">
        <v>1915.9411507160687</v>
      </c>
      <c r="BO171" s="105">
        <v>2</v>
      </c>
      <c r="BP171" s="105">
        <v>0</v>
      </c>
      <c r="BQ171" s="105">
        <v>0</v>
      </c>
      <c r="BR171" s="111" t="s">
        <v>564</v>
      </c>
      <c r="BS171" s="111" t="s">
        <v>564</v>
      </c>
      <c r="BT171" s="111" t="s">
        <v>564</v>
      </c>
      <c r="BU171" s="107">
        <v>0</v>
      </c>
      <c r="BV171" s="106">
        <v>0</v>
      </c>
      <c r="BW171" s="107">
        <v>8</v>
      </c>
      <c r="BX171" s="107">
        <v>842</v>
      </c>
      <c r="BY171" s="216">
        <v>1</v>
      </c>
      <c r="BZ171" s="220">
        <v>49.8</v>
      </c>
      <c r="CA171" s="111">
        <v>20</v>
      </c>
      <c r="CB171" s="111">
        <v>72</v>
      </c>
      <c r="CC171" s="111">
        <v>0</v>
      </c>
      <c r="CD171" s="112">
        <v>3</v>
      </c>
      <c r="CE171" s="114">
        <v>0.93900000000000006</v>
      </c>
      <c r="CF171" s="216">
        <v>3</v>
      </c>
      <c r="CG171" s="216">
        <v>74.900000000000006</v>
      </c>
      <c r="CH171" s="107">
        <v>4</v>
      </c>
      <c r="CI171" s="110"/>
      <c r="CJ171" s="107">
        <v>2</v>
      </c>
      <c r="CK171" s="107">
        <v>1</v>
      </c>
      <c r="CL171" s="112">
        <v>0</v>
      </c>
      <c r="CM171" s="112">
        <v>0</v>
      </c>
      <c r="CN171" s="115">
        <v>6.666666666666667</v>
      </c>
      <c r="CO171" s="115">
        <v>0</v>
      </c>
      <c r="CP171" s="115">
        <v>0</v>
      </c>
      <c r="CQ171" s="116">
        <v>392825.92592592596</v>
      </c>
      <c r="CR171" s="115">
        <v>1</v>
      </c>
      <c r="CS171" s="115">
        <v>1</v>
      </c>
      <c r="CT171" s="112">
        <v>3</v>
      </c>
      <c r="CU171" s="112">
        <v>0</v>
      </c>
      <c r="CV171" s="112">
        <v>19</v>
      </c>
      <c r="CW171" s="112">
        <v>0</v>
      </c>
    </row>
    <row r="172" spans="1:101" s="219" customFormat="1" x14ac:dyDescent="0.25">
      <c r="A172" s="110" t="s">
        <v>268</v>
      </c>
      <c r="B172" s="111">
        <v>89</v>
      </c>
      <c r="C172" s="111">
        <v>187</v>
      </c>
      <c r="D172" s="111">
        <v>3142</v>
      </c>
      <c r="E172" s="111">
        <v>38</v>
      </c>
      <c r="F172" s="111">
        <v>7</v>
      </c>
      <c r="G172" s="111">
        <v>31</v>
      </c>
      <c r="H172" s="111"/>
      <c r="I172" s="111"/>
      <c r="J172" s="111">
        <v>10</v>
      </c>
      <c r="K172" s="216">
        <v>4</v>
      </c>
      <c r="L172" s="111">
        <v>1285.9000000000001</v>
      </c>
      <c r="M172" s="111" t="s">
        <v>568</v>
      </c>
      <c r="N172" s="111">
        <v>2</v>
      </c>
      <c r="O172" s="111">
        <v>0</v>
      </c>
      <c r="P172" s="111">
        <v>0</v>
      </c>
      <c r="Q172" s="111">
        <v>6</v>
      </c>
      <c r="R172" s="109">
        <v>0.64500000000000002</v>
      </c>
      <c r="S172" s="111">
        <v>1</v>
      </c>
      <c r="T172" s="2">
        <v>0</v>
      </c>
      <c r="U172" s="107">
        <v>0</v>
      </c>
      <c r="V172" s="112">
        <v>29996</v>
      </c>
      <c r="W172" s="107">
        <v>91</v>
      </c>
      <c r="X172" s="217">
        <v>0</v>
      </c>
      <c r="Y172" s="217">
        <v>0</v>
      </c>
      <c r="Z172" s="112">
        <v>0</v>
      </c>
      <c r="AA172" s="112">
        <v>0</v>
      </c>
      <c r="AB172" s="112">
        <v>0</v>
      </c>
      <c r="AC172" s="112">
        <v>0</v>
      </c>
      <c r="AD172" s="112">
        <v>0</v>
      </c>
      <c r="AE172" s="109">
        <v>0.48717948717948717</v>
      </c>
      <c r="AF172" s="109">
        <v>4.8000000000000001E-2</v>
      </c>
      <c r="AG172" s="107">
        <v>0</v>
      </c>
      <c r="AH172" s="107">
        <v>1</v>
      </c>
      <c r="AI172" s="107">
        <v>0</v>
      </c>
      <c r="AJ172" s="107">
        <v>3</v>
      </c>
      <c r="AK172" s="107">
        <v>0</v>
      </c>
      <c r="AL172" s="111">
        <v>1</v>
      </c>
      <c r="AM172" s="111">
        <v>6</v>
      </c>
      <c r="AN172" s="107">
        <v>1</v>
      </c>
      <c r="AO172" s="107">
        <v>3</v>
      </c>
      <c r="AP172" s="109">
        <v>7.6923076923076927E-2</v>
      </c>
      <c r="AQ172" s="105">
        <v>0</v>
      </c>
      <c r="AR172" s="106">
        <v>0</v>
      </c>
      <c r="AS172" s="107">
        <v>2</v>
      </c>
      <c r="AT172" s="107">
        <v>0</v>
      </c>
      <c r="AU172" s="107">
        <v>0</v>
      </c>
      <c r="AV172" s="108">
        <v>57.948140640800005</v>
      </c>
      <c r="AW172" s="107">
        <v>0</v>
      </c>
      <c r="AX172" s="107">
        <v>0</v>
      </c>
      <c r="AY172" s="107">
        <v>0</v>
      </c>
      <c r="AZ172" s="107">
        <v>0</v>
      </c>
      <c r="BA172" s="218" t="s">
        <v>588</v>
      </c>
      <c r="BB172" s="218" t="s">
        <v>589</v>
      </c>
      <c r="BC172" s="111">
        <v>0</v>
      </c>
      <c r="BD172" s="107">
        <v>1209</v>
      </c>
      <c r="BE172" s="107">
        <v>60</v>
      </c>
      <c r="BF172" s="109">
        <v>0.25641025641025639</v>
      </c>
      <c r="BG172" s="105">
        <v>0</v>
      </c>
      <c r="BH172" s="113">
        <v>32.910502022499998</v>
      </c>
      <c r="BI172" s="113">
        <v>0</v>
      </c>
      <c r="BJ172" s="113">
        <v>428.061480915</v>
      </c>
      <c r="BK172" s="113">
        <v>32.910502022499998</v>
      </c>
      <c r="BL172" s="113">
        <v>32.910502022499998</v>
      </c>
      <c r="BM172" s="113">
        <v>34.605366484099996</v>
      </c>
      <c r="BN172" s="113">
        <v>756.97361385651982</v>
      </c>
      <c r="BO172" s="105">
        <v>12</v>
      </c>
      <c r="BP172" s="105">
        <v>0</v>
      </c>
      <c r="BQ172" s="105">
        <v>0</v>
      </c>
      <c r="BR172" s="111" t="s">
        <v>564</v>
      </c>
      <c r="BS172" s="111" t="s">
        <v>564</v>
      </c>
      <c r="BT172" s="111" t="s">
        <v>564</v>
      </c>
      <c r="BU172" s="107">
        <v>1</v>
      </c>
      <c r="BV172" s="106">
        <v>1</v>
      </c>
      <c r="BW172" s="107">
        <v>7</v>
      </c>
      <c r="BX172" s="107">
        <v>233</v>
      </c>
      <c r="BY172" s="216">
        <v>4</v>
      </c>
      <c r="BZ172" s="220">
        <v>263.89999999999998</v>
      </c>
      <c r="CA172" s="111">
        <v>0</v>
      </c>
      <c r="CB172" s="111">
        <v>39</v>
      </c>
      <c r="CC172" s="111">
        <v>0</v>
      </c>
      <c r="CD172" s="112">
        <v>1</v>
      </c>
      <c r="CE172" s="114">
        <v>0.94199999999999995</v>
      </c>
      <c r="CF172" s="216">
        <v>5</v>
      </c>
      <c r="CG172" s="216">
        <v>124.8</v>
      </c>
      <c r="CH172" s="107">
        <v>2</v>
      </c>
      <c r="CI172" s="110"/>
      <c r="CJ172" s="107">
        <v>4</v>
      </c>
      <c r="CK172" s="107">
        <v>0</v>
      </c>
      <c r="CL172" s="112">
        <v>0</v>
      </c>
      <c r="CM172" s="112">
        <v>0</v>
      </c>
      <c r="CN172" s="115">
        <v>18.333333333333332</v>
      </c>
      <c r="CO172" s="115">
        <v>221.66666666666666</v>
      </c>
      <c r="CP172" s="115">
        <v>13117.666666666666</v>
      </c>
      <c r="CQ172" s="116">
        <v>178062.96296296295</v>
      </c>
      <c r="CR172" s="115">
        <v>0</v>
      </c>
      <c r="CS172" s="115">
        <v>1</v>
      </c>
      <c r="CT172" s="112">
        <v>8</v>
      </c>
      <c r="CU172" s="112">
        <v>0</v>
      </c>
      <c r="CV172" s="112">
        <v>315</v>
      </c>
      <c r="CW172" s="112">
        <v>62</v>
      </c>
    </row>
    <row r="173" spans="1:101" s="219" customFormat="1" x14ac:dyDescent="0.25">
      <c r="A173" s="110" t="s">
        <v>142</v>
      </c>
      <c r="B173" s="111">
        <v>18</v>
      </c>
      <c r="C173" s="111">
        <v>60</v>
      </c>
      <c r="D173" s="111">
        <v>976</v>
      </c>
      <c r="E173" s="111">
        <v>24</v>
      </c>
      <c r="F173" s="111">
        <v>3</v>
      </c>
      <c r="G173" s="111">
        <v>36</v>
      </c>
      <c r="H173" s="111"/>
      <c r="I173" s="111"/>
      <c r="J173" s="111">
        <v>2</v>
      </c>
      <c r="K173" s="216">
        <v>0</v>
      </c>
      <c r="L173" s="111">
        <v>0</v>
      </c>
      <c r="M173" s="111" t="s">
        <v>568</v>
      </c>
      <c r="N173" s="111">
        <v>2</v>
      </c>
      <c r="O173" s="111">
        <v>27</v>
      </c>
      <c r="P173" s="111">
        <v>21</v>
      </c>
      <c r="Q173" s="111">
        <v>75</v>
      </c>
      <c r="R173" s="109">
        <v>0.8571428571428571</v>
      </c>
      <c r="S173" s="111">
        <v>4</v>
      </c>
      <c r="T173" s="2">
        <v>0</v>
      </c>
      <c r="U173" s="107">
        <v>0</v>
      </c>
      <c r="V173" s="112">
        <v>491</v>
      </c>
      <c r="W173" s="107">
        <v>69</v>
      </c>
      <c r="X173" s="217">
        <v>0</v>
      </c>
      <c r="Y173" s="217">
        <v>0</v>
      </c>
      <c r="Z173" s="112">
        <v>0</v>
      </c>
      <c r="AA173" s="112">
        <v>0</v>
      </c>
      <c r="AB173" s="112">
        <v>0</v>
      </c>
      <c r="AC173" s="112">
        <v>0</v>
      </c>
      <c r="AD173" s="112">
        <v>0</v>
      </c>
      <c r="AE173" s="109">
        <v>0.52631578947368418</v>
      </c>
      <c r="AF173" s="109">
        <v>3.5087719298245612E-2</v>
      </c>
      <c r="AG173" s="107">
        <v>0</v>
      </c>
      <c r="AH173" s="107">
        <v>0</v>
      </c>
      <c r="AI173" s="106">
        <v>0</v>
      </c>
      <c r="AJ173" s="107">
        <v>3</v>
      </c>
      <c r="AK173" s="107">
        <v>0</v>
      </c>
      <c r="AL173" s="111">
        <v>0</v>
      </c>
      <c r="AM173" s="111">
        <v>0</v>
      </c>
      <c r="AN173" s="107">
        <v>1</v>
      </c>
      <c r="AO173" s="107">
        <v>10</v>
      </c>
      <c r="AP173" s="109">
        <v>0.31578947368421051</v>
      </c>
      <c r="AQ173" s="105">
        <v>37.364858628500002</v>
      </c>
      <c r="AR173" s="106">
        <v>32.0365410721</v>
      </c>
      <c r="AS173" s="107">
        <v>0</v>
      </c>
      <c r="AT173" s="107">
        <v>6</v>
      </c>
      <c r="AU173" s="107">
        <v>4</v>
      </c>
      <c r="AV173" s="108">
        <v>22.8547324721</v>
      </c>
      <c r="AW173" s="107">
        <v>0</v>
      </c>
      <c r="AX173" s="107">
        <v>0</v>
      </c>
      <c r="AY173" s="107">
        <v>0</v>
      </c>
      <c r="AZ173" s="107">
        <v>0</v>
      </c>
      <c r="BA173" s="218" t="s">
        <v>588</v>
      </c>
      <c r="BB173" s="218" t="s">
        <v>589</v>
      </c>
      <c r="BC173" s="111">
        <v>0</v>
      </c>
      <c r="BD173" s="107">
        <v>1944</v>
      </c>
      <c r="BE173" s="107">
        <v>365</v>
      </c>
      <c r="BF173" s="109">
        <v>0.7192982456140351</v>
      </c>
      <c r="BG173" s="105">
        <v>163.55606412099999</v>
      </c>
      <c r="BH173" s="113">
        <v>0.10800791534</v>
      </c>
      <c r="BI173" s="113">
        <v>0.10800813576899999</v>
      </c>
      <c r="BJ173" s="113">
        <v>639.64880785399998</v>
      </c>
      <c r="BK173" s="113">
        <v>0</v>
      </c>
      <c r="BL173" s="113">
        <v>0</v>
      </c>
      <c r="BM173" s="113">
        <v>167.51881366200001</v>
      </c>
      <c r="BN173" s="113">
        <v>5304.0217042837539</v>
      </c>
      <c r="BO173" s="105">
        <v>2</v>
      </c>
      <c r="BP173" s="105">
        <v>0</v>
      </c>
      <c r="BQ173" s="105">
        <v>0</v>
      </c>
      <c r="BR173" s="111" t="s">
        <v>564</v>
      </c>
      <c r="BS173" s="111" t="s">
        <v>564</v>
      </c>
      <c r="BT173" s="111" t="s">
        <v>564</v>
      </c>
      <c r="BU173" s="107">
        <v>0</v>
      </c>
      <c r="BV173" s="106">
        <v>0</v>
      </c>
      <c r="BW173" s="107">
        <v>11</v>
      </c>
      <c r="BX173" s="107">
        <v>497</v>
      </c>
      <c r="BY173" s="216">
        <v>2</v>
      </c>
      <c r="BZ173" s="220">
        <v>138.19999999999999</v>
      </c>
      <c r="CA173" s="111">
        <v>58</v>
      </c>
      <c r="CB173" s="111">
        <v>80</v>
      </c>
      <c r="CC173" s="111">
        <v>0</v>
      </c>
      <c r="CD173" s="112">
        <v>7</v>
      </c>
      <c r="CE173" s="114">
        <v>0.94299999999999995</v>
      </c>
      <c r="CF173" s="216">
        <v>6</v>
      </c>
      <c r="CG173" s="216">
        <v>147.6</v>
      </c>
      <c r="CH173" s="107">
        <v>0</v>
      </c>
      <c r="CI173" s="110"/>
      <c r="CJ173" s="107">
        <v>5</v>
      </c>
      <c r="CK173" s="107">
        <v>1</v>
      </c>
      <c r="CL173" s="112">
        <v>0</v>
      </c>
      <c r="CM173" s="112">
        <v>1</v>
      </c>
      <c r="CN173" s="115">
        <v>25</v>
      </c>
      <c r="CO173" s="115">
        <v>116.66666666666667</v>
      </c>
      <c r="CP173" s="115">
        <v>15122.333333333334</v>
      </c>
      <c r="CQ173" s="116">
        <v>130488.88888888888</v>
      </c>
      <c r="CR173" s="115">
        <v>0</v>
      </c>
      <c r="CS173" s="115">
        <v>0</v>
      </c>
      <c r="CT173" s="112">
        <v>3</v>
      </c>
      <c r="CU173" s="112">
        <v>122</v>
      </c>
      <c r="CV173" s="112">
        <v>35</v>
      </c>
      <c r="CW173" s="112">
        <v>0</v>
      </c>
    </row>
    <row r="174" spans="1:101" s="219" customFormat="1" x14ac:dyDescent="0.25">
      <c r="A174" s="110" t="s">
        <v>216</v>
      </c>
      <c r="B174" s="111">
        <v>1</v>
      </c>
      <c r="C174" s="111">
        <v>12</v>
      </c>
      <c r="D174" s="111">
        <v>114</v>
      </c>
      <c r="E174" s="111">
        <v>3</v>
      </c>
      <c r="F174" s="111">
        <v>0</v>
      </c>
      <c r="G174" s="111">
        <v>8</v>
      </c>
      <c r="H174" s="111"/>
      <c r="I174" s="111"/>
      <c r="J174" s="111">
        <v>2</v>
      </c>
      <c r="K174" s="216">
        <v>5</v>
      </c>
      <c r="L174" s="111">
        <v>559.9</v>
      </c>
      <c r="M174" s="111" t="s">
        <v>569</v>
      </c>
      <c r="N174" s="111">
        <v>0</v>
      </c>
      <c r="O174" s="111">
        <v>0</v>
      </c>
      <c r="P174" s="111">
        <v>0</v>
      </c>
      <c r="Q174" s="111">
        <v>2</v>
      </c>
      <c r="R174" s="109">
        <v>0.64500000000000002</v>
      </c>
      <c r="S174" s="111">
        <v>1</v>
      </c>
      <c r="T174" s="2">
        <v>0</v>
      </c>
      <c r="U174" s="107">
        <v>2</v>
      </c>
      <c r="V174" s="112">
        <v>6</v>
      </c>
      <c r="W174" s="107">
        <v>170</v>
      </c>
      <c r="X174" s="217">
        <v>0</v>
      </c>
      <c r="Y174" s="217">
        <v>0</v>
      </c>
      <c r="Z174" s="112">
        <v>0</v>
      </c>
      <c r="AA174" s="112">
        <v>0</v>
      </c>
      <c r="AB174" s="112">
        <v>3228</v>
      </c>
      <c r="AC174" s="112">
        <v>185</v>
      </c>
      <c r="AD174" s="112">
        <v>0</v>
      </c>
      <c r="AE174" s="109">
        <v>0.51700000000000002</v>
      </c>
      <c r="AF174" s="109">
        <v>4.8000000000000001E-2</v>
      </c>
      <c r="AG174" s="107">
        <v>0</v>
      </c>
      <c r="AH174" s="107">
        <v>0</v>
      </c>
      <c r="AI174" s="106">
        <v>0</v>
      </c>
      <c r="AJ174" s="107">
        <v>0</v>
      </c>
      <c r="AK174" s="107">
        <v>0</v>
      </c>
      <c r="AL174" s="111">
        <v>1</v>
      </c>
      <c r="AM174" s="111">
        <v>1721.5</v>
      </c>
      <c r="AN174" s="107">
        <v>0</v>
      </c>
      <c r="AO174" s="107">
        <v>4</v>
      </c>
      <c r="AP174" s="109">
        <v>0.216</v>
      </c>
      <c r="AQ174" s="105">
        <v>0</v>
      </c>
      <c r="AR174" s="106">
        <v>0</v>
      </c>
      <c r="AS174" s="107">
        <v>0</v>
      </c>
      <c r="AT174" s="107">
        <v>0</v>
      </c>
      <c r="AU174" s="107">
        <v>1</v>
      </c>
      <c r="AV174" s="108">
        <v>2.5537434227199998</v>
      </c>
      <c r="AW174" s="107">
        <v>0</v>
      </c>
      <c r="AX174" s="107">
        <v>0</v>
      </c>
      <c r="AY174" s="107">
        <v>0</v>
      </c>
      <c r="AZ174" s="107">
        <v>0</v>
      </c>
      <c r="BA174" s="218" t="s">
        <v>588</v>
      </c>
      <c r="BB174" s="218" t="s">
        <v>589</v>
      </c>
      <c r="BC174" s="111">
        <v>488</v>
      </c>
      <c r="BD174" s="107">
        <v>2322</v>
      </c>
      <c r="BE174" s="107">
        <v>283</v>
      </c>
      <c r="BF174" s="109">
        <v>0.439</v>
      </c>
      <c r="BG174" s="105">
        <v>0</v>
      </c>
      <c r="BH174" s="113">
        <v>0</v>
      </c>
      <c r="BI174" s="113">
        <v>0</v>
      </c>
      <c r="BJ174" s="113">
        <v>4.18357608849E-2</v>
      </c>
      <c r="BK174" s="113">
        <v>0</v>
      </c>
      <c r="BL174" s="113">
        <v>0</v>
      </c>
      <c r="BM174" s="113">
        <v>32.717412059700003</v>
      </c>
      <c r="BN174" s="113">
        <v>4.6911824656099999</v>
      </c>
      <c r="BO174" s="105">
        <v>0</v>
      </c>
      <c r="BP174" s="105">
        <v>0</v>
      </c>
      <c r="BQ174" s="105">
        <v>0</v>
      </c>
      <c r="BR174" s="111" t="s">
        <v>564</v>
      </c>
      <c r="BS174" s="111" t="s">
        <v>564</v>
      </c>
      <c r="BT174" s="111" t="s">
        <v>564</v>
      </c>
      <c r="BU174" s="107">
        <v>0</v>
      </c>
      <c r="BV174" s="106">
        <v>0</v>
      </c>
      <c r="BW174" s="107">
        <v>0</v>
      </c>
      <c r="BX174" s="107">
        <v>0</v>
      </c>
      <c r="BY174" s="216">
        <v>1</v>
      </c>
      <c r="BZ174" s="220">
        <v>25</v>
      </c>
      <c r="CA174" s="111">
        <v>0</v>
      </c>
      <c r="CB174" s="111">
        <v>318</v>
      </c>
      <c r="CC174" s="111">
        <v>0</v>
      </c>
      <c r="CD174" s="112">
        <v>29</v>
      </c>
      <c r="CE174" s="114">
        <v>0.95699999999999996</v>
      </c>
      <c r="CF174" s="216">
        <v>2</v>
      </c>
      <c r="CG174" s="216">
        <v>15.9</v>
      </c>
      <c r="CH174" s="107">
        <v>0</v>
      </c>
      <c r="CI174" s="110"/>
      <c r="CJ174" s="107">
        <v>2</v>
      </c>
      <c r="CK174" s="107">
        <v>0</v>
      </c>
      <c r="CL174" s="112">
        <v>0</v>
      </c>
      <c r="CM174" s="112">
        <v>3</v>
      </c>
      <c r="CN174" s="115">
        <v>5</v>
      </c>
      <c r="CO174" s="115">
        <v>0</v>
      </c>
      <c r="CP174" s="115">
        <v>0</v>
      </c>
      <c r="CQ174" s="116">
        <v>110100</v>
      </c>
      <c r="CR174" s="115">
        <v>0</v>
      </c>
      <c r="CS174" s="115">
        <v>0</v>
      </c>
      <c r="CT174" s="112">
        <v>2</v>
      </c>
      <c r="CU174" s="112">
        <v>96</v>
      </c>
      <c r="CV174" s="112">
        <v>79</v>
      </c>
      <c r="CW174" s="112">
        <v>8</v>
      </c>
    </row>
    <row r="175" spans="1:101" s="219" customFormat="1" x14ac:dyDescent="0.25">
      <c r="A175" s="110" t="s">
        <v>274</v>
      </c>
      <c r="B175" s="111">
        <v>30</v>
      </c>
      <c r="C175" s="111">
        <v>59</v>
      </c>
      <c r="D175" s="111">
        <v>1002</v>
      </c>
      <c r="E175" s="111">
        <v>50</v>
      </c>
      <c r="F175" s="111">
        <v>4</v>
      </c>
      <c r="G175" s="111">
        <v>27</v>
      </c>
      <c r="H175" s="111"/>
      <c r="I175" s="111"/>
      <c r="J175" s="111">
        <v>6</v>
      </c>
      <c r="K175" s="216">
        <v>0</v>
      </c>
      <c r="L175" s="111">
        <v>0</v>
      </c>
      <c r="M175" s="111" t="s">
        <v>568</v>
      </c>
      <c r="N175" s="111">
        <v>13</v>
      </c>
      <c r="O175" s="111">
        <v>235</v>
      </c>
      <c r="P175" s="111">
        <v>6</v>
      </c>
      <c r="Q175" s="111">
        <v>57</v>
      </c>
      <c r="R175" s="109">
        <v>0.64500000000000002</v>
      </c>
      <c r="S175" s="111">
        <v>1</v>
      </c>
      <c r="T175" s="2">
        <v>0</v>
      </c>
      <c r="U175" s="107">
        <v>1</v>
      </c>
      <c r="V175" s="112">
        <v>5679</v>
      </c>
      <c r="W175" s="107">
        <v>68</v>
      </c>
      <c r="X175" s="217">
        <v>0</v>
      </c>
      <c r="Y175" s="217">
        <v>0</v>
      </c>
      <c r="Z175" s="112">
        <v>0</v>
      </c>
      <c r="AA175" s="112">
        <v>0</v>
      </c>
      <c r="AB175" s="112">
        <v>522</v>
      </c>
      <c r="AC175" s="112">
        <v>0</v>
      </c>
      <c r="AD175" s="112">
        <v>8</v>
      </c>
      <c r="AE175" s="109">
        <v>0.51700000000000002</v>
      </c>
      <c r="AF175" s="109">
        <v>4.8000000000000001E-2</v>
      </c>
      <c r="AG175" s="107">
        <v>0</v>
      </c>
      <c r="AH175" s="107">
        <v>0</v>
      </c>
      <c r="AI175" s="106">
        <v>28811.738463404301</v>
      </c>
      <c r="AJ175" s="107">
        <v>0</v>
      </c>
      <c r="AK175" s="107">
        <v>0</v>
      </c>
      <c r="AL175" s="111">
        <v>0</v>
      </c>
      <c r="AM175" s="111">
        <v>0</v>
      </c>
      <c r="AN175" s="107">
        <v>0</v>
      </c>
      <c r="AO175" s="107">
        <v>7</v>
      </c>
      <c r="AP175" s="109">
        <v>0.216</v>
      </c>
      <c r="AQ175" s="105">
        <v>0</v>
      </c>
      <c r="AR175" s="106">
        <v>50.9271030568</v>
      </c>
      <c r="AS175" s="107">
        <v>0</v>
      </c>
      <c r="AT175" s="107">
        <v>2</v>
      </c>
      <c r="AU175" s="107">
        <v>1</v>
      </c>
      <c r="AV175" s="108">
        <v>10.2605517814</v>
      </c>
      <c r="AW175" s="107">
        <v>1</v>
      </c>
      <c r="AX175" s="107">
        <v>0</v>
      </c>
      <c r="AY175" s="107">
        <v>0</v>
      </c>
      <c r="AZ175" s="107">
        <v>3</v>
      </c>
      <c r="BA175" s="218" t="s">
        <v>588</v>
      </c>
      <c r="BB175" s="218" t="s">
        <v>589</v>
      </c>
      <c r="BC175" s="111">
        <v>0</v>
      </c>
      <c r="BD175" s="107">
        <v>4113</v>
      </c>
      <c r="BE175" s="107">
        <v>-288</v>
      </c>
      <c r="BF175" s="109">
        <v>0.439</v>
      </c>
      <c r="BG175" s="105">
        <v>0</v>
      </c>
      <c r="BH175" s="113">
        <v>0</v>
      </c>
      <c r="BI175" s="113">
        <v>0</v>
      </c>
      <c r="BJ175" s="113">
        <v>50.717210222200002</v>
      </c>
      <c r="BK175" s="113">
        <v>0</v>
      </c>
      <c r="BL175" s="113">
        <v>0</v>
      </c>
      <c r="BM175" s="113">
        <v>33.116799827899996</v>
      </c>
      <c r="BN175" s="113">
        <v>717.49434358106384</v>
      </c>
      <c r="BO175" s="105">
        <v>1</v>
      </c>
      <c r="BP175" s="105">
        <v>0</v>
      </c>
      <c r="BQ175" s="105">
        <v>0</v>
      </c>
      <c r="BR175" s="111" t="s">
        <v>564</v>
      </c>
      <c r="BS175" s="111" t="s">
        <v>564</v>
      </c>
      <c r="BT175" s="111" t="s">
        <v>564</v>
      </c>
      <c r="BU175" s="107">
        <v>3</v>
      </c>
      <c r="BV175" s="106">
        <v>0</v>
      </c>
      <c r="BW175" s="107">
        <v>4</v>
      </c>
      <c r="BX175" s="107">
        <v>350</v>
      </c>
      <c r="BY175" s="216" t="s">
        <v>588</v>
      </c>
      <c r="BZ175" s="216" t="s">
        <v>589</v>
      </c>
      <c r="CA175" s="111">
        <v>85</v>
      </c>
      <c r="CB175" s="111">
        <v>108</v>
      </c>
      <c r="CC175" s="111">
        <v>0</v>
      </c>
      <c r="CD175" s="112">
        <v>8</v>
      </c>
      <c r="CE175" s="114">
        <v>0.95099999999999996</v>
      </c>
      <c r="CF175" s="216">
        <v>0</v>
      </c>
      <c r="CG175" s="216">
        <v>0</v>
      </c>
      <c r="CH175" s="107">
        <v>19</v>
      </c>
      <c r="CI175" s="110"/>
      <c r="CJ175" s="107">
        <v>3</v>
      </c>
      <c r="CK175" s="107">
        <v>2</v>
      </c>
      <c r="CL175" s="112">
        <v>0</v>
      </c>
      <c r="CM175" s="112">
        <v>0</v>
      </c>
      <c r="CN175" s="115">
        <v>10</v>
      </c>
      <c r="CO175" s="115">
        <v>86.666666666666671</v>
      </c>
      <c r="CP175" s="115">
        <v>8909.6666666666661</v>
      </c>
      <c r="CQ175" s="116">
        <v>296318.51851851854</v>
      </c>
      <c r="CR175" s="115">
        <v>6</v>
      </c>
      <c r="CS175" s="115">
        <v>1</v>
      </c>
      <c r="CT175" s="112">
        <v>0</v>
      </c>
      <c r="CU175" s="112">
        <v>88</v>
      </c>
      <c r="CV175" s="112">
        <v>299</v>
      </c>
      <c r="CW175" s="112">
        <v>45</v>
      </c>
    </row>
    <row r="176" spans="1:101" s="219" customFormat="1" x14ac:dyDescent="0.25">
      <c r="A176" s="110" t="s">
        <v>76</v>
      </c>
      <c r="B176" s="111">
        <v>6</v>
      </c>
      <c r="C176" s="111">
        <v>50</v>
      </c>
      <c r="D176" s="111">
        <v>951</v>
      </c>
      <c r="E176" s="111">
        <v>27</v>
      </c>
      <c r="F176" s="111">
        <v>0</v>
      </c>
      <c r="G176" s="111">
        <v>26</v>
      </c>
      <c r="H176" s="111"/>
      <c r="I176" s="111"/>
      <c r="J176" s="111">
        <v>9</v>
      </c>
      <c r="K176" s="216">
        <v>0</v>
      </c>
      <c r="L176" s="111">
        <v>0</v>
      </c>
      <c r="M176" s="111" t="s">
        <v>569</v>
      </c>
      <c r="N176" s="111">
        <v>22</v>
      </c>
      <c r="O176" s="111">
        <v>102</v>
      </c>
      <c r="P176" s="111">
        <v>0</v>
      </c>
      <c r="Q176" s="111">
        <v>10</v>
      </c>
      <c r="R176" s="109">
        <v>0.79365079365079361</v>
      </c>
      <c r="S176" s="111">
        <v>3</v>
      </c>
      <c r="T176" s="2">
        <v>0</v>
      </c>
      <c r="U176" s="107">
        <v>0</v>
      </c>
      <c r="V176" s="112">
        <v>2069</v>
      </c>
      <c r="W176" s="107">
        <v>101</v>
      </c>
      <c r="X176" s="217">
        <v>2</v>
      </c>
      <c r="Y176" s="217">
        <v>14.6</v>
      </c>
      <c r="Z176" s="112">
        <v>0</v>
      </c>
      <c r="AA176" s="112">
        <v>0</v>
      </c>
      <c r="AB176" s="112">
        <v>0</v>
      </c>
      <c r="AC176" s="112">
        <v>0</v>
      </c>
      <c r="AD176" s="112">
        <v>2</v>
      </c>
      <c r="AE176" s="109">
        <v>0.51190476190476186</v>
      </c>
      <c r="AF176" s="109">
        <v>1.1904761904761904E-2</v>
      </c>
      <c r="AG176" s="107">
        <v>0</v>
      </c>
      <c r="AH176" s="107">
        <v>0</v>
      </c>
      <c r="AI176" s="107">
        <v>0</v>
      </c>
      <c r="AJ176" s="107">
        <v>0</v>
      </c>
      <c r="AK176" s="107">
        <v>0</v>
      </c>
      <c r="AL176" s="111">
        <v>0</v>
      </c>
      <c r="AM176" s="111">
        <v>0</v>
      </c>
      <c r="AN176" s="107">
        <v>5</v>
      </c>
      <c r="AO176" s="107">
        <v>10</v>
      </c>
      <c r="AP176" s="109">
        <v>0.19047619047619047</v>
      </c>
      <c r="AQ176" s="105">
        <v>0</v>
      </c>
      <c r="AR176" s="106">
        <v>265.31052148999999</v>
      </c>
      <c r="AS176" s="107">
        <v>0</v>
      </c>
      <c r="AT176" s="107">
        <v>3</v>
      </c>
      <c r="AU176" s="107">
        <v>2</v>
      </c>
      <c r="AV176" s="108">
        <v>28.1167402843</v>
      </c>
      <c r="AW176" s="107">
        <v>1</v>
      </c>
      <c r="AX176" s="107">
        <v>0</v>
      </c>
      <c r="AY176" s="107">
        <v>0</v>
      </c>
      <c r="AZ176" s="107">
        <v>2</v>
      </c>
      <c r="BA176" s="218" t="s">
        <v>588</v>
      </c>
      <c r="BB176" s="218" t="s">
        <v>589</v>
      </c>
      <c r="BC176" s="111">
        <v>28</v>
      </c>
      <c r="BD176" s="107">
        <v>842</v>
      </c>
      <c r="BE176" s="107">
        <v>172</v>
      </c>
      <c r="BF176" s="109">
        <v>0.41666666666666669</v>
      </c>
      <c r="BG176" s="105">
        <v>94.258924360999998</v>
      </c>
      <c r="BH176" s="113">
        <v>819.31914472400001</v>
      </c>
      <c r="BI176" s="113">
        <v>0</v>
      </c>
      <c r="BJ176" s="113">
        <v>2201.68346337</v>
      </c>
      <c r="BK176" s="113">
        <v>0</v>
      </c>
      <c r="BL176" s="113">
        <v>181.76490050800001</v>
      </c>
      <c r="BM176" s="113">
        <v>94.499525515999991</v>
      </c>
      <c r="BN176" s="113">
        <v>3242.2786961502288</v>
      </c>
      <c r="BO176" s="105">
        <v>15</v>
      </c>
      <c r="BP176" s="105">
        <v>0</v>
      </c>
      <c r="BQ176" s="105">
        <v>0</v>
      </c>
      <c r="BR176" s="111" t="s">
        <v>564</v>
      </c>
      <c r="BS176" s="111" t="s">
        <v>564</v>
      </c>
      <c r="BT176" s="111" t="s">
        <v>564</v>
      </c>
      <c r="BU176" s="107">
        <v>5</v>
      </c>
      <c r="BV176" s="106">
        <v>0</v>
      </c>
      <c r="BW176" s="107">
        <v>7</v>
      </c>
      <c r="BX176" s="107">
        <v>176</v>
      </c>
      <c r="BY176" s="221" t="s">
        <v>588</v>
      </c>
      <c r="BZ176" s="221" t="s">
        <v>589</v>
      </c>
      <c r="CA176" s="111">
        <v>6</v>
      </c>
      <c r="CB176" s="111">
        <v>5</v>
      </c>
      <c r="CC176" s="111">
        <v>0</v>
      </c>
      <c r="CD176" s="112">
        <v>8</v>
      </c>
      <c r="CE176" s="114">
        <v>0.92999999999999994</v>
      </c>
      <c r="CF176" s="216">
        <v>3</v>
      </c>
      <c r="CG176" s="216">
        <v>150.19999999999999</v>
      </c>
      <c r="CH176" s="107">
        <v>28</v>
      </c>
      <c r="CI176" s="110"/>
      <c r="CJ176" s="107">
        <v>4</v>
      </c>
      <c r="CK176" s="107">
        <v>0</v>
      </c>
      <c r="CL176" s="112">
        <v>0</v>
      </c>
      <c r="CM176" s="112">
        <v>1</v>
      </c>
      <c r="CN176" s="115">
        <v>18.333333333333332</v>
      </c>
      <c r="CO176" s="115">
        <v>0</v>
      </c>
      <c r="CP176" s="115">
        <v>0</v>
      </c>
      <c r="CQ176" s="116">
        <v>85633.333333333328</v>
      </c>
      <c r="CR176" s="115">
        <v>2</v>
      </c>
      <c r="CS176" s="115">
        <v>0</v>
      </c>
      <c r="CT176" s="112">
        <v>2</v>
      </c>
      <c r="CU176" s="112">
        <v>159</v>
      </c>
      <c r="CV176" s="112">
        <v>13</v>
      </c>
      <c r="CW176" s="112">
        <v>0</v>
      </c>
    </row>
    <row r="177" spans="1:101" s="219" customFormat="1" x14ac:dyDescent="0.25">
      <c r="A177" s="110" t="s">
        <v>69</v>
      </c>
      <c r="B177" s="111">
        <v>24</v>
      </c>
      <c r="C177" s="111">
        <v>66</v>
      </c>
      <c r="D177" s="111">
        <v>1392</v>
      </c>
      <c r="E177" s="111">
        <v>230</v>
      </c>
      <c r="F177" s="111">
        <v>1</v>
      </c>
      <c r="G177" s="111">
        <v>22</v>
      </c>
      <c r="H177" s="111"/>
      <c r="I177" s="111"/>
      <c r="J177" s="111">
        <v>7</v>
      </c>
      <c r="K177" s="216">
        <v>2</v>
      </c>
      <c r="L177" s="111">
        <v>93.9</v>
      </c>
      <c r="M177" s="111" t="s">
        <v>569</v>
      </c>
      <c r="N177" s="111">
        <v>3</v>
      </c>
      <c r="O177" s="111">
        <v>84</v>
      </c>
      <c r="P177" s="111">
        <v>0</v>
      </c>
      <c r="Q177" s="111">
        <v>2</v>
      </c>
      <c r="R177" s="109">
        <v>0.625</v>
      </c>
      <c r="S177" s="111">
        <v>4</v>
      </c>
      <c r="T177" s="2">
        <v>0</v>
      </c>
      <c r="U177" s="107">
        <v>0</v>
      </c>
      <c r="V177" s="112">
        <v>3797</v>
      </c>
      <c r="W177" s="107">
        <v>69</v>
      </c>
      <c r="X177" s="217">
        <v>1</v>
      </c>
      <c r="Y177" s="217">
        <v>311.2</v>
      </c>
      <c r="Z177" s="112">
        <v>0</v>
      </c>
      <c r="AA177" s="112">
        <v>1</v>
      </c>
      <c r="AB177" s="112">
        <v>0</v>
      </c>
      <c r="AC177" s="112">
        <v>0</v>
      </c>
      <c r="AD177" s="112">
        <v>0</v>
      </c>
      <c r="AE177" s="109">
        <v>0.37962962962962965</v>
      </c>
      <c r="AF177" s="109">
        <v>1.834862385321101E-2</v>
      </c>
      <c r="AG177" s="107">
        <v>0</v>
      </c>
      <c r="AH177" s="107">
        <v>0</v>
      </c>
      <c r="AI177" s="106">
        <v>0</v>
      </c>
      <c r="AJ177" s="107">
        <v>1</v>
      </c>
      <c r="AK177" s="107">
        <v>0</v>
      </c>
      <c r="AL177" s="111">
        <v>0</v>
      </c>
      <c r="AM177" s="111">
        <v>0</v>
      </c>
      <c r="AN177" s="107">
        <v>0</v>
      </c>
      <c r="AO177" s="107">
        <v>1</v>
      </c>
      <c r="AP177" s="109">
        <v>0.12844036697247707</v>
      </c>
      <c r="AQ177" s="105">
        <v>531.73951170200007</v>
      </c>
      <c r="AR177" s="106">
        <v>186.740900853</v>
      </c>
      <c r="AS177" s="107">
        <v>0</v>
      </c>
      <c r="AT177" s="107">
        <v>4</v>
      </c>
      <c r="AU177" s="107">
        <v>4</v>
      </c>
      <c r="AV177" s="108">
        <v>18.795663694399998</v>
      </c>
      <c r="AW177" s="107">
        <v>0</v>
      </c>
      <c r="AX177" s="107">
        <v>0</v>
      </c>
      <c r="AY177" s="107">
        <v>0</v>
      </c>
      <c r="AZ177" s="107">
        <v>1</v>
      </c>
      <c r="BA177" s="218" t="s">
        <v>588</v>
      </c>
      <c r="BB177" s="218" t="s">
        <v>589</v>
      </c>
      <c r="BC177" s="111">
        <v>254</v>
      </c>
      <c r="BD177" s="107">
        <v>266</v>
      </c>
      <c r="BE177" s="107">
        <v>22</v>
      </c>
      <c r="BF177" s="109">
        <v>0.33027522935779818</v>
      </c>
      <c r="BG177" s="105">
        <v>67.4592257746</v>
      </c>
      <c r="BH177" s="113">
        <v>30564.683120099999</v>
      </c>
      <c r="BI177" s="113">
        <v>31462.0124574</v>
      </c>
      <c r="BJ177" s="113">
        <v>34005.099896499996</v>
      </c>
      <c r="BK177" s="113">
        <v>31495.361594099999</v>
      </c>
      <c r="BL177" s="113">
        <v>1318.8299250299999</v>
      </c>
      <c r="BM177" s="113">
        <v>448.11988330600002</v>
      </c>
      <c r="BN177" s="113">
        <v>9456.8286221679737</v>
      </c>
      <c r="BO177" s="105">
        <v>9</v>
      </c>
      <c r="BP177" s="105">
        <v>0</v>
      </c>
      <c r="BQ177" s="105">
        <v>0</v>
      </c>
      <c r="BR177" s="111" t="s">
        <v>564</v>
      </c>
      <c r="BS177" s="111" t="s">
        <v>564</v>
      </c>
      <c r="BT177" s="111" t="s">
        <v>564</v>
      </c>
      <c r="BU177" s="107">
        <v>0</v>
      </c>
      <c r="BV177" s="106">
        <v>5</v>
      </c>
      <c r="BW177" s="107">
        <v>8</v>
      </c>
      <c r="BX177" s="107">
        <v>737</v>
      </c>
      <c r="BY177" s="216">
        <v>1</v>
      </c>
      <c r="BZ177" s="220">
        <v>49.5</v>
      </c>
      <c r="CA177" s="111">
        <v>622</v>
      </c>
      <c r="CB177" s="111">
        <v>621</v>
      </c>
      <c r="CC177" s="111">
        <v>1</v>
      </c>
      <c r="CD177" s="112">
        <v>16</v>
      </c>
      <c r="CE177" s="114">
        <v>0.94699999999999995</v>
      </c>
      <c r="CF177" s="216">
        <v>2</v>
      </c>
      <c r="CG177" s="216">
        <v>42.7</v>
      </c>
      <c r="CH177" s="107">
        <v>2</v>
      </c>
      <c r="CI177" s="110"/>
      <c r="CJ177" s="107">
        <v>2</v>
      </c>
      <c r="CK177" s="107">
        <v>0</v>
      </c>
      <c r="CL177" s="112">
        <v>0</v>
      </c>
      <c r="CM177" s="112">
        <v>0</v>
      </c>
      <c r="CN177" s="115">
        <v>26.666666666666668</v>
      </c>
      <c r="CO177" s="115">
        <v>443</v>
      </c>
      <c r="CP177" s="115">
        <v>21472</v>
      </c>
      <c r="CQ177" s="116">
        <v>2253651.8518518521</v>
      </c>
      <c r="CR177" s="115">
        <v>0</v>
      </c>
      <c r="CS177" s="115">
        <v>0</v>
      </c>
      <c r="CT177" s="112">
        <v>7</v>
      </c>
      <c r="CU177" s="112">
        <v>0</v>
      </c>
      <c r="CV177" s="112">
        <v>476</v>
      </c>
      <c r="CW177" s="112">
        <v>235</v>
      </c>
    </row>
    <row r="178" spans="1:101" s="219" customFormat="1" x14ac:dyDescent="0.25">
      <c r="A178" s="110" t="s">
        <v>150</v>
      </c>
      <c r="B178" s="111">
        <v>45</v>
      </c>
      <c r="C178" s="111">
        <v>57</v>
      </c>
      <c r="D178" s="111">
        <v>1284</v>
      </c>
      <c r="E178" s="111">
        <v>71</v>
      </c>
      <c r="F178" s="111">
        <v>1</v>
      </c>
      <c r="G178" s="111">
        <v>47</v>
      </c>
      <c r="H178" s="111">
        <v>1</v>
      </c>
      <c r="I178" s="111"/>
      <c r="J178" s="111">
        <v>20</v>
      </c>
      <c r="K178" s="216">
        <v>2</v>
      </c>
      <c r="L178" s="111">
        <v>452.8</v>
      </c>
      <c r="M178" s="111" t="s">
        <v>569</v>
      </c>
      <c r="N178" s="111">
        <v>1</v>
      </c>
      <c r="O178" s="111">
        <v>0</v>
      </c>
      <c r="P178" s="111">
        <v>0</v>
      </c>
      <c r="Q178" s="111">
        <v>15</v>
      </c>
      <c r="R178" s="109">
        <v>0.64500000000000002</v>
      </c>
      <c r="S178" s="111">
        <v>7</v>
      </c>
      <c r="T178" s="2">
        <v>0</v>
      </c>
      <c r="U178" s="107">
        <v>0</v>
      </c>
      <c r="V178" s="112">
        <v>5134</v>
      </c>
      <c r="W178" s="107">
        <v>178</v>
      </c>
      <c r="X178" s="217">
        <v>0</v>
      </c>
      <c r="Y178" s="217">
        <v>0</v>
      </c>
      <c r="Z178" s="112">
        <v>0</v>
      </c>
      <c r="AA178" s="112">
        <v>0</v>
      </c>
      <c r="AB178" s="112">
        <v>710</v>
      </c>
      <c r="AC178" s="112">
        <v>1</v>
      </c>
      <c r="AD178" s="112">
        <v>0</v>
      </c>
      <c r="AE178" s="109">
        <v>0.51700000000000002</v>
      </c>
      <c r="AF178" s="109">
        <v>4.8000000000000001E-2</v>
      </c>
      <c r="AG178" s="107">
        <v>1</v>
      </c>
      <c r="AH178" s="107">
        <v>0</v>
      </c>
      <c r="AI178" s="106">
        <v>40810.565065634859</v>
      </c>
      <c r="AJ178" s="107">
        <v>0</v>
      </c>
      <c r="AK178" s="107">
        <v>0</v>
      </c>
      <c r="AL178" s="111">
        <v>1</v>
      </c>
      <c r="AM178" s="111">
        <v>99.8</v>
      </c>
      <c r="AN178" s="107">
        <v>0</v>
      </c>
      <c r="AO178" s="107">
        <v>9</v>
      </c>
      <c r="AP178" s="109">
        <v>0.216</v>
      </c>
      <c r="AQ178" s="105">
        <v>0</v>
      </c>
      <c r="AR178" s="106">
        <v>190.998591326</v>
      </c>
      <c r="AS178" s="107">
        <v>2</v>
      </c>
      <c r="AT178" s="107">
        <v>1</v>
      </c>
      <c r="AU178" s="107">
        <v>2</v>
      </c>
      <c r="AV178" s="108">
        <v>68.330048787500004</v>
      </c>
      <c r="AW178" s="107">
        <v>0</v>
      </c>
      <c r="AX178" s="107">
        <v>0</v>
      </c>
      <c r="AY178" s="107">
        <v>0</v>
      </c>
      <c r="AZ178" s="107">
        <v>0</v>
      </c>
      <c r="BA178" s="218" t="s">
        <v>588</v>
      </c>
      <c r="BB178" s="218" t="s">
        <v>589</v>
      </c>
      <c r="BC178" s="111">
        <v>216</v>
      </c>
      <c r="BD178" s="107">
        <v>1087</v>
      </c>
      <c r="BE178" s="107">
        <v>48</v>
      </c>
      <c r="BF178" s="109">
        <v>0.439</v>
      </c>
      <c r="BG178" s="105">
        <v>0</v>
      </c>
      <c r="BH178" s="113">
        <v>270.50317252899998</v>
      </c>
      <c r="BI178" s="113">
        <v>0</v>
      </c>
      <c r="BJ178" s="113">
        <v>1370.8154659700001</v>
      </c>
      <c r="BK178" s="113">
        <v>0</v>
      </c>
      <c r="BL178" s="113">
        <v>424.51363321399998</v>
      </c>
      <c r="BM178" s="113">
        <v>172.31132472600001</v>
      </c>
      <c r="BN178" s="113">
        <v>1399.0368841374379</v>
      </c>
      <c r="BO178" s="105">
        <v>10</v>
      </c>
      <c r="BP178" s="105">
        <v>0</v>
      </c>
      <c r="BQ178" s="105">
        <v>0</v>
      </c>
      <c r="BR178" s="111" t="s">
        <v>564</v>
      </c>
      <c r="BS178" s="111" t="s">
        <v>564</v>
      </c>
      <c r="BT178" s="111" t="s">
        <v>564</v>
      </c>
      <c r="BU178" s="107">
        <v>0</v>
      </c>
      <c r="BV178" s="106">
        <v>3</v>
      </c>
      <c r="BW178" s="107">
        <v>3</v>
      </c>
      <c r="BX178" s="107">
        <v>51</v>
      </c>
      <c r="BY178" s="216">
        <v>1</v>
      </c>
      <c r="BZ178" s="220">
        <v>26.4</v>
      </c>
      <c r="CA178" s="111">
        <v>0</v>
      </c>
      <c r="CB178" s="111">
        <v>411</v>
      </c>
      <c r="CC178" s="111">
        <v>0</v>
      </c>
      <c r="CD178" s="112">
        <v>17</v>
      </c>
      <c r="CE178" s="114">
        <v>0.94499999999999995</v>
      </c>
      <c r="CF178" s="216">
        <v>7</v>
      </c>
      <c r="CG178" s="216">
        <v>305.7</v>
      </c>
      <c r="CH178" s="107">
        <v>2</v>
      </c>
      <c r="CI178" s="110"/>
      <c r="CJ178" s="107">
        <v>6</v>
      </c>
      <c r="CK178" s="107">
        <v>4</v>
      </c>
      <c r="CL178" s="112">
        <v>0</v>
      </c>
      <c r="CM178" s="112">
        <v>0</v>
      </c>
      <c r="CN178" s="115">
        <v>13.333333333333334</v>
      </c>
      <c r="CO178" s="115">
        <v>246.66666666666666</v>
      </c>
      <c r="CP178" s="115">
        <v>7258.666666666667</v>
      </c>
      <c r="CQ178" s="116">
        <v>581762.96296296304</v>
      </c>
      <c r="CR178" s="115">
        <v>0</v>
      </c>
      <c r="CS178" s="115">
        <v>1</v>
      </c>
      <c r="CT178" s="112">
        <v>9</v>
      </c>
      <c r="CU178" s="112">
        <v>737</v>
      </c>
      <c r="CV178" s="112">
        <v>327</v>
      </c>
      <c r="CW178" s="112">
        <v>24</v>
      </c>
    </row>
    <row r="179" spans="1:101" s="219" customFormat="1" x14ac:dyDescent="0.25">
      <c r="A179" s="110" t="s">
        <v>176</v>
      </c>
      <c r="B179" s="111">
        <v>52</v>
      </c>
      <c r="C179" s="111">
        <v>155</v>
      </c>
      <c r="D179" s="111">
        <v>557</v>
      </c>
      <c r="E179" s="111">
        <v>42</v>
      </c>
      <c r="F179" s="111">
        <v>0</v>
      </c>
      <c r="G179" s="111">
        <v>12</v>
      </c>
      <c r="H179" s="111">
        <v>1</v>
      </c>
      <c r="I179" s="111">
        <v>0.14000000000000001</v>
      </c>
      <c r="J179" s="111">
        <v>10</v>
      </c>
      <c r="K179" s="216">
        <v>2</v>
      </c>
      <c r="L179" s="111">
        <v>180.2</v>
      </c>
      <c r="M179" s="111" t="s">
        <v>569</v>
      </c>
      <c r="N179" s="111">
        <v>0</v>
      </c>
      <c r="O179" s="111">
        <v>344</v>
      </c>
      <c r="P179" s="111">
        <v>52</v>
      </c>
      <c r="Q179" s="111">
        <v>6</v>
      </c>
      <c r="R179" s="109">
        <v>0.660377358490566</v>
      </c>
      <c r="S179" s="111">
        <v>4</v>
      </c>
      <c r="T179" s="2">
        <v>0</v>
      </c>
      <c r="U179" s="107">
        <v>3</v>
      </c>
      <c r="V179" s="112">
        <v>12</v>
      </c>
      <c r="W179" s="107">
        <v>439</v>
      </c>
      <c r="X179" s="217">
        <v>2</v>
      </c>
      <c r="Y179" s="217">
        <v>1692.1</v>
      </c>
      <c r="Z179" s="112">
        <v>4935.9139999999998</v>
      </c>
      <c r="AA179" s="112">
        <v>0</v>
      </c>
      <c r="AB179" s="112">
        <v>1793</v>
      </c>
      <c r="AC179" s="112">
        <v>0</v>
      </c>
      <c r="AD179" s="112">
        <v>0</v>
      </c>
      <c r="AE179" s="109">
        <v>0.68309859154929575</v>
      </c>
      <c r="AF179" s="109">
        <v>0.12676056338028169</v>
      </c>
      <c r="AG179" s="107">
        <v>1</v>
      </c>
      <c r="AH179" s="107">
        <v>0</v>
      </c>
      <c r="AI179" s="106">
        <v>0</v>
      </c>
      <c r="AJ179" s="107">
        <v>1</v>
      </c>
      <c r="AK179" s="107">
        <v>0</v>
      </c>
      <c r="AL179" s="111">
        <v>0</v>
      </c>
      <c r="AM179" s="111">
        <v>0</v>
      </c>
      <c r="AN179" s="107">
        <v>0</v>
      </c>
      <c r="AO179" s="107">
        <v>22</v>
      </c>
      <c r="AP179" s="109">
        <v>0.28873239436619719</v>
      </c>
      <c r="AQ179" s="105">
        <v>0</v>
      </c>
      <c r="AR179" s="106">
        <v>53.55003902</v>
      </c>
      <c r="AS179" s="107">
        <v>0</v>
      </c>
      <c r="AT179" s="107">
        <v>1</v>
      </c>
      <c r="AU179" s="107">
        <v>6</v>
      </c>
      <c r="AV179" s="108">
        <v>1.03711210974</v>
      </c>
      <c r="AW179" s="107">
        <v>0</v>
      </c>
      <c r="AX179" s="107">
        <v>0</v>
      </c>
      <c r="AY179" s="107">
        <v>0</v>
      </c>
      <c r="AZ179" s="107">
        <v>0</v>
      </c>
      <c r="BA179" s="218" t="s">
        <v>588</v>
      </c>
      <c r="BB179" s="218" t="s">
        <v>589</v>
      </c>
      <c r="BC179" s="111">
        <v>1619</v>
      </c>
      <c r="BD179" s="107">
        <v>2916</v>
      </c>
      <c r="BE179" s="107">
        <v>675</v>
      </c>
      <c r="BF179" s="109">
        <v>0.6619718309859155</v>
      </c>
      <c r="BG179" s="105">
        <v>0</v>
      </c>
      <c r="BH179" s="113">
        <v>0</v>
      </c>
      <c r="BI179" s="113">
        <v>0</v>
      </c>
      <c r="BJ179" s="113">
        <v>121.258489243</v>
      </c>
      <c r="BK179" s="113">
        <v>0</v>
      </c>
      <c r="BL179" s="113">
        <v>0</v>
      </c>
      <c r="BM179" s="113">
        <v>92.996957591699996</v>
      </c>
      <c r="BN179" s="113">
        <v>52.953606454614004</v>
      </c>
      <c r="BO179" s="105">
        <v>3</v>
      </c>
      <c r="BP179" s="105">
        <v>0</v>
      </c>
      <c r="BQ179" s="105">
        <v>0</v>
      </c>
      <c r="BR179" s="111" t="s">
        <v>564</v>
      </c>
      <c r="BS179" s="111" t="s">
        <v>564</v>
      </c>
      <c r="BT179" s="111" t="s">
        <v>564</v>
      </c>
      <c r="BU179" s="107">
        <v>0</v>
      </c>
      <c r="BV179" s="106">
        <v>0</v>
      </c>
      <c r="BW179" s="107">
        <v>4</v>
      </c>
      <c r="BX179" s="107">
        <v>238</v>
      </c>
      <c r="BY179" s="216" t="s">
        <v>588</v>
      </c>
      <c r="BZ179" s="216" t="s">
        <v>589</v>
      </c>
      <c r="CA179" s="111">
        <v>1812</v>
      </c>
      <c r="CB179" s="111">
        <v>0</v>
      </c>
      <c r="CC179" s="111">
        <v>0</v>
      </c>
      <c r="CD179" s="112">
        <v>61</v>
      </c>
      <c r="CE179" s="114">
        <v>0.93700000000000006</v>
      </c>
      <c r="CF179" s="216">
        <v>1</v>
      </c>
      <c r="CG179" s="216">
        <v>4.7</v>
      </c>
      <c r="CH179" s="107">
        <v>0</v>
      </c>
      <c r="CI179" s="110"/>
      <c r="CJ179" s="107">
        <v>18</v>
      </c>
      <c r="CK179" s="107">
        <v>1</v>
      </c>
      <c r="CL179" s="112">
        <v>2</v>
      </c>
      <c r="CM179" s="112">
        <v>0</v>
      </c>
      <c r="CN179" s="115">
        <v>21.666666666666668</v>
      </c>
      <c r="CO179" s="115">
        <v>80.666666666666671</v>
      </c>
      <c r="CP179" s="115">
        <v>8361</v>
      </c>
      <c r="CQ179" s="116">
        <v>1086048.1481481481</v>
      </c>
      <c r="CR179" s="115">
        <v>0</v>
      </c>
      <c r="CS179" s="115">
        <v>0</v>
      </c>
      <c r="CT179" s="112">
        <v>8</v>
      </c>
      <c r="CU179" s="112">
        <v>1005</v>
      </c>
      <c r="CV179" s="112">
        <v>983</v>
      </c>
      <c r="CW179" s="112">
        <v>1</v>
      </c>
    </row>
    <row r="180" spans="1:101" s="219" customFormat="1" x14ac:dyDescent="0.25">
      <c r="A180" s="110" t="s">
        <v>305</v>
      </c>
      <c r="B180" s="111">
        <v>3</v>
      </c>
      <c r="C180" s="111">
        <v>22</v>
      </c>
      <c r="D180" s="111">
        <v>339</v>
      </c>
      <c r="E180" s="111">
        <v>13</v>
      </c>
      <c r="F180" s="111">
        <v>4</v>
      </c>
      <c r="G180" s="111">
        <v>20</v>
      </c>
      <c r="H180" s="111">
        <v>1</v>
      </c>
      <c r="I180" s="111"/>
      <c r="J180" s="111">
        <v>4</v>
      </c>
      <c r="K180" s="216">
        <v>0</v>
      </c>
      <c r="L180" s="111">
        <v>0</v>
      </c>
      <c r="M180" s="111" t="s">
        <v>568</v>
      </c>
      <c r="N180" s="111">
        <v>5</v>
      </c>
      <c r="O180" s="111">
        <v>0</v>
      </c>
      <c r="P180" s="111">
        <v>0</v>
      </c>
      <c r="Q180" s="111">
        <v>0</v>
      </c>
      <c r="R180" s="109">
        <v>0.65476190476190477</v>
      </c>
      <c r="S180" s="111">
        <v>2</v>
      </c>
      <c r="T180" s="2">
        <v>0</v>
      </c>
      <c r="U180" s="107">
        <v>1</v>
      </c>
      <c r="V180" s="112">
        <v>132</v>
      </c>
      <c r="W180" s="107">
        <v>38</v>
      </c>
      <c r="X180" s="217">
        <v>0</v>
      </c>
      <c r="Y180" s="217">
        <v>0</v>
      </c>
      <c r="Z180" s="112">
        <v>0</v>
      </c>
      <c r="AA180" s="112">
        <v>0</v>
      </c>
      <c r="AB180" s="112">
        <v>325</v>
      </c>
      <c r="AC180" s="112">
        <v>39</v>
      </c>
      <c r="AD180" s="112">
        <v>0</v>
      </c>
      <c r="AE180" s="109">
        <v>0.61538461538461542</v>
      </c>
      <c r="AF180" s="109">
        <v>6.8376068376068383E-2</v>
      </c>
      <c r="AG180" s="107">
        <v>0</v>
      </c>
      <c r="AH180" s="107">
        <v>1</v>
      </c>
      <c r="AI180" s="106">
        <v>6555.8586706642282</v>
      </c>
      <c r="AJ180" s="107">
        <v>1</v>
      </c>
      <c r="AK180" s="107">
        <v>0</v>
      </c>
      <c r="AL180" s="111">
        <v>0</v>
      </c>
      <c r="AM180" s="111">
        <v>0</v>
      </c>
      <c r="AN180" s="107">
        <v>0</v>
      </c>
      <c r="AO180" s="107">
        <v>5</v>
      </c>
      <c r="AP180" s="109">
        <v>0.18803418803418803</v>
      </c>
      <c r="AQ180" s="105">
        <v>0</v>
      </c>
      <c r="AR180" s="106">
        <v>150.86138034800001</v>
      </c>
      <c r="AS180" s="107">
        <v>0</v>
      </c>
      <c r="AT180" s="107">
        <v>0</v>
      </c>
      <c r="AU180" s="107">
        <v>2</v>
      </c>
      <c r="AV180" s="108">
        <v>3.2648825712999998</v>
      </c>
      <c r="AW180" s="107">
        <v>0</v>
      </c>
      <c r="AX180" s="107">
        <v>0</v>
      </c>
      <c r="AY180" s="107">
        <v>0</v>
      </c>
      <c r="AZ180" s="107">
        <v>1</v>
      </c>
      <c r="BA180" s="218">
        <v>1</v>
      </c>
      <c r="BB180" s="218">
        <v>1934.6</v>
      </c>
      <c r="BC180" s="111">
        <v>131</v>
      </c>
      <c r="BD180" s="107">
        <v>1958</v>
      </c>
      <c r="BE180" s="107">
        <v>87</v>
      </c>
      <c r="BF180" s="109">
        <v>0.48717948717948717</v>
      </c>
      <c r="BG180" s="105">
        <v>0</v>
      </c>
      <c r="BH180" s="113">
        <v>0</v>
      </c>
      <c r="BI180" s="113">
        <v>0</v>
      </c>
      <c r="BJ180" s="113">
        <v>88.91816591029999</v>
      </c>
      <c r="BK180" s="113">
        <v>38.496960766699999</v>
      </c>
      <c r="BL180" s="113">
        <v>0</v>
      </c>
      <c r="BM180" s="113">
        <v>140.86565109699998</v>
      </c>
      <c r="BN180" s="113">
        <v>650.3334030027977</v>
      </c>
      <c r="BO180" s="105">
        <v>3</v>
      </c>
      <c r="BP180" s="105">
        <v>0</v>
      </c>
      <c r="BQ180" s="105">
        <v>0</v>
      </c>
      <c r="BR180" s="111" t="s">
        <v>564</v>
      </c>
      <c r="BS180" s="111" t="s">
        <v>564</v>
      </c>
      <c r="BT180" s="111" t="s">
        <v>564</v>
      </c>
      <c r="BU180" s="107">
        <v>0</v>
      </c>
      <c r="BV180" s="106">
        <v>0</v>
      </c>
      <c r="BW180" s="107">
        <v>1</v>
      </c>
      <c r="BX180" s="107">
        <v>10</v>
      </c>
      <c r="BY180" s="216" t="s">
        <v>588</v>
      </c>
      <c r="BZ180" s="216" t="s">
        <v>589</v>
      </c>
      <c r="CA180" s="111">
        <v>0</v>
      </c>
      <c r="CB180" s="111">
        <v>53</v>
      </c>
      <c r="CC180" s="111">
        <v>0</v>
      </c>
      <c r="CD180" s="112">
        <v>4</v>
      </c>
      <c r="CE180" s="114">
        <v>0.95199999999999996</v>
      </c>
      <c r="CF180" s="216">
        <v>3</v>
      </c>
      <c r="CG180" s="216">
        <v>50.2</v>
      </c>
      <c r="CH180" s="107">
        <v>2</v>
      </c>
      <c r="CI180" s="110">
        <f>1/8</f>
        <v>0.125</v>
      </c>
      <c r="CJ180" s="107">
        <v>3</v>
      </c>
      <c r="CK180" s="107">
        <v>0</v>
      </c>
      <c r="CL180" s="112">
        <v>0</v>
      </c>
      <c r="CM180" s="112">
        <v>1</v>
      </c>
      <c r="CN180" s="115">
        <v>10</v>
      </c>
      <c r="CO180" s="115">
        <v>8.3333333333333339</v>
      </c>
      <c r="CP180" s="115">
        <v>756.33333333333337</v>
      </c>
      <c r="CQ180" s="116">
        <v>88351.851851851854</v>
      </c>
      <c r="CR180" s="115">
        <v>0</v>
      </c>
      <c r="CS180" s="115">
        <v>1</v>
      </c>
      <c r="CT180" s="112">
        <v>2</v>
      </c>
      <c r="CU180" s="112">
        <v>0</v>
      </c>
      <c r="CV180" s="112">
        <v>16</v>
      </c>
      <c r="CW180" s="112">
        <v>0</v>
      </c>
    </row>
    <row r="181" spans="1:101" s="219" customFormat="1" x14ac:dyDescent="0.25">
      <c r="A181" s="110" t="s">
        <v>112</v>
      </c>
      <c r="B181" s="111">
        <v>4</v>
      </c>
      <c r="C181" s="111">
        <v>6</v>
      </c>
      <c r="D181" s="111">
        <v>106</v>
      </c>
      <c r="E181" s="111">
        <v>2</v>
      </c>
      <c r="F181" s="111">
        <v>0</v>
      </c>
      <c r="G181" s="111">
        <v>9</v>
      </c>
      <c r="H181" s="111"/>
      <c r="I181" s="111"/>
      <c r="J181" s="111">
        <v>23</v>
      </c>
      <c r="K181" s="216">
        <v>3</v>
      </c>
      <c r="L181" s="111">
        <v>191.1</v>
      </c>
      <c r="M181" s="111" t="s">
        <v>569</v>
      </c>
      <c r="N181" s="111">
        <v>1</v>
      </c>
      <c r="O181" s="111">
        <v>0</v>
      </c>
      <c r="P181" s="111">
        <v>0</v>
      </c>
      <c r="Q181" s="111">
        <v>0</v>
      </c>
      <c r="R181" s="109">
        <v>0.64500000000000002</v>
      </c>
      <c r="S181" s="111">
        <v>0</v>
      </c>
      <c r="T181" s="2">
        <v>0</v>
      </c>
      <c r="U181" s="107">
        <v>1</v>
      </c>
      <c r="V181" s="112">
        <v>145</v>
      </c>
      <c r="W181" s="107">
        <v>163</v>
      </c>
      <c r="X181" s="217">
        <v>0</v>
      </c>
      <c r="Y181" s="217">
        <v>0</v>
      </c>
      <c r="Z181" s="112">
        <v>0</v>
      </c>
      <c r="AA181" s="112">
        <v>0</v>
      </c>
      <c r="AB181" s="112">
        <v>0</v>
      </c>
      <c r="AC181" s="112">
        <v>0</v>
      </c>
      <c r="AD181" s="112">
        <v>1</v>
      </c>
      <c r="AE181" s="109">
        <v>0.51700000000000002</v>
      </c>
      <c r="AF181" s="109">
        <v>4.8000000000000001E-2</v>
      </c>
      <c r="AG181" s="107">
        <v>0</v>
      </c>
      <c r="AH181" s="107">
        <v>0</v>
      </c>
      <c r="AI181" s="106">
        <v>7811.7866638330834</v>
      </c>
      <c r="AJ181" s="107">
        <v>0</v>
      </c>
      <c r="AK181" s="107">
        <v>0</v>
      </c>
      <c r="AL181" s="111">
        <v>1</v>
      </c>
      <c r="AM181" s="111">
        <v>100</v>
      </c>
      <c r="AN181" s="107">
        <v>0</v>
      </c>
      <c r="AO181" s="107">
        <v>3</v>
      </c>
      <c r="AP181" s="109">
        <v>0.216</v>
      </c>
      <c r="AQ181" s="105">
        <v>0</v>
      </c>
      <c r="AR181" s="106">
        <v>0</v>
      </c>
      <c r="AS181" s="107">
        <v>1</v>
      </c>
      <c r="AT181" s="107">
        <v>0</v>
      </c>
      <c r="AU181" s="107">
        <v>1</v>
      </c>
      <c r="AV181" s="108">
        <v>0.17167200232899998</v>
      </c>
      <c r="AW181" s="107">
        <v>0</v>
      </c>
      <c r="AX181" s="107">
        <v>0</v>
      </c>
      <c r="AY181" s="107">
        <v>0</v>
      </c>
      <c r="AZ181" s="107">
        <v>0</v>
      </c>
      <c r="BA181" s="218" t="s">
        <v>588</v>
      </c>
      <c r="BB181" s="218" t="s">
        <v>589</v>
      </c>
      <c r="BC181" s="111">
        <v>151</v>
      </c>
      <c r="BD181" s="107">
        <v>4292</v>
      </c>
      <c r="BE181" s="107">
        <v>296</v>
      </c>
      <c r="BF181" s="109">
        <v>0.439</v>
      </c>
      <c r="BG181" s="105">
        <v>0</v>
      </c>
      <c r="BH181" s="113">
        <v>0</v>
      </c>
      <c r="BI181" s="113">
        <v>0</v>
      </c>
      <c r="BJ181" s="113">
        <v>0</v>
      </c>
      <c r="BK181" s="113">
        <v>0</v>
      </c>
      <c r="BL181" s="113">
        <v>0</v>
      </c>
      <c r="BM181" s="113">
        <v>0</v>
      </c>
      <c r="BN181" s="113">
        <v>0</v>
      </c>
      <c r="BO181" s="105">
        <v>7</v>
      </c>
      <c r="BP181" s="105">
        <v>0</v>
      </c>
      <c r="BQ181" s="105">
        <v>0</v>
      </c>
      <c r="BR181" s="111" t="s">
        <v>564</v>
      </c>
      <c r="BS181" s="111" t="s">
        <v>564</v>
      </c>
      <c r="BT181" s="111" t="s">
        <v>564</v>
      </c>
      <c r="BU181" s="107">
        <v>0</v>
      </c>
      <c r="BV181" s="106">
        <v>0</v>
      </c>
      <c r="BW181" s="107">
        <v>4</v>
      </c>
      <c r="BX181" s="107">
        <v>235</v>
      </c>
      <c r="BY181" s="216" t="s">
        <v>588</v>
      </c>
      <c r="BZ181" s="216" t="s">
        <v>589</v>
      </c>
      <c r="CA181" s="111">
        <v>0</v>
      </c>
      <c r="CB181" s="111">
        <v>0</v>
      </c>
      <c r="CC181" s="111">
        <v>0</v>
      </c>
      <c r="CD181" s="112">
        <v>12</v>
      </c>
      <c r="CE181" s="114">
        <v>0.90600000000000003</v>
      </c>
      <c r="CF181" s="216">
        <v>0</v>
      </c>
      <c r="CG181" s="216">
        <v>0</v>
      </c>
      <c r="CH181" s="107">
        <v>0</v>
      </c>
      <c r="CI181" s="110"/>
      <c r="CJ181" s="107">
        <v>4</v>
      </c>
      <c r="CK181" s="107">
        <v>0</v>
      </c>
      <c r="CL181" s="112">
        <v>1</v>
      </c>
      <c r="CM181" s="112">
        <v>0</v>
      </c>
      <c r="CN181" s="115">
        <v>13.333333333333334</v>
      </c>
      <c r="CO181" s="115">
        <v>27.666666666666668</v>
      </c>
      <c r="CP181" s="115">
        <v>7570.333333333333</v>
      </c>
      <c r="CQ181" s="116">
        <v>530803.51671643998</v>
      </c>
      <c r="CR181" s="115">
        <v>1</v>
      </c>
      <c r="CS181" s="115">
        <v>0</v>
      </c>
      <c r="CT181" s="112">
        <v>1</v>
      </c>
      <c r="CU181" s="112">
        <v>551</v>
      </c>
      <c r="CV181" s="112">
        <v>152</v>
      </c>
      <c r="CW181" s="112">
        <v>0</v>
      </c>
    </row>
    <row r="182" spans="1:101" s="219" customFormat="1" x14ac:dyDescent="0.25">
      <c r="A182" s="110" t="s">
        <v>92</v>
      </c>
      <c r="B182" s="111">
        <v>51</v>
      </c>
      <c r="C182" s="111">
        <v>128</v>
      </c>
      <c r="D182" s="111">
        <v>2485</v>
      </c>
      <c r="E182" s="111">
        <v>147</v>
      </c>
      <c r="F182" s="111">
        <v>4</v>
      </c>
      <c r="G182" s="111">
        <v>41</v>
      </c>
      <c r="H182" s="111"/>
      <c r="I182" s="111"/>
      <c r="J182" s="111">
        <v>28</v>
      </c>
      <c r="K182" s="216">
        <v>0</v>
      </c>
      <c r="L182" s="111">
        <v>0</v>
      </c>
      <c r="M182" s="111" t="s">
        <v>568</v>
      </c>
      <c r="N182" s="111">
        <v>2</v>
      </c>
      <c r="O182" s="111">
        <v>48</v>
      </c>
      <c r="P182" s="111">
        <v>0</v>
      </c>
      <c r="Q182" s="111">
        <v>0</v>
      </c>
      <c r="R182" s="109">
        <v>0.64500000000000002</v>
      </c>
      <c r="S182" s="111">
        <v>7</v>
      </c>
      <c r="T182" s="2">
        <v>0</v>
      </c>
      <c r="U182" s="107">
        <v>0</v>
      </c>
      <c r="V182" s="112">
        <v>427</v>
      </c>
      <c r="W182" s="107">
        <v>60</v>
      </c>
      <c r="X182" s="217">
        <v>1</v>
      </c>
      <c r="Y182" s="217">
        <v>89.8</v>
      </c>
      <c r="Z182" s="112">
        <v>0</v>
      </c>
      <c r="AA182" s="112">
        <v>0</v>
      </c>
      <c r="AB182" s="112">
        <v>197</v>
      </c>
      <c r="AC182" s="112">
        <v>1</v>
      </c>
      <c r="AD182" s="112">
        <v>3</v>
      </c>
      <c r="AE182" s="109">
        <v>0.51700000000000002</v>
      </c>
      <c r="AF182" s="109">
        <v>4.8000000000000001E-2</v>
      </c>
      <c r="AG182" s="107">
        <v>0</v>
      </c>
      <c r="AH182" s="107">
        <v>0</v>
      </c>
      <c r="AI182" s="106">
        <v>0</v>
      </c>
      <c r="AJ182" s="107">
        <v>4</v>
      </c>
      <c r="AK182" s="107">
        <v>0</v>
      </c>
      <c r="AL182" s="111">
        <v>0</v>
      </c>
      <c r="AM182" s="111">
        <v>0</v>
      </c>
      <c r="AN182" s="107">
        <v>0</v>
      </c>
      <c r="AO182" s="107">
        <v>6</v>
      </c>
      <c r="AP182" s="109">
        <v>0.216</v>
      </c>
      <c r="AQ182" s="105">
        <v>200.85652318500001</v>
      </c>
      <c r="AR182" s="106">
        <v>0</v>
      </c>
      <c r="AS182" s="107">
        <v>1</v>
      </c>
      <c r="AT182" s="107">
        <v>2</v>
      </c>
      <c r="AU182" s="107">
        <v>3</v>
      </c>
      <c r="AV182" s="108">
        <v>135.410182171</v>
      </c>
      <c r="AW182" s="107">
        <v>0</v>
      </c>
      <c r="AX182" s="107">
        <v>0</v>
      </c>
      <c r="AY182" s="107">
        <v>0</v>
      </c>
      <c r="AZ182" s="107">
        <v>0</v>
      </c>
      <c r="BA182" s="218" t="s">
        <v>588</v>
      </c>
      <c r="BB182" s="218" t="s">
        <v>589</v>
      </c>
      <c r="BC182" s="111">
        <v>19</v>
      </c>
      <c r="BD182" s="107">
        <v>592</v>
      </c>
      <c r="BE182" s="107">
        <v>24</v>
      </c>
      <c r="BF182" s="109">
        <v>0.439</v>
      </c>
      <c r="BG182" s="105">
        <v>78.219364069199997</v>
      </c>
      <c r="BH182" s="113">
        <v>6830.6303691699995</v>
      </c>
      <c r="BI182" s="113">
        <v>0</v>
      </c>
      <c r="BJ182" s="113">
        <v>9461.4335195500007</v>
      </c>
      <c r="BK182" s="113">
        <v>0</v>
      </c>
      <c r="BL182" s="113">
        <v>0</v>
      </c>
      <c r="BM182" s="113">
        <v>35.408336632199997</v>
      </c>
      <c r="BN182" s="113">
        <v>2711.6141818887045</v>
      </c>
      <c r="BO182" s="105">
        <v>5</v>
      </c>
      <c r="BP182" s="105">
        <v>0</v>
      </c>
      <c r="BQ182" s="105">
        <v>116.66897781360001</v>
      </c>
      <c r="BR182" s="111" t="s">
        <v>564</v>
      </c>
      <c r="BS182" s="111" t="s">
        <v>564</v>
      </c>
      <c r="BT182" s="111" t="s">
        <v>564</v>
      </c>
      <c r="BU182" s="107">
        <v>0</v>
      </c>
      <c r="BV182" s="106">
        <v>0</v>
      </c>
      <c r="BW182" s="107">
        <v>4</v>
      </c>
      <c r="BX182" s="107">
        <v>58</v>
      </c>
      <c r="BY182" s="221" t="s">
        <v>588</v>
      </c>
      <c r="BZ182" s="221" t="s">
        <v>589</v>
      </c>
      <c r="CA182" s="111">
        <v>10</v>
      </c>
      <c r="CB182" s="111">
        <v>24</v>
      </c>
      <c r="CC182" s="111">
        <v>0</v>
      </c>
      <c r="CD182" s="112" t="s">
        <v>555</v>
      </c>
      <c r="CE182" s="114">
        <v>0.94799999999999995</v>
      </c>
      <c r="CF182" s="216">
        <v>0</v>
      </c>
      <c r="CG182" s="216">
        <v>0</v>
      </c>
      <c r="CH182" s="107">
        <v>3</v>
      </c>
      <c r="CI182" s="110">
        <v>0.5</v>
      </c>
      <c r="CJ182" s="107">
        <v>2</v>
      </c>
      <c r="CK182" s="107">
        <v>0</v>
      </c>
      <c r="CL182" s="112">
        <v>0</v>
      </c>
      <c r="CM182" s="112">
        <v>0</v>
      </c>
      <c r="CN182" s="115">
        <v>18.333333333333332</v>
      </c>
      <c r="CO182" s="115">
        <v>187.33333333333334</v>
      </c>
      <c r="CP182" s="115">
        <v>6058.666666666667</v>
      </c>
      <c r="CQ182" s="116">
        <v>4398562.9629629627</v>
      </c>
      <c r="CR182" s="115">
        <v>3</v>
      </c>
      <c r="CS182" s="115">
        <v>1</v>
      </c>
      <c r="CT182" s="112">
        <v>10</v>
      </c>
      <c r="CU182" s="112">
        <v>0</v>
      </c>
      <c r="CV182" s="112">
        <v>8</v>
      </c>
      <c r="CW182" s="112">
        <v>0</v>
      </c>
    </row>
    <row r="183" spans="1:101" s="219" customFormat="1" x14ac:dyDescent="0.25">
      <c r="A183" s="110" t="s">
        <v>226</v>
      </c>
      <c r="B183" s="111">
        <v>49</v>
      </c>
      <c r="C183" s="111">
        <v>85</v>
      </c>
      <c r="D183" s="111">
        <v>1835</v>
      </c>
      <c r="E183" s="111">
        <v>161</v>
      </c>
      <c r="F183" s="111">
        <v>0</v>
      </c>
      <c r="G183" s="111">
        <v>47</v>
      </c>
      <c r="H183" s="111"/>
      <c r="I183" s="111"/>
      <c r="J183" s="111">
        <v>53</v>
      </c>
      <c r="K183" s="216">
        <v>2</v>
      </c>
      <c r="L183" s="111">
        <v>124.8</v>
      </c>
      <c r="M183" s="111" t="s">
        <v>568</v>
      </c>
      <c r="N183" s="111">
        <v>4</v>
      </c>
      <c r="O183" s="111">
        <v>193</v>
      </c>
      <c r="P183" s="111">
        <v>0</v>
      </c>
      <c r="Q183" s="111">
        <v>18</v>
      </c>
      <c r="R183" s="109">
        <v>0.64500000000000002</v>
      </c>
      <c r="S183" s="111">
        <v>6</v>
      </c>
      <c r="T183" s="2">
        <v>0</v>
      </c>
      <c r="U183" s="107">
        <v>0</v>
      </c>
      <c r="V183" s="112">
        <v>2771</v>
      </c>
      <c r="W183" s="107">
        <v>11</v>
      </c>
      <c r="X183" s="217">
        <v>1</v>
      </c>
      <c r="Y183" s="217">
        <v>10</v>
      </c>
      <c r="Z183" s="112">
        <v>0</v>
      </c>
      <c r="AA183" s="112">
        <v>0</v>
      </c>
      <c r="AB183" s="112">
        <v>0</v>
      </c>
      <c r="AC183" s="112">
        <v>0</v>
      </c>
      <c r="AD183" s="112">
        <v>1</v>
      </c>
      <c r="AE183" s="109">
        <v>0.51700000000000002</v>
      </c>
      <c r="AF183" s="109">
        <v>4.8000000000000001E-2</v>
      </c>
      <c r="AG183" s="107">
        <v>0</v>
      </c>
      <c r="AH183" s="107">
        <v>0</v>
      </c>
      <c r="AI183" s="106">
        <v>0</v>
      </c>
      <c r="AJ183" s="107">
        <v>0</v>
      </c>
      <c r="AK183" s="107">
        <v>0</v>
      </c>
      <c r="AL183" s="111">
        <v>1</v>
      </c>
      <c r="AM183" s="111">
        <v>783.4</v>
      </c>
      <c r="AN183" s="107">
        <v>1</v>
      </c>
      <c r="AO183" s="107">
        <v>5</v>
      </c>
      <c r="AP183" s="109">
        <v>0.216</v>
      </c>
      <c r="AQ183" s="105">
        <v>0</v>
      </c>
      <c r="AR183" s="106">
        <v>0</v>
      </c>
      <c r="AS183" s="107">
        <v>0</v>
      </c>
      <c r="AT183" s="107">
        <v>4</v>
      </c>
      <c r="AU183" s="107">
        <v>4</v>
      </c>
      <c r="AV183" s="108">
        <v>32.609223755899997</v>
      </c>
      <c r="AW183" s="107">
        <v>0</v>
      </c>
      <c r="AX183" s="107">
        <v>0</v>
      </c>
      <c r="AY183" s="107">
        <v>0</v>
      </c>
      <c r="AZ183" s="107">
        <v>0</v>
      </c>
      <c r="BA183" s="218" t="s">
        <v>588</v>
      </c>
      <c r="BB183" s="218" t="s">
        <v>589</v>
      </c>
      <c r="BC183" s="111">
        <v>0</v>
      </c>
      <c r="BD183" s="107">
        <v>141</v>
      </c>
      <c r="BE183" s="107">
        <v>0</v>
      </c>
      <c r="BF183" s="109">
        <v>0.439</v>
      </c>
      <c r="BG183" s="105">
        <v>235.864156127</v>
      </c>
      <c r="BH183" s="113">
        <v>325.289264022</v>
      </c>
      <c r="BI183" s="113">
        <v>0</v>
      </c>
      <c r="BJ183" s="113">
        <v>1060.3565000800002</v>
      </c>
      <c r="BK183" s="113">
        <v>0</v>
      </c>
      <c r="BL183" s="113">
        <v>73.335535648199993</v>
      </c>
      <c r="BM183" s="113">
        <v>1.55494086151</v>
      </c>
      <c r="BN183" s="113">
        <v>2238.0671103771397</v>
      </c>
      <c r="BO183" s="105">
        <v>8</v>
      </c>
      <c r="BP183" s="105">
        <v>0</v>
      </c>
      <c r="BQ183" s="105">
        <v>0</v>
      </c>
      <c r="BR183" s="111" t="s">
        <v>564</v>
      </c>
      <c r="BS183" s="111" t="s">
        <v>564</v>
      </c>
      <c r="BT183" s="111" t="s">
        <v>564</v>
      </c>
      <c r="BU183" s="107">
        <v>0</v>
      </c>
      <c r="BV183" s="106">
        <v>0</v>
      </c>
      <c r="BW183" s="107">
        <v>3</v>
      </c>
      <c r="BX183" s="107">
        <v>290</v>
      </c>
      <c r="BY183" s="216" t="s">
        <v>588</v>
      </c>
      <c r="BZ183" s="216" t="s">
        <v>589</v>
      </c>
      <c r="CA183" s="111">
        <v>0</v>
      </c>
      <c r="CB183" s="111">
        <v>17</v>
      </c>
      <c r="CC183" s="111">
        <v>0</v>
      </c>
      <c r="CD183" s="112">
        <v>20</v>
      </c>
      <c r="CE183" s="114">
        <v>0.93199999999999994</v>
      </c>
      <c r="CF183" s="216">
        <v>3</v>
      </c>
      <c r="CG183" s="216">
        <v>44.5</v>
      </c>
      <c r="CH183" s="107">
        <v>0</v>
      </c>
      <c r="CI183" s="110">
        <f>1/6</f>
        <v>0.16666666666666666</v>
      </c>
      <c r="CJ183" s="107">
        <v>1</v>
      </c>
      <c r="CK183" s="107">
        <v>0</v>
      </c>
      <c r="CL183" s="112">
        <v>0</v>
      </c>
      <c r="CM183" s="112">
        <v>0</v>
      </c>
      <c r="CN183" s="115">
        <v>8.3333333333333339</v>
      </c>
      <c r="CO183" s="115">
        <v>0</v>
      </c>
      <c r="CP183" s="115">
        <v>0</v>
      </c>
      <c r="CQ183" s="116">
        <v>443118.51851851848</v>
      </c>
      <c r="CR183" s="115">
        <v>1</v>
      </c>
      <c r="CS183" s="115">
        <v>3</v>
      </c>
      <c r="CT183" s="112">
        <v>1</v>
      </c>
      <c r="CU183" s="112">
        <v>0</v>
      </c>
      <c r="CV183" s="112">
        <v>0</v>
      </c>
      <c r="CW183" s="112">
        <v>0</v>
      </c>
    </row>
    <row r="184" spans="1:101" s="219" customFormat="1" x14ac:dyDescent="0.25">
      <c r="A184" s="110" t="s">
        <v>328</v>
      </c>
      <c r="B184" s="111">
        <v>8</v>
      </c>
      <c r="C184" s="111">
        <v>24</v>
      </c>
      <c r="D184" s="111">
        <v>466</v>
      </c>
      <c r="E184" s="111">
        <v>33</v>
      </c>
      <c r="F184" s="111">
        <v>2</v>
      </c>
      <c r="G184" s="111">
        <v>32</v>
      </c>
      <c r="H184" s="111"/>
      <c r="I184" s="111"/>
      <c r="J184" s="111">
        <v>6</v>
      </c>
      <c r="K184" s="216">
        <v>2</v>
      </c>
      <c r="L184" s="111">
        <v>741.2</v>
      </c>
      <c r="M184" s="111" t="s">
        <v>568</v>
      </c>
      <c r="N184" s="111">
        <v>1</v>
      </c>
      <c r="O184" s="111">
        <v>0</v>
      </c>
      <c r="P184" s="111">
        <v>0</v>
      </c>
      <c r="Q184" s="111">
        <v>4</v>
      </c>
      <c r="R184" s="109">
        <v>0.71875</v>
      </c>
      <c r="S184" s="111">
        <v>0</v>
      </c>
      <c r="T184" s="2">
        <v>0</v>
      </c>
      <c r="U184" s="107">
        <v>0</v>
      </c>
      <c r="V184" s="112">
        <v>341</v>
      </c>
      <c r="W184" s="107">
        <v>15</v>
      </c>
      <c r="X184" s="217">
        <v>2</v>
      </c>
      <c r="Y184" s="217">
        <v>254.5</v>
      </c>
      <c r="Z184" s="112">
        <v>0</v>
      </c>
      <c r="AA184" s="112">
        <v>0</v>
      </c>
      <c r="AB184" s="112">
        <v>0</v>
      </c>
      <c r="AC184" s="112">
        <v>0</v>
      </c>
      <c r="AD184" s="112">
        <v>0</v>
      </c>
      <c r="AE184" s="109">
        <v>0.73809523809523814</v>
      </c>
      <c r="AF184" s="109">
        <v>2.3809523809523808E-2</v>
      </c>
      <c r="AG184" s="107">
        <v>0</v>
      </c>
      <c r="AH184" s="107">
        <v>0</v>
      </c>
      <c r="AI184" s="106">
        <v>0</v>
      </c>
      <c r="AJ184" s="107">
        <v>0</v>
      </c>
      <c r="AK184" s="107">
        <v>0</v>
      </c>
      <c r="AL184" s="111">
        <v>0</v>
      </c>
      <c r="AM184" s="111">
        <v>0</v>
      </c>
      <c r="AN184" s="107">
        <v>0</v>
      </c>
      <c r="AO184" s="107">
        <v>4</v>
      </c>
      <c r="AP184" s="109">
        <v>0.33333333333333331</v>
      </c>
      <c r="AQ184" s="105">
        <v>24.056594709600002</v>
      </c>
      <c r="AR184" s="106">
        <v>55.369213503200001</v>
      </c>
      <c r="AS184" s="107">
        <v>0</v>
      </c>
      <c r="AT184" s="107">
        <v>1</v>
      </c>
      <c r="AU184" s="107">
        <v>0</v>
      </c>
      <c r="AV184" s="108">
        <v>14.2082431729</v>
      </c>
      <c r="AW184" s="107">
        <v>0</v>
      </c>
      <c r="AX184" s="107">
        <v>0</v>
      </c>
      <c r="AY184" s="107">
        <v>0</v>
      </c>
      <c r="AZ184" s="107">
        <v>0</v>
      </c>
      <c r="BA184" s="218" t="s">
        <v>588</v>
      </c>
      <c r="BB184" s="218" t="s">
        <v>589</v>
      </c>
      <c r="BC184" s="111">
        <v>0</v>
      </c>
      <c r="BD184" s="107">
        <v>1785</v>
      </c>
      <c r="BE184" s="107">
        <v>1591</v>
      </c>
      <c r="BF184" s="109">
        <v>0.47619047619047616</v>
      </c>
      <c r="BG184" s="105">
        <v>0</v>
      </c>
      <c r="BH184" s="113">
        <v>1555.2748561599999</v>
      </c>
      <c r="BI184" s="113">
        <v>1558.94608853</v>
      </c>
      <c r="BJ184" s="113">
        <v>1719.1140564800003</v>
      </c>
      <c r="BK184" s="113">
        <v>0</v>
      </c>
      <c r="BL184" s="113">
        <v>0</v>
      </c>
      <c r="BM184" s="113">
        <v>75.90035004020001</v>
      </c>
      <c r="BN184" s="113">
        <v>1022.6353376797426</v>
      </c>
      <c r="BO184" s="105">
        <v>4</v>
      </c>
      <c r="BP184" s="105">
        <v>0</v>
      </c>
      <c r="BQ184" s="105">
        <v>0</v>
      </c>
      <c r="BR184" s="111" t="s">
        <v>564</v>
      </c>
      <c r="BS184" s="111" t="s">
        <v>564</v>
      </c>
      <c r="BT184" s="111" t="s">
        <v>564</v>
      </c>
      <c r="BU184" s="107">
        <v>0</v>
      </c>
      <c r="BV184" s="106">
        <v>0</v>
      </c>
      <c r="BW184" s="107">
        <v>2</v>
      </c>
      <c r="BX184" s="107">
        <v>47</v>
      </c>
      <c r="BY184" s="216">
        <v>1</v>
      </c>
      <c r="BZ184" s="220">
        <v>30.8</v>
      </c>
      <c r="CA184" s="111">
        <v>0</v>
      </c>
      <c r="CB184" s="111">
        <v>0</v>
      </c>
      <c r="CC184" s="111">
        <v>0</v>
      </c>
      <c r="CD184" s="112" t="s">
        <v>555</v>
      </c>
      <c r="CE184" s="114">
        <v>0.95799999999999996</v>
      </c>
      <c r="CF184" s="216">
        <v>0</v>
      </c>
      <c r="CG184" s="216">
        <v>0</v>
      </c>
      <c r="CH184" s="107">
        <v>0</v>
      </c>
      <c r="CI184" s="110"/>
      <c r="CJ184" s="107">
        <v>2</v>
      </c>
      <c r="CK184" s="107">
        <v>0</v>
      </c>
      <c r="CL184" s="112">
        <v>0</v>
      </c>
      <c r="CM184" s="112">
        <v>0</v>
      </c>
      <c r="CN184" s="115">
        <v>5</v>
      </c>
      <c r="CO184" s="115">
        <v>0</v>
      </c>
      <c r="CP184" s="115">
        <v>0</v>
      </c>
      <c r="CQ184" s="116">
        <v>70681.481481481489</v>
      </c>
      <c r="CR184" s="115">
        <v>0</v>
      </c>
      <c r="CS184" s="115">
        <v>1</v>
      </c>
      <c r="CT184" s="112">
        <v>2</v>
      </c>
      <c r="CU184" s="112">
        <v>0</v>
      </c>
      <c r="CV184" s="112">
        <v>23</v>
      </c>
      <c r="CW184" s="112">
        <v>0</v>
      </c>
    </row>
    <row r="185" spans="1:101" s="219" customFormat="1" x14ac:dyDescent="0.25">
      <c r="A185" s="110" t="s">
        <v>249</v>
      </c>
      <c r="B185" s="111">
        <v>12</v>
      </c>
      <c r="C185" s="111">
        <v>13</v>
      </c>
      <c r="D185" s="111">
        <v>194</v>
      </c>
      <c r="E185" s="111">
        <v>11</v>
      </c>
      <c r="F185" s="111">
        <v>0</v>
      </c>
      <c r="G185" s="111">
        <v>16</v>
      </c>
      <c r="H185" s="111"/>
      <c r="I185" s="111"/>
      <c r="J185" s="111">
        <v>11</v>
      </c>
      <c r="K185" s="216">
        <v>1</v>
      </c>
      <c r="L185" s="111">
        <v>33.700000000000003</v>
      </c>
      <c r="M185" s="111" t="s">
        <v>568</v>
      </c>
      <c r="N185" s="111">
        <v>2</v>
      </c>
      <c r="O185" s="111">
        <v>0</v>
      </c>
      <c r="P185" s="111">
        <v>0</v>
      </c>
      <c r="Q185" s="111">
        <v>0</v>
      </c>
      <c r="R185" s="109">
        <v>0.55670103092783507</v>
      </c>
      <c r="S185" s="111">
        <v>1</v>
      </c>
      <c r="T185" s="2">
        <v>0</v>
      </c>
      <c r="U185" s="107">
        <v>1</v>
      </c>
      <c r="V185" s="112">
        <v>950</v>
      </c>
      <c r="W185" s="107">
        <v>61</v>
      </c>
      <c r="X185" s="217">
        <v>4</v>
      </c>
      <c r="Y185" s="217">
        <v>118.3</v>
      </c>
      <c r="Z185" s="112">
        <v>0</v>
      </c>
      <c r="AA185" s="112">
        <v>0</v>
      </c>
      <c r="AB185" s="112">
        <v>999</v>
      </c>
      <c r="AC185" s="112">
        <v>77</v>
      </c>
      <c r="AD185" s="112">
        <v>1</v>
      </c>
      <c r="AE185" s="109">
        <v>0.39097744360902253</v>
      </c>
      <c r="AF185" s="109">
        <v>2.2388059701492536E-2</v>
      </c>
      <c r="AG185" s="107">
        <v>0</v>
      </c>
      <c r="AH185" s="107">
        <v>0</v>
      </c>
      <c r="AI185" s="106">
        <v>0</v>
      </c>
      <c r="AJ185" s="107">
        <v>5</v>
      </c>
      <c r="AK185" s="107">
        <v>0</v>
      </c>
      <c r="AL185" s="111">
        <v>0</v>
      </c>
      <c r="AM185" s="111">
        <v>0</v>
      </c>
      <c r="AN185" s="107">
        <v>1</v>
      </c>
      <c r="AO185" s="107">
        <v>4</v>
      </c>
      <c r="AP185" s="109">
        <v>0.22388059701492538</v>
      </c>
      <c r="AQ185" s="105">
        <v>0</v>
      </c>
      <c r="AR185" s="106">
        <v>113.050329115</v>
      </c>
      <c r="AS185" s="107">
        <v>0</v>
      </c>
      <c r="AT185" s="107">
        <v>1</v>
      </c>
      <c r="AU185" s="107">
        <v>0</v>
      </c>
      <c r="AV185" s="108">
        <v>0.77447085807499993</v>
      </c>
      <c r="AW185" s="107">
        <v>2</v>
      </c>
      <c r="AX185" s="107">
        <v>0</v>
      </c>
      <c r="AY185" s="107">
        <v>1</v>
      </c>
      <c r="AZ185" s="107">
        <v>0</v>
      </c>
      <c r="BA185" s="218" t="s">
        <v>588</v>
      </c>
      <c r="BB185" s="218" t="s">
        <v>589</v>
      </c>
      <c r="BC185" s="111">
        <v>3726</v>
      </c>
      <c r="BD185" s="107">
        <v>2416</v>
      </c>
      <c r="BE185" s="107">
        <v>1247</v>
      </c>
      <c r="BF185" s="109">
        <v>0.39552238805970147</v>
      </c>
      <c r="BG185" s="105">
        <v>39.497620396999999</v>
      </c>
      <c r="BH185" s="113">
        <v>1214.9318651399999</v>
      </c>
      <c r="BI185" s="113">
        <v>1214.9318372099999</v>
      </c>
      <c r="BJ185" s="113">
        <v>1215.6168635199999</v>
      </c>
      <c r="BK185" s="113">
        <v>1214.93182886</v>
      </c>
      <c r="BL185" s="113">
        <v>0</v>
      </c>
      <c r="BM185" s="113">
        <v>595.29408689900004</v>
      </c>
      <c r="BN185" s="113">
        <v>66.176008041134011</v>
      </c>
      <c r="BO185" s="105">
        <v>3</v>
      </c>
      <c r="BP185" s="105">
        <v>0</v>
      </c>
      <c r="BQ185" s="105">
        <v>0</v>
      </c>
      <c r="BR185" s="111" t="s">
        <v>564</v>
      </c>
      <c r="BS185" s="111" t="s">
        <v>564</v>
      </c>
      <c r="BT185" s="111" t="s">
        <v>564</v>
      </c>
      <c r="BU185" s="107">
        <v>0</v>
      </c>
      <c r="BV185" s="106">
        <v>1</v>
      </c>
      <c r="BW185" s="107">
        <v>0</v>
      </c>
      <c r="BX185" s="107">
        <v>0</v>
      </c>
      <c r="BY185" s="216" t="s">
        <v>588</v>
      </c>
      <c r="BZ185" s="216" t="s">
        <v>589</v>
      </c>
      <c r="CA185" s="111">
        <v>0</v>
      </c>
      <c r="CB185" s="111">
        <v>775</v>
      </c>
      <c r="CC185" s="111">
        <v>0</v>
      </c>
      <c r="CD185" s="112">
        <v>2</v>
      </c>
      <c r="CE185" s="114">
        <v>0.97299999999999998</v>
      </c>
      <c r="CF185" s="216">
        <v>0</v>
      </c>
      <c r="CG185" s="216">
        <v>0</v>
      </c>
      <c r="CH185" s="107">
        <v>7</v>
      </c>
      <c r="CI185" s="110">
        <v>1</v>
      </c>
      <c r="CJ185" s="107">
        <v>5</v>
      </c>
      <c r="CK185" s="107">
        <v>0</v>
      </c>
      <c r="CL185" s="112">
        <v>0</v>
      </c>
      <c r="CM185" s="112">
        <v>0</v>
      </c>
      <c r="CN185" s="115">
        <v>0</v>
      </c>
      <c r="CO185" s="115">
        <v>0</v>
      </c>
      <c r="CP185" s="115">
        <v>0</v>
      </c>
      <c r="CQ185" s="116">
        <v>535548.14814814809</v>
      </c>
      <c r="CR185" s="115">
        <v>1</v>
      </c>
      <c r="CS185" s="115">
        <v>1</v>
      </c>
      <c r="CT185" s="112">
        <v>4</v>
      </c>
      <c r="CU185" s="112">
        <v>0</v>
      </c>
      <c r="CV185" s="112">
        <v>989</v>
      </c>
      <c r="CW185" s="112">
        <v>459</v>
      </c>
    </row>
    <row r="186" spans="1:101" s="219" customFormat="1" x14ac:dyDescent="0.25">
      <c r="A186" s="110" t="s">
        <v>110</v>
      </c>
      <c r="B186" s="111">
        <v>26</v>
      </c>
      <c r="C186" s="111">
        <v>105</v>
      </c>
      <c r="D186" s="111">
        <v>1604</v>
      </c>
      <c r="E186" s="111">
        <v>61</v>
      </c>
      <c r="F186" s="111">
        <v>11</v>
      </c>
      <c r="G186" s="111">
        <v>44</v>
      </c>
      <c r="H186" s="111"/>
      <c r="I186" s="111"/>
      <c r="J186" s="111">
        <v>13</v>
      </c>
      <c r="K186" s="216">
        <v>2</v>
      </c>
      <c r="L186" s="111">
        <v>133.6</v>
      </c>
      <c r="M186" s="111" t="s">
        <v>569</v>
      </c>
      <c r="N186" s="111">
        <v>1</v>
      </c>
      <c r="O186" s="111">
        <v>59</v>
      </c>
      <c r="P186" s="111">
        <v>0</v>
      </c>
      <c r="Q186" s="111">
        <v>12</v>
      </c>
      <c r="R186" s="109">
        <v>0.60439560439560436</v>
      </c>
      <c r="S186" s="111">
        <v>4</v>
      </c>
      <c r="T186" s="2">
        <v>0</v>
      </c>
      <c r="U186" s="107">
        <v>0</v>
      </c>
      <c r="V186" s="112">
        <v>7707</v>
      </c>
      <c r="W186" s="107">
        <v>184</v>
      </c>
      <c r="X186" s="217">
        <v>4</v>
      </c>
      <c r="Y186" s="217">
        <v>706.3</v>
      </c>
      <c r="Z186" s="112">
        <v>0</v>
      </c>
      <c r="AA186" s="112">
        <v>0</v>
      </c>
      <c r="AB186" s="112">
        <v>1375</v>
      </c>
      <c r="AC186" s="112">
        <v>8</v>
      </c>
      <c r="AD186" s="112">
        <v>1</v>
      </c>
      <c r="AE186" s="109">
        <v>0.43801652892561982</v>
      </c>
      <c r="AF186" s="109">
        <v>2.4193548387096774E-2</v>
      </c>
      <c r="AG186" s="107">
        <v>0</v>
      </c>
      <c r="AH186" s="107">
        <v>1</v>
      </c>
      <c r="AI186" s="106">
        <v>0</v>
      </c>
      <c r="AJ186" s="107">
        <v>0</v>
      </c>
      <c r="AK186" s="107">
        <v>0</v>
      </c>
      <c r="AL186" s="111">
        <v>0</v>
      </c>
      <c r="AM186" s="111">
        <v>0</v>
      </c>
      <c r="AN186" s="107">
        <v>0</v>
      </c>
      <c r="AO186" s="107">
        <v>17</v>
      </c>
      <c r="AP186" s="109">
        <v>0.20967741935483872</v>
      </c>
      <c r="AQ186" s="105">
        <v>0</v>
      </c>
      <c r="AR186" s="106">
        <v>137.89366298499999</v>
      </c>
      <c r="AS186" s="107">
        <v>1</v>
      </c>
      <c r="AT186" s="107">
        <v>2</v>
      </c>
      <c r="AU186" s="107">
        <v>10</v>
      </c>
      <c r="AV186" s="108">
        <v>34.1102230726</v>
      </c>
      <c r="AW186" s="107">
        <v>0</v>
      </c>
      <c r="AX186" s="107">
        <v>0</v>
      </c>
      <c r="AY186" s="107">
        <v>0</v>
      </c>
      <c r="AZ186" s="107">
        <v>0</v>
      </c>
      <c r="BA186" s="218">
        <v>1</v>
      </c>
      <c r="BB186" s="218">
        <v>2054.9</v>
      </c>
      <c r="BC186" s="111">
        <v>8</v>
      </c>
      <c r="BD186" s="107">
        <v>2814</v>
      </c>
      <c r="BE186" s="107">
        <v>295</v>
      </c>
      <c r="BF186" s="109">
        <v>0.41935483870967744</v>
      </c>
      <c r="BG186" s="105">
        <v>23.1942498457</v>
      </c>
      <c r="BH186" s="113">
        <v>0</v>
      </c>
      <c r="BI186" s="113">
        <v>0</v>
      </c>
      <c r="BJ186" s="113">
        <v>300.58541183599999</v>
      </c>
      <c r="BK186" s="113">
        <v>0</v>
      </c>
      <c r="BL186" s="113">
        <v>0</v>
      </c>
      <c r="BM186" s="113">
        <v>217.06164237500002</v>
      </c>
      <c r="BN186" s="113">
        <v>997.60419983602219</v>
      </c>
      <c r="BO186" s="105">
        <v>9</v>
      </c>
      <c r="BP186" s="105">
        <v>0</v>
      </c>
      <c r="BQ186" s="105">
        <v>0</v>
      </c>
      <c r="BR186" s="111" t="s">
        <v>564</v>
      </c>
      <c r="BS186" s="111" t="s">
        <v>564</v>
      </c>
      <c r="BT186" s="111" t="s">
        <v>564</v>
      </c>
      <c r="BU186" s="107">
        <v>0</v>
      </c>
      <c r="BV186" s="106">
        <v>0</v>
      </c>
      <c r="BW186" s="107">
        <v>1</v>
      </c>
      <c r="BX186" s="107">
        <v>0</v>
      </c>
      <c r="BY186" s="216">
        <v>3</v>
      </c>
      <c r="BZ186" s="220">
        <v>838.9</v>
      </c>
      <c r="CA186" s="111">
        <v>0</v>
      </c>
      <c r="CB186" s="111">
        <v>63</v>
      </c>
      <c r="CC186" s="111">
        <v>0</v>
      </c>
      <c r="CD186" s="112">
        <v>8</v>
      </c>
      <c r="CE186" s="114">
        <v>0.93500000000000005</v>
      </c>
      <c r="CF186" s="216">
        <v>2</v>
      </c>
      <c r="CG186" s="216">
        <v>25.2</v>
      </c>
      <c r="CH186" s="107">
        <v>0</v>
      </c>
      <c r="CI186" s="110"/>
      <c r="CJ186" s="107">
        <v>3</v>
      </c>
      <c r="CK186" s="107">
        <v>0</v>
      </c>
      <c r="CL186" s="112">
        <v>0</v>
      </c>
      <c r="CM186" s="112">
        <v>0</v>
      </c>
      <c r="CN186" s="115">
        <v>11.666666666666666</v>
      </c>
      <c r="CO186" s="115">
        <v>37</v>
      </c>
      <c r="CP186" s="115">
        <v>3400</v>
      </c>
      <c r="CQ186" s="116">
        <v>184859.25925925927</v>
      </c>
      <c r="CR186" s="115">
        <v>1</v>
      </c>
      <c r="CS186" s="115">
        <v>0</v>
      </c>
      <c r="CT186" s="112">
        <v>3</v>
      </c>
      <c r="CU186" s="112">
        <v>575</v>
      </c>
      <c r="CV186" s="112">
        <v>0</v>
      </c>
      <c r="CW186" s="112">
        <v>0</v>
      </c>
    </row>
    <row r="187" spans="1:101" s="219" customFormat="1" x14ac:dyDescent="0.25">
      <c r="A187" s="110" t="s">
        <v>182</v>
      </c>
      <c r="B187" s="111">
        <v>51</v>
      </c>
      <c r="C187" s="111">
        <v>47</v>
      </c>
      <c r="D187" s="111">
        <v>897</v>
      </c>
      <c r="E187" s="111">
        <v>65</v>
      </c>
      <c r="F187" s="111">
        <v>3</v>
      </c>
      <c r="G187" s="111">
        <v>38</v>
      </c>
      <c r="H187" s="111"/>
      <c r="I187" s="111"/>
      <c r="J187" s="111">
        <v>17</v>
      </c>
      <c r="K187" s="216">
        <v>6</v>
      </c>
      <c r="L187" s="111">
        <v>620.79999999999995</v>
      </c>
      <c r="M187" s="111" t="s">
        <v>568</v>
      </c>
      <c r="N187" s="111">
        <v>2</v>
      </c>
      <c r="O187" s="111">
        <v>0</v>
      </c>
      <c r="P187" s="111">
        <v>0</v>
      </c>
      <c r="Q187" s="111">
        <v>19</v>
      </c>
      <c r="R187" s="109">
        <v>0.58677685950413228</v>
      </c>
      <c r="S187" s="111">
        <v>2</v>
      </c>
      <c r="T187" s="2">
        <v>0</v>
      </c>
      <c r="U187" s="107">
        <v>0</v>
      </c>
      <c r="V187" s="112">
        <v>14549</v>
      </c>
      <c r="W187" s="107">
        <v>50</v>
      </c>
      <c r="X187" s="217">
        <v>1</v>
      </c>
      <c r="Y187" s="217">
        <v>26.5</v>
      </c>
      <c r="Z187" s="112">
        <v>0</v>
      </c>
      <c r="AA187" s="112">
        <v>0</v>
      </c>
      <c r="AB187" s="112">
        <v>54</v>
      </c>
      <c r="AC187" s="112">
        <v>0</v>
      </c>
      <c r="AD187" s="112">
        <v>1</v>
      </c>
      <c r="AE187" s="109">
        <v>0.37012987012987014</v>
      </c>
      <c r="AF187" s="109">
        <v>3.9215686274509803E-2</v>
      </c>
      <c r="AG187" s="107">
        <v>0</v>
      </c>
      <c r="AH187" s="107">
        <v>0</v>
      </c>
      <c r="AI187" s="106">
        <v>24638.766514869971</v>
      </c>
      <c r="AJ187" s="107">
        <v>1</v>
      </c>
      <c r="AK187" s="107">
        <v>0</v>
      </c>
      <c r="AL187" s="111">
        <v>0</v>
      </c>
      <c r="AM187" s="111">
        <v>0</v>
      </c>
      <c r="AN187" s="107">
        <v>4</v>
      </c>
      <c r="AO187" s="107">
        <v>4</v>
      </c>
      <c r="AP187" s="109">
        <v>0.18181818181818182</v>
      </c>
      <c r="AQ187" s="105">
        <v>0</v>
      </c>
      <c r="AR187" s="106">
        <v>0</v>
      </c>
      <c r="AS187" s="107">
        <v>0</v>
      </c>
      <c r="AT187" s="107">
        <v>1</v>
      </c>
      <c r="AU187" s="107">
        <v>4</v>
      </c>
      <c r="AV187" s="108">
        <v>20.006971972100001</v>
      </c>
      <c r="AW187" s="107">
        <v>0</v>
      </c>
      <c r="AX187" s="107">
        <v>0</v>
      </c>
      <c r="AY187" s="107">
        <v>0</v>
      </c>
      <c r="AZ187" s="107">
        <v>0</v>
      </c>
      <c r="BA187" s="218" t="s">
        <v>588</v>
      </c>
      <c r="BB187" s="218" t="s">
        <v>589</v>
      </c>
      <c r="BC187" s="111">
        <v>0</v>
      </c>
      <c r="BD187" s="107">
        <v>336</v>
      </c>
      <c r="BE187" s="107">
        <v>0</v>
      </c>
      <c r="BF187" s="109">
        <v>0.45454545454545453</v>
      </c>
      <c r="BG187" s="105">
        <v>0</v>
      </c>
      <c r="BH187" s="113">
        <v>0</v>
      </c>
      <c r="BI187" s="113">
        <v>0</v>
      </c>
      <c r="BJ187" s="113">
        <v>147.27528140799998</v>
      </c>
      <c r="BK187" s="113">
        <v>0</v>
      </c>
      <c r="BL187" s="113">
        <v>0</v>
      </c>
      <c r="BM187" s="113">
        <v>120.714436631</v>
      </c>
      <c r="BN187" s="113">
        <v>925.49041727825534</v>
      </c>
      <c r="BO187" s="105">
        <v>4</v>
      </c>
      <c r="BP187" s="105">
        <v>0</v>
      </c>
      <c r="BQ187" s="105">
        <v>0</v>
      </c>
      <c r="BR187" s="111" t="s">
        <v>564</v>
      </c>
      <c r="BS187" s="111" t="s">
        <v>564</v>
      </c>
      <c r="BT187" s="111" t="s">
        <v>564</v>
      </c>
      <c r="BU187" s="107">
        <v>0</v>
      </c>
      <c r="BV187" s="106">
        <v>4</v>
      </c>
      <c r="BW187" s="107">
        <v>1</v>
      </c>
      <c r="BX187" s="107">
        <v>30</v>
      </c>
      <c r="BY187" s="216">
        <v>3</v>
      </c>
      <c r="BZ187" s="220">
        <v>3038.8</v>
      </c>
      <c r="CA187" s="111">
        <v>0</v>
      </c>
      <c r="CB187" s="111">
        <v>367</v>
      </c>
      <c r="CC187" s="111">
        <v>0</v>
      </c>
      <c r="CD187" s="112" t="s">
        <v>555</v>
      </c>
      <c r="CE187" s="114">
        <v>0.94100000000000006</v>
      </c>
      <c r="CF187" s="216">
        <v>1</v>
      </c>
      <c r="CG187" s="216">
        <v>15</v>
      </c>
      <c r="CH187" s="107">
        <v>5</v>
      </c>
      <c r="CI187" s="110"/>
      <c r="CJ187" s="107">
        <v>1</v>
      </c>
      <c r="CK187" s="107">
        <v>0</v>
      </c>
      <c r="CL187" s="112">
        <v>0</v>
      </c>
      <c r="CM187" s="112">
        <v>0</v>
      </c>
      <c r="CN187" s="115">
        <v>0</v>
      </c>
      <c r="CO187" s="115">
        <v>0</v>
      </c>
      <c r="CP187" s="115">
        <v>0</v>
      </c>
      <c r="CQ187" s="116">
        <v>89711.111111111109</v>
      </c>
      <c r="CR187" s="115">
        <v>1</v>
      </c>
      <c r="CS187" s="115">
        <v>1</v>
      </c>
      <c r="CT187" s="112">
        <v>7</v>
      </c>
      <c r="CU187" s="112">
        <v>0</v>
      </c>
      <c r="CV187" s="112">
        <v>609</v>
      </c>
      <c r="CW187" s="112">
        <v>20</v>
      </c>
    </row>
    <row r="188" spans="1:101" s="219" customFormat="1" x14ac:dyDescent="0.25">
      <c r="A188" s="110" t="s">
        <v>321</v>
      </c>
      <c r="B188" s="111">
        <v>40</v>
      </c>
      <c r="C188" s="111">
        <v>36</v>
      </c>
      <c r="D188" s="111">
        <v>838</v>
      </c>
      <c r="E188" s="111">
        <v>44</v>
      </c>
      <c r="F188" s="111">
        <v>5</v>
      </c>
      <c r="G188" s="111">
        <v>17</v>
      </c>
      <c r="H188" s="111"/>
      <c r="I188" s="111"/>
      <c r="J188" s="111">
        <v>18</v>
      </c>
      <c r="K188" s="216">
        <v>5</v>
      </c>
      <c r="L188" s="111">
        <v>9529.1</v>
      </c>
      <c r="M188" s="111" t="s">
        <v>568</v>
      </c>
      <c r="N188" s="111">
        <v>1</v>
      </c>
      <c r="O188" s="111">
        <v>9</v>
      </c>
      <c r="P188" s="111">
        <v>2</v>
      </c>
      <c r="Q188" s="111">
        <v>16</v>
      </c>
      <c r="R188" s="109">
        <v>0.45714285714285713</v>
      </c>
      <c r="S188" s="111">
        <v>3</v>
      </c>
      <c r="T188" s="2">
        <v>0</v>
      </c>
      <c r="U188" s="107">
        <v>0</v>
      </c>
      <c r="V188" s="112">
        <v>14087</v>
      </c>
      <c r="W188" s="107">
        <v>96</v>
      </c>
      <c r="X188" s="217">
        <v>4</v>
      </c>
      <c r="Y188" s="217">
        <v>2752</v>
      </c>
      <c r="Z188" s="112">
        <v>0</v>
      </c>
      <c r="AA188" s="112">
        <v>0</v>
      </c>
      <c r="AB188" s="112">
        <v>659</v>
      </c>
      <c r="AC188" s="112">
        <v>130</v>
      </c>
      <c r="AD188" s="112">
        <v>2</v>
      </c>
      <c r="AE188" s="109">
        <v>0.64583333333333337</v>
      </c>
      <c r="AF188" s="109">
        <v>8.3333333333333329E-2</v>
      </c>
      <c r="AG188" s="107">
        <v>0</v>
      </c>
      <c r="AH188" s="107">
        <v>0</v>
      </c>
      <c r="AI188" s="106">
        <v>10226.524164761469</v>
      </c>
      <c r="AJ188" s="107">
        <v>4</v>
      </c>
      <c r="AK188" s="107">
        <v>0</v>
      </c>
      <c r="AL188" s="111">
        <v>2</v>
      </c>
      <c r="AM188" s="111">
        <v>53.1</v>
      </c>
      <c r="AN188" s="107">
        <v>2</v>
      </c>
      <c r="AO188" s="107">
        <v>2</v>
      </c>
      <c r="AP188" s="109">
        <v>0.27083333333333331</v>
      </c>
      <c r="AQ188" s="105">
        <v>0</v>
      </c>
      <c r="AR188" s="106">
        <v>115.11287456000001</v>
      </c>
      <c r="AS188" s="107">
        <v>1</v>
      </c>
      <c r="AT188" s="107">
        <v>0</v>
      </c>
      <c r="AU188" s="107">
        <v>0</v>
      </c>
      <c r="AV188" s="108">
        <v>22.685242797499999</v>
      </c>
      <c r="AW188" s="107">
        <v>0</v>
      </c>
      <c r="AX188" s="107">
        <v>0</v>
      </c>
      <c r="AY188" s="107">
        <v>0</v>
      </c>
      <c r="AZ188" s="107">
        <v>0</v>
      </c>
      <c r="BA188" s="218" t="s">
        <v>588</v>
      </c>
      <c r="BB188" s="218" t="s">
        <v>589</v>
      </c>
      <c r="BC188" s="111">
        <v>69</v>
      </c>
      <c r="BD188" s="107">
        <v>4193</v>
      </c>
      <c r="BE188" s="107">
        <v>468</v>
      </c>
      <c r="BF188" s="109">
        <v>0.66666666666666663</v>
      </c>
      <c r="BG188" s="105">
        <v>0</v>
      </c>
      <c r="BH188" s="113">
        <v>3463.25742429</v>
      </c>
      <c r="BI188" s="113">
        <v>3382.3736666199998</v>
      </c>
      <c r="BJ188" s="113">
        <v>4330.1973491999997</v>
      </c>
      <c r="BK188" s="113">
        <v>3478.8714429799998</v>
      </c>
      <c r="BL188" s="113">
        <v>243.68240636499999</v>
      </c>
      <c r="BM188" s="113">
        <v>180.51947747</v>
      </c>
      <c r="BN188" s="113">
        <v>334.01632217963004</v>
      </c>
      <c r="BO188" s="105">
        <v>14</v>
      </c>
      <c r="BP188" s="105">
        <v>0</v>
      </c>
      <c r="BQ188" s="105">
        <v>0</v>
      </c>
      <c r="BR188" s="111" t="s">
        <v>564</v>
      </c>
      <c r="BS188" s="111" t="s">
        <v>564</v>
      </c>
      <c r="BT188" s="111" t="s">
        <v>564</v>
      </c>
      <c r="BU188" s="107">
        <v>0</v>
      </c>
      <c r="BV188" s="106">
        <v>2</v>
      </c>
      <c r="BW188" s="107">
        <v>2</v>
      </c>
      <c r="BX188" s="107">
        <v>70</v>
      </c>
      <c r="BY188" s="216">
        <v>1</v>
      </c>
      <c r="BZ188" s="220">
        <v>92.1</v>
      </c>
      <c r="CA188" s="111">
        <v>545</v>
      </c>
      <c r="CB188" s="111">
        <v>0</v>
      </c>
      <c r="CC188" s="111">
        <v>0</v>
      </c>
      <c r="CD188" s="112" t="s">
        <v>555</v>
      </c>
      <c r="CE188" s="114">
        <v>0.96799999999999997</v>
      </c>
      <c r="CF188" s="216">
        <v>2</v>
      </c>
      <c r="CG188" s="216">
        <v>68.8</v>
      </c>
      <c r="CH188" s="107">
        <v>2</v>
      </c>
      <c r="CI188" s="110"/>
      <c r="CJ188" s="107">
        <v>4</v>
      </c>
      <c r="CK188" s="107">
        <v>1</v>
      </c>
      <c r="CL188" s="112">
        <v>0</v>
      </c>
      <c r="CM188" s="112">
        <v>0</v>
      </c>
      <c r="CN188" s="115">
        <v>5</v>
      </c>
      <c r="CO188" s="115">
        <v>0</v>
      </c>
      <c r="CP188" s="115">
        <v>0</v>
      </c>
      <c r="CQ188" s="116">
        <v>96507.407407407416</v>
      </c>
      <c r="CR188" s="115">
        <v>2</v>
      </c>
      <c r="CS188" s="115">
        <v>2</v>
      </c>
      <c r="CT188" s="112">
        <v>5</v>
      </c>
      <c r="CU188" s="112">
        <v>714</v>
      </c>
      <c r="CV188" s="112">
        <v>1450</v>
      </c>
      <c r="CW188" s="112">
        <v>256</v>
      </c>
    </row>
    <row r="189" spans="1:101" s="219" customFormat="1" x14ac:dyDescent="0.25">
      <c r="A189" s="110" t="s">
        <v>77</v>
      </c>
      <c r="B189" s="111">
        <v>95</v>
      </c>
      <c r="C189" s="111">
        <v>203</v>
      </c>
      <c r="D189" s="111">
        <v>1956</v>
      </c>
      <c r="E189" s="111">
        <v>83</v>
      </c>
      <c r="F189" s="111">
        <v>3</v>
      </c>
      <c r="G189" s="111">
        <v>82</v>
      </c>
      <c r="H189" s="111"/>
      <c r="I189" s="111"/>
      <c r="J189" s="111">
        <v>30</v>
      </c>
      <c r="K189" s="216">
        <v>5</v>
      </c>
      <c r="L189" s="111">
        <v>237.2</v>
      </c>
      <c r="M189" s="111" t="s">
        <v>568</v>
      </c>
      <c r="N189" s="111">
        <v>0</v>
      </c>
      <c r="O189" s="111">
        <v>33</v>
      </c>
      <c r="P189" s="111">
        <v>0</v>
      </c>
      <c r="Q189" s="111">
        <v>6</v>
      </c>
      <c r="R189" s="109">
        <v>0.77922077922077926</v>
      </c>
      <c r="S189" s="111">
        <v>5</v>
      </c>
      <c r="T189" s="2">
        <v>0</v>
      </c>
      <c r="U189" s="107">
        <v>0</v>
      </c>
      <c r="V189" s="112">
        <v>9954</v>
      </c>
      <c r="W189" s="107">
        <v>92</v>
      </c>
      <c r="X189" s="217">
        <v>0</v>
      </c>
      <c r="Y189" s="217">
        <v>0</v>
      </c>
      <c r="Z189" s="112">
        <v>0</v>
      </c>
      <c r="AA189" s="112">
        <v>0</v>
      </c>
      <c r="AB189" s="112">
        <v>41</v>
      </c>
      <c r="AC189" s="112">
        <v>0</v>
      </c>
      <c r="AD189" s="112">
        <v>2</v>
      </c>
      <c r="AE189" s="109">
        <v>0.67289719626168221</v>
      </c>
      <c r="AF189" s="109">
        <v>5.6074766355140186E-2</v>
      </c>
      <c r="AG189" s="107">
        <v>0</v>
      </c>
      <c r="AH189" s="107">
        <v>2</v>
      </c>
      <c r="AI189" s="106">
        <v>0</v>
      </c>
      <c r="AJ189" s="107">
        <v>11</v>
      </c>
      <c r="AK189" s="107">
        <v>0</v>
      </c>
      <c r="AL189" s="111">
        <v>0</v>
      </c>
      <c r="AM189" s="111">
        <v>0</v>
      </c>
      <c r="AN189" s="107">
        <v>0</v>
      </c>
      <c r="AO189" s="107">
        <v>6</v>
      </c>
      <c r="AP189" s="109">
        <v>0.22429906542056074</v>
      </c>
      <c r="AQ189" s="105">
        <v>60.564820605800001</v>
      </c>
      <c r="AR189" s="106">
        <v>39.614488443799999</v>
      </c>
      <c r="AS189" s="107">
        <v>1</v>
      </c>
      <c r="AT189" s="107">
        <v>8</v>
      </c>
      <c r="AU189" s="107">
        <v>9</v>
      </c>
      <c r="AV189" s="108">
        <v>60.363368860700007</v>
      </c>
      <c r="AW189" s="107">
        <v>0</v>
      </c>
      <c r="AX189" s="107">
        <v>0</v>
      </c>
      <c r="AY189" s="107">
        <v>4</v>
      </c>
      <c r="AZ189" s="107">
        <v>0</v>
      </c>
      <c r="BA189" s="218" t="s">
        <v>588</v>
      </c>
      <c r="BB189" s="218" t="s">
        <v>589</v>
      </c>
      <c r="BC189" s="111">
        <v>0</v>
      </c>
      <c r="BD189" s="107">
        <v>480</v>
      </c>
      <c r="BE189" s="107">
        <v>50</v>
      </c>
      <c r="BF189" s="109">
        <v>0.45794392523364486</v>
      </c>
      <c r="BG189" s="105">
        <v>234.315622929</v>
      </c>
      <c r="BH189" s="113">
        <v>6545.4264177599998</v>
      </c>
      <c r="BI189" s="113">
        <v>6643.1822656200002</v>
      </c>
      <c r="BJ189" s="113">
        <v>7828.4011223900006</v>
      </c>
      <c r="BK189" s="113">
        <v>6619.1365307300002</v>
      </c>
      <c r="BL189" s="113">
        <v>5015.3134444699999</v>
      </c>
      <c r="BM189" s="113">
        <v>48.8221176232</v>
      </c>
      <c r="BN189" s="113">
        <v>687.32244969769511</v>
      </c>
      <c r="BO189" s="105">
        <v>6</v>
      </c>
      <c r="BP189" s="105">
        <v>0</v>
      </c>
      <c r="BQ189" s="105">
        <v>52.352680510500001</v>
      </c>
      <c r="BR189" s="111" t="s">
        <v>564</v>
      </c>
      <c r="BS189" s="111" t="s">
        <v>564</v>
      </c>
      <c r="BT189" s="111" t="s">
        <v>564</v>
      </c>
      <c r="BU189" s="107">
        <v>0</v>
      </c>
      <c r="BV189" s="106">
        <v>0</v>
      </c>
      <c r="BW189" s="107">
        <v>5</v>
      </c>
      <c r="BX189" s="107">
        <v>79</v>
      </c>
      <c r="BY189" s="216" t="s">
        <v>588</v>
      </c>
      <c r="BZ189" s="216" t="s">
        <v>589</v>
      </c>
      <c r="CA189" s="111">
        <v>2096</v>
      </c>
      <c r="CB189" s="111">
        <v>813</v>
      </c>
      <c r="CC189" s="111">
        <v>0</v>
      </c>
      <c r="CD189" s="112">
        <v>21</v>
      </c>
      <c r="CE189" s="114">
        <v>0.94100000000000006</v>
      </c>
      <c r="CF189" s="216">
        <v>0</v>
      </c>
      <c r="CG189" s="216">
        <v>0</v>
      </c>
      <c r="CH189" s="107">
        <v>0</v>
      </c>
      <c r="CI189" s="110"/>
      <c r="CJ189" s="107">
        <v>3</v>
      </c>
      <c r="CK189" s="107">
        <v>0</v>
      </c>
      <c r="CL189" s="112">
        <v>1</v>
      </c>
      <c r="CM189" s="112">
        <v>0</v>
      </c>
      <c r="CN189" s="115">
        <v>38.333333333333336</v>
      </c>
      <c r="CO189" s="115">
        <v>321</v>
      </c>
      <c r="CP189" s="115">
        <v>17427</v>
      </c>
      <c r="CQ189" s="116">
        <v>3437566.6666666665</v>
      </c>
      <c r="CR189" s="115">
        <v>2</v>
      </c>
      <c r="CS189" s="115">
        <v>0</v>
      </c>
      <c r="CT189" s="112">
        <v>31</v>
      </c>
      <c r="CU189" s="112">
        <v>15</v>
      </c>
      <c r="CV189" s="112">
        <v>532</v>
      </c>
      <c r="CW189" s="112">
        <v>45</v>
      </c>
    </row>
    <row r="190" spans="1:101" s="219" customFormat="1" x14ac:dyDescent="0.25">
      <c r="A190" s="110" t="s">
        <v>288</v>
      </c>
      <c r="B190" s="111">
        <v>36</v>
      </c>
      <c r="C190" s="111">
        <v>79</v>
      </c>
      <c r="D190" s="111">
        <v>955</v>
      </c>
      <c r="E190" s="111">
        <v>68</v>
      </c>
      <c r="F190" s="111">
        <v>3</v>
      </c>
      <c r="G190" s="111">
        <v>36</v>
      </c>
      <c r="H190" s="111"/>
      <c r="I190" s="111"/>
      <c r="J190" s="111">
        <v>9</v>
      </c>
      <c r="K190" s="216">
        <v>3</v>
      </c>
      <c r="L190" s="111">
        <v>301.8</v>
      </c>
      <c r="M190" s="111" t="s">
        <v>568</v>
      </c>
      <c r="N190" s="111">
        <v>2</v>
      </c>
      <c r="O190" s="111">
        <v>56</v>
      </c>
      <c r="P190" s="111">
        <v>22</v>
      </c>
      <c r="Q190" s="111">
        <v>18</v>
      </c>
      <c r="R190" s="109">
        <v>0.70149253731343286</v>
      </c>
      <c r="S190" s="111">
        <v>1</v>
      </c>
      <c r="T190" s="2">
        <v>0</v>
      </c>
      <c r="U190" s="107">
        <v>0</v>
      </c>
      <c r="V190" s="112">
        <v>1520</v>
      </c>
      <c r="W190" s="107">
        <v>143</v>
      </c>
      <c r="X190" s="217">
        <v>0</v>
      </c>
      <c r="Y190" s="217">
        <v>0</v>
      </c>
      <c r="Z190" s="112">
        <v>0</v>
      </c>
      <c r="AA190" s="112">
        <v>0</v>
      </c>
      <c r="AB190" s="112">
        <v>158</v>
      </c>
      <c r="AC190" s="112">
        <v>0</v>
      </c>
      <c r="AD190" s="112">
        <v>2</v>
      </c>
      <c r="AE190" s="109">
        <v>0.53333333333333333</v>
      </c>
      <c r="AF190" s="109">
        <v>7.7777777777777779E-2</v>
      </c>
      <c r="AG190" s="107">
        <v>1</v>
      </c>
      <c r="AH190" s="107">
        <v>0</v>
      </c>
      <c r="AI190" s="106">
        <v>0</v>
      </c>
      <c r="AJ190" s="107">
        <v>5</v>
      </c>
      <c r="AK190" s="107">
        <v>0</v>
      </c>
      <c r="AL190" s="111">
        <v>0</v>
      </c>
      <c r="AM190" s="111">
        <v>0</v>
      </c>
      <c r="AN190" s="107">
        <v>0</v>
      </c>
      <c r="AO190" s="107">
        <v>10</v>
      </c>
      <c r="AP190" s="109">
        <v>0.24444444444444444</v>
      </c>
      <c r="AQ190" s="105">
        <v>0</v>
      </c>
      <c r="AR190" s="106">
        <v>275.05582883199997</v>
      </c>
      <c r="AS190" s="107">
        <v>0</v>
      </c>
      <c r="AT190" s="107">
        <v>3</v>
      </c>
      <c r="AU190" s="107">
        <v>5</v>
      </c>
      <c r="AV190" s="108">
        <v>137.28093211199999</v>
      </c>
      <c r="AW190" s="107">
        <v>0.5</v>
      </c>
      <c r="AX190" s="107">
        <v>0</v>
      </c>
      <c r="AY190" s="107">
        <v>0</v>
      </c>
      <c r="AZ190" s="107">
        <v>0</v>
      </c>
      <c r="BA190" s="218" t="s">
        <v>588</v>
      </c>
      <c r="BB190" s="218" t="s">
        <v>589</v>
      </c>
      <c r="BC190" s="111">
        <v>0</v>
      </c>
      <c r="BD190" s="107">
        <v>3088</v>
      </c>
      <c r="BE190" s="107">
        <v>158</v>
      </c>
      <c r="BF190" s="109">
        <v>0.45555555555555555</v>
      </c>
      <c r="BG190" s="105">
        <v>39.495779978800002</v>
      </c>
      <c r="BH190" s="113">
        <v>2102.87981825</v>
      </c>
      <c r="BI190" s="113">
        <v>1910.7315483300001</v>
      </c>
      <c r="BJ190" s="113">
        <v>3497.4062928200001</v>
      </c>
      <c r="BK190" s="113">
        <v>1910.7315483300001</v>
      </c>
      <c r="BL190" s="113">
        <v>190.51337634000001</v>
      </c>
      <c r="BM190" s="113">
        <v>287.18840060999997</v>
      </c>
      <c r="BN190" s="113">
        <v>1144.1893136926435</v>
      </c>
      <c r="BO190" s="105">
        <v>17</v>
      </c>
      <c r="BP190" s="105">
        <v>0</v>
      </c>
      <c r="BQ190" s="105">
        <v>0</v>
      </c>
      <c r="BR190" s="111" t="s">
        <v>564</v>
      </c>
      <c r="BS190" s="111" t="s">
        <v>564</v>
      </c>
      <c r="BT190" s="111" t="s">
        <v>564</v>
      </c>
      <c r="BU190" s="107">
        <v>0</v>
      </c>
      <c r="BV190" s="106">
        <v>0</v>
      </c>
      <c r="BW190" s="107">
        <v>10</v>
      </c>
      <c r="BX190" s="107">
        <v>355</v>
      </c>
      <c r="BY190" s="216">
        <v>1</v>
      </c>
      <c r="BZ190" s="220">
        <v>18.7</v>
      </c>
      <c r="CA190" s="111">
        <v>66</v>
      </c>
      <c r="CB190" s="111">
        <v>338</v>
      </c>
      <c r="CC190" s="111">
        <v>0</v>
      </c>
      <c r="CD190" s="112">
        <v>1</v>
      </c>
      <c r="CE190" s="114">
        <v>0.94899999999999995</v>
      </c>
      <c r="CF190" s="216">
        <v>0</v>
      </c>
      <c r="CG190" s="216">
        <v>0</v>
      </c>
      <c r="CH190" s="107">
        <v>2</v>
      </c>
      <c r="CI190" s="110"/>
      <c r="CJ190" s="107">
        <v>8</v>
      </c>
      <c r="CK190" s="107">
        <v>0</v>
      </c>
      <c r="CL190" s="112">
        <v>0</v>
      </c>
      <c r="CM190" s="112">
        <v>0</v>
      </c>
      <c r="CN190" s="115">
        <v>18.333333333333332</v>
      </c>
      <c r="CO190" s="115">
        <v>54.666666666666664</v>
      </c>
      <c r="CP190" s="115">
        <v>6691.666666666667</v>
      </c>
      <c r="CQ190" s="116">
        <v>1101000</v>
      </c>
      <c r="CR190" s="115">
        <v>1</v>
      </c>
      <c r="CS190" s="115">
        <v>1</v>
      </c>
      <c r="CT190" s="112">
        <v>9</v>
      </c>
      <c r="CU190" s="112">
        <v>0</v>
      </c>
      <c r="CV190" s="112">
        <v>16</v>
      </c>
      <c r="CW190" s="112">
        <v>4</v>
      </c>
    </row>
    <row r="191" spans="1:101" s="219" customFormat="1" x14ac:dyDescent="0.25">
      <c r="A191" s="110" t="s">
        <v>171</v>
      </c>
      <c r="B191" s="111">
        <v>2</v>
      </c>
      <c r="C191" s="111">
        <v>11</v>
      </c>
      <c r="D191" s="111">
        <v>210</v>
      </c>
      <c r="E191" s="111">
        <v>8</v>
      </c>
      <c r="F191" s="111">
        <v>0</v>
      </c>
      <c r="G191" s="111">
        <v>17</v>
      </c>
      <c r="H191" s="111"/>
      <c r="I191" s="111">
        <v>0.14000000000000001</v>
      </c>
      <c r="J191" s="111">
        <v>1</v>
      </c>
      <c r="K191" s="216">
        <v>7</v>
      </c>
      <c r="L191" s="111">
        <v>872.6</v>
      </c>
      <c r="M191" s="111" t="s">
        <v>569</v>
      </c>
      <c r="N191" s="111">
        <v>0</v>
      </c>
      <c r="O191" s="111">
        <v>73</v>
      </c>
      <c r="P191" s="111">
        <v>0</v>
      </c>
      <c r="Q191" s="111">
        <v>0</v>
      </c>
      <c r="R191" s="109">
        <v>0.72972972972972971</v>
      </c>
      <c r="S191" s="111">
        <v>2</v>
      </c>
      <c r="T191" s="2">
        <v>0</v>
      </c>
      <c r="U191" s="107">
        <v>0</v>
      </c>
      <c r="V191" s="112">
        <v>157</v>
      </c>
      <c r="W191" s="107">
        <v>163</v>
      </c>
      <c r="X191" s="217">
        <v>1</v>
      </c>
      <c r="Y191" s="217">
        <v>9.6</v>
      </c>
      <c r="Z191" s="112">
        <v>0</v>
      </c>
      <c r="AA191" s="112">
        <v>0</v>
      </c>
      <c r="AB191" s="112">
        <v>846</v>
      </c>
      <c r="AC191" s="112">
        <v>0</v>
      </c>
      <c r="AD191" s="112">
        <v>0</v>
      </c>
      <c r="AE191" s="109">
        <v>0.46666666666666667</v>
      </c>
      <c r="AF191" s="109">
        <v>4.7619047619047616E-2</v>
      </c>
      <c r="AG191" s="107">
        <v>0</v>
      </c>
      <c r="AH191" s="107">
        <v>0</v>
      </c>
      <c r="AI191" s="106">
        <v>0</v>
      </c>
      <c r="AJ191" s="107">
        <v>2</v>
      </c>
      <c r="AK191" s="107">
        <v>0</v>
      </c>
      <c r="AL191" s="111">
        <v>1</v>
      </c>
      <c r="AM191" s="111">
        <v>3.2</v>
      </c>
      <c r="AN191" s="107">
        <v>0</v>
      </c>
      <c r="AO191" s="107">
        <v>12</v>
      </c>
      <c r="AP191" s="109">
        <v>0.16190476190476191</v>
      </c>
      <c r="AQ191" s="105">
        <v>0</v>
      </c>
      <c r="AR191" s="106">
        <v>189.51883364899999</v>
      </c>
      <c r="AS191" s="107">
        <v>0</v>
      </c>
      <c r="AT191" s="107">
        <v>0</v>
      </c>
      <c r="AU191" s="107">
        <v>0</v>
      </c>
      <c r="AV191" s="108">
        <v>5.9034914052399995E-2</v>
      </c>
      <c r="AW191" s="107">
        <v>0</v>
      </c>
      <c r="AX191" s="107">
        <v>0</v>
      </c>
      <c r="AY191" s="107">
        <v>3</v>
      </c>
      <c r="AZ191" s="107">
        <v>0</v>
      </c>
      <c r="BA191" s="218" t="s">
        <v>588</v>
      </c>
      <c r="BB191" s="218" t="s">
        <v>589</v>
      </c>
      <c r="BC191" s="111">
        <v>2552</v>
      </c>
      <c r="BD191" s="107">
        <v>5965</v>
      </c>
      <c r="BE191" s="107">
        <v>1298</v>
      </c>
      <c r="BF191" s="109">
        <v>0.30476190476190479</v>
      </c>
      <c r="BG191" s="105">
        <v>0</v>
      </c>
      <c r="BH191" s="113">
        <v>0</v>
      </c>
      <c r="BI191" s="113">
        <v>66.234278884999995</v>
      </c>
      <c r="BJ191" s="113">
        <v>188.05953437099998</v>
      </c>
      <c r="BK191" s="113">
        <v>66.234278884999995</v>
      </c>
      <c r="BL191" s="113">
        <v>0</v>
      </c>
      <c r="BM191" s="113">
        <v>145.799601857</v>
      </c>
      <c r="BN191" s="113">
        <v>4.00361912513E-2</v>
      </c>
      <c r="BO191" s="105">
        <v>1</v>
      </c>
      <c r="BP191" s="105">
        <v>0</v>
      </c>
      <c r="BQ191" s="105">
        <v>0</v>
      </c>
      <c r="BR191" s="111" t="s">
        <v>564</v>
      </c>
      <c r="BS191" s="111" t="s">
        <v>564</v>
      </c>
      <c r="BT191" s="111" t="s">
        <v>564</v>
      </c>
      <c r="BU191" s="107">
        <v>0</v>
      </c>
      <c r="BV191" s="106">
        <v>0</v>
      </c>
      <c r="BW191" s="107">
        <v>1</v>
      </c>
      <c r="BX191" s="107">
        <v>20</v>
      </c>
      <c r="BY191" s="216" t="s">
        <v>588</v>
      </c>
      <c r="BZ191" s="216" t="s">
        <v>589</v>
      </c>
      <c r="CA191" s="111">
        <v>997</v>
      </c>
      <c r="CB191" s="111">
        <v>96</v>
      </c>
      <c r="CC191" s="111">
        <v>0</v>
      </c>
      <c r="CD191" s="112">
        <v>20</v>
      </c>
      <c r="CE191" s="114">
        <v>0.95799999999999996</v>
      </c>
      <c r="CF191" s="216">
        <v>3</v>
      </c>
      <c r="CG191" s="216">
        <v>88.3</v>
      </c>
      <c r="CH191" s="107">
        <v>0</v>
      </c>
      <c r="CI191" s="110"/>
      <c r="CJ191" s="107">
        <v>5</v>
      </c>
      <c r="CK191" s="107">
        <v>1</v>
      </c>
      <c r="CL191" s="112">
        <v>0</v>
      </c>
      <c r="CM191" s="112">
        <v>1</v>
      </c>
      <c r="CN191" s="115">
        <v>6.666666666666667</v>
      </c>
      <c r="CO191" s="115">
        <v>0</v>
      </c>
      <c r="CP191" s="115">
        <v>0</v>
      </c>
      <c r="CQ191" s="116">
        <v>191655.55555555556</v>
      </c>
      <c r="CR191" s="115">
        <v>0</v>
      </c>
      <c r="CS191" s="115">
        <v>0</v>
      </c>
      <c r="CT191" s="112">
        <v>1</v>
      </c>
      <c r="CU191" s="112">
        <v>287</v>
      </c>
      <c r="CV191" s="112">
        <v>537</v>
      </c>
      <c r="CW191" s="112">
        <v>188</v>
      </c>
    </row>
    <row r="192" spans="1:101" s="219" customFormat="1" x14ac:dyDescent="0.25">
      <c r="A192" s="110" t="s">
        <v>258</v>
      </c>
      <c r="B192" s="111">
        <v>7</v>
      </c>
      <c r="C192" s="111">
        <v>53</v>
      </c>
      <c r="D192" s="111">
        <v>519</v>
      </c>
      <c r="E192" s="111">
        <v>28</v>
      </c>
      <c r="F192" s="111">
        <v>0</v>
      </c>
      <c r="G192" s="111">
        <v>10</v>
      </c>
      <c r="H192" s="111"/>
      <c r="I192" s="111"/>
      <c r="J192" s="111">
        <v>14</v>
      </c>
      <c r="K192" s="216">
        <v>10</v>
      </c>
      <c r="L192" s="111">
        <v>960.1</v>
      </c>
      <c r="M192" s="111" t="s">
        <v>568</v>
      </c>
      <c r="N192" s="111">
        <v>3</v>
      </c>
      <c r="O192" s="111">
        <v>15</v>
      </c>
      <c r="P192" s="111">
        <v>0</v>
      </c>
      <c r="Q192" s="111">
        <v>15</v>
      </c>
      <c r="R192" s="109">
        <v>0.64500000000000002</v>
      </c>
      <c r="S192" s="111">
        <v>0</v>
      </c>
      <c r="T192" s="2">
        <v>0</v>
      </c>
      <c r="U192" s="107">
        <v>0</v>
      </c>
      <c r="V192" s="112">
        <v>1258</v>
      </c>
      <c r="W192" s="107">
        <v>6</v>
      </c>
      <c r="X192" s="217">
        <v>5</v>
      </c>
      <c r="Y192" s="217">
        <v>2080.3000000000002</v>
      </c>
      <c r="Z192" s="112">
        <v>0</v>
      </c>
      <c r="AA192" s="112">
        <v>0</v>
      </c>
      <c r="AB192" s="112">
        <v>0</v>
      </c>
      <c r="AC192" s="112">
        <v>0</v>
      </c>
      <c r="AD192" s="112">
        <v>0</v>
      </c>
      <c r="AE192" s="109">
        <v>0.51700000000000002</v>
      </c>
      <c r="AF192" s="109">
        <v>4.8000000000000001E-2</v>
      </c>
      <c r="AG192" s="107">
        <v>0</v>
      </c>
      <c r="AH192" s="107">
        <v>0</v>
      </c>
      <c r="AI192" s="106">
        <v>24899.868801036373</v>
      </c>
      <c r="AJ192" s="107">
        <v>0</v>
      </c>
      <c r="AK192" s="107">
        <v>0</v>
      </c>
      <c r="AL192" s="111">
        <v>0</v>
      </c>
      <c r="AM192" s="111">
        <v>0</v>
      </c>
      <c r="AN192" s="107">
        <v>0</v>
      </c>
      <c r="AO192" s="107">
        <v>1</v>
      </c>
      <c r="AP192" s="109">
        <v>0.216</v>
      </c>
      <c r="AQ192" s="105">
        <v>0</v>
      </c>
      <c r="AR192" s="106">
        <v>378.86341314500004</v>
      </c>
      <c r="AS192" s="107">
        <v>0</v>
      </c>
      <c r="AT192" s="107">
        <v>3</v>
      </c>
      <c r="AU192" s="107">
        <v>0</v>
      </c>
      <c r="AV192" s="108">
        <v>10.5787625078</v>
      </c>
      <c r="AW192" s="107">
        <v>1</v>
      </c>
      <c r="AX192" s="107">
        <v>0</v>
      </c>
      <c r="AY192" s="107">
        <v>0</v>
      </c>
      <c r="AZ192" s="107">
        <v>0</v>
      </c>
      <c r="BA192" s="218">
        <v>1</v>
      </c>
      <c r="BB192" s="218">
        <v>4.3</v>
      </c>
      <c r="BC192" s="111">
        <v>0</v>
      </c>
      <c r="BD192" s="107">
        <v>919</v>
      </c>
      <c r="BE192" s="107">
        <v>96</v>
      </c>
      <c r="BF192" s="109">
        <v>0.439</v>
      </c>
      <c r="BG192" s="105">
        <v>0</v>
      </c>
      <c r="BH192" s="113">
        <v>0</v>
      </c>
      <c r="BI192" s="113">
        <v>0</v>
      </c>
      <c r="BJ192" s="113">
        <v>413.18001383500001</v>
      </c>
      <c r="BK192" s="113">
        <v>0</v>
      </c>
      <c r="BL192" s="113">
        <v>0</v>
      </c>
      <c r="BM192" s="113">
        <v>5.6248191940399996</v>
      </c>
      <c r="BN192" s="113">
        <v>821.23210825612261</v>
      </c>
      <c r="BO192" s="105">
        <v>2</v>
      </c>
      <c r="BP192" s="105">
        <v>0</v>
      </c>
      <c r="BQ192" s="105">
        <v>0</v>
      </c>
      <c r="BR192" s="111" t="s">
        <v>564</v>
      </c>
      <c r="BS192" s="111" t="s">
        <v>564</v>
      </c>
      <c r="BT192" s="111" t="s">
        <v>564</v>
      </c>
      <c r="BU192" s="107">
        <v>0</v>
      </c>
      <c r="BV192" s="106">
        <v>0</v>
      </c>
      <c r="BW192" s="107">
        <v>0</v>
      </c>
      <c r="BX192" s="107">
        <v>0</v>
      </c>
      <c r="BY192" s="216">
        <v>1</v>
      </c>
      <c r="BZ192" s="220">
        <v>50</v>
      </c>
      <c r="CA192" s="111">
        <v>0</v>
      </c>
      <c r="CB192" s="111">
        <v>0</v>
      </c>
      <c r="CC192" s="111">
        <v>0</v>
      </c>
      <c r="CD192" s="112">
        <v>2</v>
      </c>
      <c r="CE192" s="114">
        <v>0.94699999999999995</v>
      </c>
      <c r="CF192" s="216">
        <v>2</v>
      </c>
      <c r="CG192" s="216">
        <v>20.399999999999999</v>
      </c>
      <c r="CH192" s="107">
        <v>0</v>
      </c>
      <c r="CI192" s="110"/>
      <c r="CJ192" s="107">
        <v>2</v>
      </c>
      <c r="CK192" s="107">
        <v>1</v>
      </c>
      <c r="CL192" s="112">
        <v>0</v>
      </c>
      <c r="CM192" s="112">
        <v>0</v>
      </c>
      <c r="CN192" s="115">
        <v>6.666666666666667</v>
      </c>
      <c r="CO192" s="115">
        <v>0</v>
      </c>
      <c r="CP192" s="115">
        <v>0</v>
      </c>
      <c r="CQ192" s="116">
        <v>93788.888888888891</v>
      </c>
      <c r="CR192" s="115">
        <v>0</v>
      </c>
      <c r="CS192" s="115">
        <v>3</v>
      </c>
      <c r="CT192" s="112">
        <v>6</v>
      </c>
      <c r="CU192" s="112">
        <v>0</v>
      </c>
      <c r="CV192" s="112">
        <v>2</v>
      </c>
      <c r="CW192" s="112">
        <v>0</v>
      </c>
    </row>
    <row r="193" spans="1:101" s="219" customFormat="1" x14ac:dyDescent="0.25">
      <c r="A193" s="110" t="s">
        <v>304</v>
      </c>
      <c r="B193" s="111">
        <v>7</v>
      </c>
      <c r="C193" s="111">
        <v>40</v>
      </c>
      <c r="D193" s="111">
        <v>593</v>
      </c>
      <c r="E193" s="111">
        <v>23</v>
      </c>
      <c r="F193" s="111">
        <v>2</v>
      </c>
      <c r="G193" s="111">
        <v>22</v>
      </c>
      <c r="H193" s="111"/>
      <c r="I193" s="111"/>
      <c r="J193" s="111">
        <v>6</v>
      </c>
      <c r="K193" s="216">
        <v>2</v>
      </c>
      <c r="L193" s="111">
        <v>1783</v>
      </c>
      <c r="M193" s="111" t="s">
        <v>568</v>
      </c>
      <c r="N193" s="111">
        <v>7</v>
      </c>
      <c r="O193" s="111">
        <v>0</v>
      </c>
      <c r="P193" s="111">
        <v>0</v>
      </c>
      <c r="Q193" s="111">
        <v>4</v>
      </c>
      <c r="R193" s="109">
        <v>0.64500000000000002</v>
      </c>
      <c r="S193" s="111">
        <v>6</v>
      </c>
      <c r="T193" s="2">
        <v>0</v>
      </c>
      <c r="U193" s="107">
        <v>0</v>
      </c>
      <c r="V193" s="112">
        <v>1215</v>
      </c>
      <c r="W193" s="107">
        <v>25</v>
      </c>
      <c r="X193" s="217">
        <v>1</v>
      </c>
      <c r="Y193" s="217">
        <v>81.5</v>
      </c>
      <c r="Z193" s="112">
        <v>0</v>
      </c>
      <c r="AA193" s="112">
        <v>0</v>
      </c>
      <c r="AB193" s="112">
        <v>0</v>
      </c>
      <c r="AC193" s="112">
        <v>0</v>
      </c>
      <c r="AD193" s="112">
        <v>0</v>
      </c>
      <c r="AE193" s="109">
        <v>0.51700000000000002</v>
      </c>
      <c r="AF193" s="109">
        <v>4.8000000000000001E-2</v>
      </c>
      <c r="AG193" s="107">
        <v>0</v>
      </c>
      <c r="AH193" s="107">
        <v>0</v>
      </c>
      <c r="AI193" s="106">
        <v>24997.18176215389</v>
      </c>
      <c r="AJ193" s="107">
        <v>0</v>
      </c>
      <c r="AK193" s="107">
        <v>0</v>
      </c>
      <c r="AL193" s="111">
        <v>1</v>
      </c>
      <c r="AM193" s="111">
        <v>10</v>
      </c>
      <c r="AN193" s="107">
        <v>0</v>
      </c>
      <c r="AO193" s="107">
        <v>9</v>
      </c>
      <c r="AP193" s="109">
        <v>0.216</v>
      </c>
      <c r="AQ193" s="105">
        <v>0</v>
      </c>
      <c r="AR193" s="106">
        <v>135.53370732599998</v>
      </c>
      <c r="AS193" s="107">
        <v>0</v>
      </c>
      <c r="AT193" s="107">
        <v>2</v>
      </c>
      <c r="AU193" s="107">
        <v>1</v>
      </c>
      <c r="AV193" s="108">
        <v>2.8950877410299998</v>
      </c>
      <c r="AW193" s="107">
        <v>0</v>
      </c>
      <c r="AX193" s="107">
        <v>0</v>
      </c>
      <c r="AY193" s="107">
        <v>0</v>
      </c>
      <c r="AZ193" s="107">
        <v>0</v>
      </c>
      <c r="BA193" s="218" t="s">
        <v>588</v>
      </c>
      <c r="BB193" s="218" t="s">
        <v>589</v>
      </c>
      <c r="BC193" s="111">
        <v>0</v>
      </c>
      <c r="BD193" s="107">
        <v>763</v>
      </c>
      <c r="BE193" s="107">
        <v>23</v>
      </c>
      <c r="BF193" s="109">
        <v>0.439</v>
      </c>
      <c r="BG193" s="105">
        <v>0</v>
      </c>
      <c r="BH193" s="113">
        <v>8.6469898737499999</v>
      </c>
      <c r="BI193" s="113">
        <v>0</v>
      </c>
      <c r="BJ193" s="113">
        <v>591.180829163</v>
      </c>
      <c r="BK193" s="113">
        <v>0</v>
      </c>
      <c r="BL193" s="113">
        <v>80.478086230299994</v>
      </c>
      <c r="BM193" s="113">
        <v>39.235405890700001</v>
      </c>
      <c r="BN193" s="113">
        <v>372.87278218810621</v>
      </c>
      <c r="BO193" s="105">
        <v>6</v>
      </c>
      <c r="BP193" s="105">
        <v>0</v>
      </c>
      <c r="BQ193" s="105">
        <v>0</v>
      </c>
      <c r="BR193" s="111" t="s">
        <v>564</v>
      </c>
      <c r="BS193" s="111" t="s">
        <v>564</v>
      </c>
      <c r="BT193" s="111" t="s">
        <v>564</v>
      </c>
      <c r="BU193" s="107">
        <v>0</v>
      </c>
      <c r="BV193" s="106">
        <v>0</v>
      </c>
      <c r="BW193" s="107">
        <v>1</v>
      </c>
      <c r="BX193" s="107">
        <v>6</v>
      </c>
      <c r="BY193" s="216">
        <v>1</v>
      </c>
      <c r="BZ193" s="220">
        <v>49.9</v>
      </c>
      <c r="CA193" s="111">
        <v>0</v>
      </c>
      <c r="CB193" s="111">
        <v>0</v>
      </c>
      <c r="CC193" s="111">
        <v>0</v>
      </c>
      <c r="CD193" s="112">
        <v>3</v>
      </c>
      <c r="CE193" s="114">
        <v>0.95399999999999996</v>
      </c>
      <c r="CF193" s="216">
        <v>6</v>
      </c>
      <c r="CG193" s="216">
        <v>82.1</v>
      </c>
      <c r="CH193" s="107">
        <v>0</v>
      </c>
      <c r="CI193" s="110"/>
      <c r="CJ193" s="107">
        <v>1</v>
      </c>
      <c r="CK193" s="107">
        <v>0</v>
      </c>
      <c r="CL193" s="112">
        <v>1</v>
      </c>
      <c r="CM193" s="112">
        <v>1</v>
      </c>
      <c r="CN193" s="115">
        <v>5</v>
      </c>
      <c r="CO193" s="115">
        <v>0</v>
      </c>
      <c r="CP193" s="115">
        <v>0</v>
      </c>
      <c r="CQ193" s="116">
        <v>133207.40740740742</v>
      </c>
      <c r="CR193" s="115">
        <v>0</v>
      </c>
      <c r="CS193" s="115">
        <v>0</v>
      </c>
      <c r="CT193" s="112">
        <v>2</v>
      </c>
      <c r="CU193" s="112">
        <v>0</v>
      </c>
      <c r="CV193" s="112">
        <v>199</v>
      </c>
      <c r="CW193" s="112">
        <v>40</v>
      </c>
    </row>
    <row r="194" spans="1:101" s="219" customFormat="1" x14ac:dyDescent="0.25">
      <c r="A194" s="110" t="s">
        <v>294</v>
      </c>
      <c r="B194" s="111">
        <v>15</v>
      </c>
      <c r="C194" s="111">
        <v>28</v>
      </c>
      <c r="D194" s="111">
        <v>396</v>
      </c>
      <c r="E194" s="111">
        <v>8</v>
      </c>
      <c r="F194" s="111">
        <v>0</v>
      </c>
      <c r="G194" s="111">
        <v>21</v>
      </c>
      <c r="H194" s="111">
        <v>1</v>
      </c>
      <c r="I194" s="111"/>
      <c r="J194" s="111">
        <v>4</v>
      </c>
      <c r="K194" s="216">
        <v>2</v>
      </c>
      <c r="L194" s="111">
        <v>361.5</v>
      </c>
      <c r="M194" s="111" t="s">
        <v>569</v>
      </c>
      <c r="N194" s="111">
        <v>19</v>
      </c>
      <c r="O194" s="111">
        <v>0</v>
      </c>
      <c r="P194" s="111">
        <v>0</v>
      </c>
      <c r="Q194" s="111">
        <v>12</v>
      </c>
      <c r="R194" s="109">
        <v>0.54347826086956519</v>
      </c>
      <c r="S194" s="111">
        <v>3</v>
      </c>
      <c r="T194" s="2">
        <v>0</v>
      </c>
      <c r="U194" s="107">
        <v>2</v>
      </c>
      <c r="V194" s="112">
        <v>384</v>
      </c>
      <c r="W194" s="107">
        <v>63</v>
      </c>
      <c r="X194" s="217">
        <v>1</v>
      </c>
      <c r="Y194" s="217">
        <v>727.6</v>
      </c>
      <c r="Z194" s="112">
        <v>0</v>
      </c>
      <c r="AA194" s="112">
        <v>0</v>
      </c>
      <c r="AB194" s="112">
        <v>1113</v>
      </c>
      <c r="AC194" s="112">
        <v>72</v>
      </c>
      <c r="AD194" s="112">
        <v>3</v>
      </c>
      <c r="AE194" s="109">
        <v>0.44394618834080718</v>
      </c>
      <c r="AF194" s="109">
        <v>5.8035714285714288E-2</v>
      </c>
      <c r="AG194" s="107">
        <v>0</v>
      </c>
      <c r="AH194" s="107">
        <v>0</v>
      </c>
      <c r="AI194" s="106">
        <v>5198.8850912385997</v>
      </c>
      <c r="AJ194" s="107">
        <v>2</v>
      </c>
      <c r="AK194" s="107">
        <v>0</v>
      </c>
      <c r="AL194" s="111">
        <v>2</v>
      </c>
      <c r="AM194" s="111">
        <v>962.4</v>
      </c>
      <c r="AN194" s="107">
        <v>2</v>
      </c>
      <c r="AO194" s="107">
        <v>13</v>
      </c>
      <c r="AP194" s="109">
        <v>0.15625</v>
      </c>
      <c r="AQ194" s="105">
        <v>0</v>
      </c>
      <c r="AR194" s="106">
        <v>0</v>
      </c>
      <c r="AS194" s="107">
        <v>0</v>
      </c>
      <c r="AT194" s="107">
        <v>0</v>
      </c>
      <c r="AU194" s="107">
        <v>0</v>
      </c>
      <c r="AV194" s="108">
        <v>1.10396851452</v>
      </c>
      <c r="AW194" s="107">
        <v>0</v>
      </c>
      <c r="AX194" s="107">
        <v>0</v>
      </c>
      <c r="AY194" s="107">
        <v>0</v>
      </c>
      <c r="AZ194" s="107">
        <v>0</v>
      </c>
      <c r="BA194" s="218" t="s">
        <v>588</v>
      </c>
      <c r="BB194" s="218" t="s">
        <v>589</v>
      </c>
      <c r="BC194" s="111">
        <v>94</v>
      </c>
      <c r="BD194" s="107">
        <v>2360</v>
      </c>
      <c r="BE194" s="107">
        <v>160</v>
      </c>
      <c r="BF194" s="109">
        <v>0.29464285714285715</v>
      </c>
      <c r="BG194" s="105">
        <v>0</v>
      </c>
      <c r="BH194" s="113">
        <v>0</v>
      </c>
      <c r="BI194" s="113">
        <v>71.696019111200002</v>
      </c>
      <c r="BJ194" s="113">
        <v>71.696020964100001</v>
      </c>
      <c r="BK194" s="113">
        <v>71.696018743599993</v>
      </c>
      <c r="BL194" s="113">
        <v>0</v>
      </c>
      <c r="BM194" s="113">
        <v>99.1995751205</v>
      </c>
      <c r="BN194" s="113">
        <v>5.2639430869999995</v>
      </c>
      <c r="BO194" s="105">
        <v>6</v>
      </c>
      <c r="BP194" s="105">
        <v>0</v>
      </c>
      <c r="BQ194" s="105">
        <v>0</v>
      </c>
      <c r="BR194" s="111" t="s">
        <v>564</v>
      </c>
      <c r="BS194" s="111" t="s">
        <v>564</v>
      </c>
      <c r="BT194" s="111" t="s">
        <v>564</v>
      </c>
      <c r="BU194" s="107">
        <v>0</v>
      </c>
      <c r="BV194" s="106">
        <v>1</v>
      </c>
      <c r="BW194" s="107">
        <v>4</v>
      </c>
      <c r="BX194" s="107">
        <v>67</v>
      </c>
      <c r="BY194" s="216" t="s">
        <v>588</v>
      </c>
      <c r="BZ194" s="216" t="s">
        <v>589</v>
      </c>
      <c r="CA194" s="111">
        <v>76</v>
      </c>
      <c r="CB194" s="111">
        <v>0</v>
      </c>
      <c r="CC194" s="111">
        <v>0</v>
      </c>
      <c r="CD194" s="112" t="s">
        <v>555</v>
      </c>
      <c r="CE194" s="114">
        <v>0.95099999999999996</v>
      </c>
      <c r="CF194" s="216">
        <v>4</v>
      </c>
      <c r="CG194" s="216">
        <v>202</v>
      </c>
      <c r="CH194" s="107">
        <v>11</v>
      </c>
      <c r="CI194" s="110"/>
      <c r="CJ194" s="107">
        <v>5</v>
      </c>
      <c r="CK194" s="107">
        <v>0</v>
      </c>
      <c r="CL194" s="112">
        <v>0</v>
      </c>
      <c r="CM194" s="112">
        <v>0</v>
      </c>
      <c r="CN194" s="115">
        <v>10</v>
      </c>
      <c r="CO194" s="115">
        <v>83.666666666666671</v>
      </c>
      <c r="CP194" s="115">
        <v>0</v>
      </c>
      <c r="CQ194" s="116">
        <v>256899.99999999997</v>
      </c>
      <c r="CR194" s="115">
        <v>4</v>
      </c>
      <c r="CS194" s="115">
        <v>0</v>
      </c>
      <c r="CT194" s="112">
        <v>2</v>
      </c>
      <c r="CU194" s="112">
        <v>854</v>
      </c>
      <c r="CV194" s="112">
        <v>21</v>
      </c>
      <c r="CW194" s="112">
        <v>0</v>
      </c>
    </row>
    <row r="195" spans="1:101" s="219" customFormat="1" x14ac:dyDescent="0.25">
      <c r="A195" s="110" t="s">
        <v>65</v>
      </c>
      <c r="B195" s="111">
        <v>174</v>
      </c>
      <c r="C195" s="111">
        <v>266</v>
      </c>
      <c r="D195" s="111">
        <v>5124</v>
      </c>
      <c r="E195" s="111">
        <v>968</v>
      </c>
      <c r="F195" s="111">
        <v>6</v>
      </c>
      <c r="G195" s="111">
        <v>69</v>
      </c>
      <c r="H195" s="111">
        <v>4</v>
      </c>
      <c r="I195" s="111">
        <v>0.14000000000000001</v>
      </c>
      <c r="J195" s="111">
        <v>98</v>
      </c>
      <c r="K195" s="216">
        <v>2</v>
      </c>
      <c r="L195" s="111">
        <v>2119.8000000000002</v>
      </c>
      <c r="M195" s="111" t="s">
        <v>568</v>
      </c>
      <c r="N195" s="111">
        <v>0</v>
      </c>
      <c r="O195" s="111">
        <v>535</v>
      </c>
      <c r="P195" s="111">
        <v>52</v>
      </c>
      <c r="Q195" s="111">
        <v>36</v>
      </c>
      <c r="R195" s="109">
        <v>0.50909090909090904</v>
      </c>
      <c r="S195" s="111">
        <v>12</v>
      </c>
      <c r="T195" s="2">
        <v>0</v>
      </c>
      <c r="U195" s="107">
        <v>1</v>
      </c>
      <c r="V195" s="112">
        <v>3015</v>
      </c>
      <c r="W195" s="107">
        <v>231</v>
      </c>
      <c r="X195" s="217">
        <v>0</v>
      </c>
      <c r="Y195" s="217">
        <v>0</v>
      </c>
      <c r="Z195" s="112">
        <v>0</v>
      </c>
      <c r="AA195" s="112">
        <v>0</v>
      </c>
      <c r="AB195" s="112">
        <v>1363</v>
      </c>
      <c r="AC195" s="112">
        <v>0</v>
      </c>
      <c r="AD195" s="112">
        <v>0</v>
      </c>
      <c r="AE195" s="109">
        <v>0.43243243243243246</v>
      </c>
      <c r="AF195" s="109">
        <v>2.7027027027027029E-2</v>
      </c>
      <c r="AG195" s="107">
        <v>2</v>
      </c>
      <c r="AH195" s="107">
        <v>0</v>
      </c>
      <c r="AI195" s="106">
        <v>0</v>
      </c>
      <c r="AJ195" s="107">
        <v>4</v>
      </c>
      <c r="AK195" s="107">
        <v>0</v>
      </c>
      <c r="AL195" s="111">
        <v>0</v>
      </c>
      <c r="AM195" s="111">
        <v>0</v>
      </c>
      <c r="AN195" s="107">
        <v>0</v>
      </c>
      <c r="AO195" s="107">
        <v>13</v>
      </c>
      <c r="AP195" s="109">
        <v>0.20270270270270271</v>
      </c>
      <c r="AQ195" s="105">
        <v>1050.86297399</v>
      </c>
      <c r="AR195" s="106">
        <v>1023.88797073</v>
      </c>
      <c r="AS195" s="107">
        <v>3</v>
      </c>
      <c r="AT195" s="107">
        <v>3</v>
      </c>
      <c r="AU195" s="107">
        <v>12</v>
      </c>
      <c r="AV195" s="108">
        <v>17.530043160000002</v>
      </c>
      <c r="AW195" s="107">
        <v>1</v>
      </c>
      <c r="AX195" s="107">
        <v>0</v>
      </c>
      <c r="AY195" s="107">
        <v>0</v>
      </c>
      <c r="AZ195" s="107">
        <v>0</v>
      </c>
      <c r="BA195" s="218" t="s">
        <v>588</v>
      </c>
      <c r="BB195" s="218" t="s">
        <v>589</v>
      </c>
      <c r="BC195" s="111">
        <v>201</v>
      </c>
      <c r="BD195" s="107">
        <v>8145</v>
      </c>
      <c r="BE195" s="107">
        <v>647</v>
      </c>
      <c r="BF195" s="109">
        <v>0.45945945945945948</v>
      </c>
      <c r="BG195" s="105">
        <v>589.04731321000008</v>
      </c>
      <c r="BH195" s="113">
        <v>37833.6921382</v>
      </c>
      <c r="BI195" s="113">
        <v>28828.7614779</v>
      </c>
      <c r="BJ195" s="113">
        <v>60009.405818200001</v>
      </c>
      <c r="BK195" s="113">
        <v>4897.1019013200003</v>
      </c>
      <c r="BL195" s="113">
        <v>9077.6894284400005</v>
      </c>
      <c r="BM195" s="113">
        <v>558.55808269300007</v>
      </c>
      <c r="BN195" s="113">
        <v>5111.9965942006074</v>
      </c>
      <c r="BO195" s="105">
        <v>42</v>
      </c>
      <c r="BP195" s="105">
        <v>0</v>
      </c>
      <c r="BQ195" s="105">
        <v>138.17187890000002</v>
      </c>
      <c r="BR195" s="111" t="s">
        <v>564</v>
      </c>
      <c r="BS195" s="111" t="s">
        <v>564</v>
      </c>
      <c r="BT195" s="111" t="s">
        <v>564</v>
      </c>
      <c r="BU195" s="107">
        <v>0</v>
      </c>
      <c r="BV195" s="106">
        <v>1</v>
      </c>
      <c r="BW195" s="107">
        <v>4</v>
      </c>
      <c r="BX195" s="107">
        <v>189</v>
      </c>
      <c r="BY195" s="216" t="s">
        <v>588</v>
      </c>
      <c r="BZ195" s="216" t="s">
        <v>589</v>
      </c>
      <c r="CA195" s="111">
        <v>0</v>
      </c>
      <c r="CB195" s="111">
        <v>389</v>
      </c>
      <c r="CC195" s="111">
        <v>55</v>
      </c>
      <c r="CD195" s="112">
        <v>21</v>
      </c>
      <c r="CE195" s="114">
        <v>0.96799999999999997</v>
      </c>
      <c r="CF195" s="216">
        <v>0</v>
      </c>
      <c r="CG195" s="216">
        <v>0</v>
      </c>
      <c r="CH195" s="107">
        <v>0</v>
      </c>
      <c r="CI195" s="110">
        <v>1</v>
      </c>
      <c r="CJ195" s="107">
        <v>9</v>
      </c>
      <c r="CK195" s="107">
        <v>4</v>
      </c>
      <c r="CL195" s="112">
        <v>5</v>
      </c>
      <c r="CM195" s="112">
        <v>1</v>
      </c>
      <c r="CN195" s="115">
        <v>33.333333333333336</v>
      </c>
      <c r="CO195" s="115">
        <v>287.66666666666669</v>
      </c>
      <c r="CP195" s="115">
        <v>12964.333333333334</v>
      </c>
      <c r="CQ195" s="116">
        <v>58448.148148148146</v>
      </c>
      <c r="CR195" s="115">
        <v>0</v>
      </c>
      <c r="CS195" s="115">
        <v>3</v>
      </c>
      <c r="CT195" s="112">
        <v>36</v>
      </c>
      <c r="CU195" s="112">
        <v>222</v>
      </c>
      <c r="CV195" s="112">
        <v>2174</v>
      </c>
      <c r="CW195" s="112">
        <v>569</v>
      </c>
    </row>
    <row r="196" spans="1:101" s="219" customFormat="1" x14ac:dyDescent="0.25">
      <c r="A196" s="110" t="s">
        <v>20</v>
      </c>
      <c r="B196" s="111">
        <v>62</v>
      </c>
      <c r="C196" s="111">
        <v>122</v>
      </c>
      <c r="D196" s="111">
        <v>842</v>
      </c>
      <c r="E196" s="111">
        <v>25</v>
      </c>
      <c r="F196" s="111">
        <v>1</v>
      </c>
      <c r="G196" s="111">
        <v>17</v>
      </c>
      <c r="H196" s="111"/>
      <c r="I196" s="111"/>
      <c r="J196" s="111">
        <v>8</v>
      </c>
      <c r="K196" s="216">
        <v>1</v>
      </c>
      <c r="L196" s="111">
        <v>7.6</v>
      </c>
      <c r="M196" s="111" t="s">
        <v>568</v>
      </c>
      <c r="N196" s="111">
        <v>64</v>
      </c>
      <c r="O196" s="111">
        <v>321</v>
      </c>
      <c r="P196" s="111">
        <v>0</v>
      </c>
      <c r="Q196" s="111">
        <v>0</v>
      </c>
      <c r="R196" s="109">
        <v>0.64500000000000002</v>
      </c>
      <c r="S196" s="111">
        <v>2</v>
      </c>
      <c r="T196" s="2">
        <v>0</v>
      </c>
      <c r="U196" s="107">
        <v>2</v>
      </c>
      <c r="V196" s="112">
        <v>190</v>
      </c>
      <c r="W196" s="107">
        <v>79</v>
      </c>
      <c r="X196" s="217">
        <v>0</v>
      </c>
      <c r="Y196" s="217">
        <v>0</v>
      </c>
      <c r="Z196" s="112">
        <v>4000.8139999999999</v>
      </c>
      <c r="AA196" s="112">
        <v>1</v>
      </c>
      <c r="AB196" s="112">
        <v>0</v>
      </c>
      <c r="AC196" s="112">
        <v>0</v>
      </c>
      <c r="AD196" s="112">
        <v>13</v>
      </c>
      <c r="AE196" s="109">
        <v>0.51700000000000002</v>
      </c>
      <c r="AF196" s="109">
        <v>4.8000000000000001E-2</v>
      </c>
      <c r="AG196" s="107">
        <v>1</v>
      </c>
      <c r="AH196" s="107">
        <v>1</v>
      </c>
      <c r="AI196" s="106">
        <v>0</v>
      </c>
      <c r="AJ196" s="107">
        <v>0</v>
      </c>
      <c r="AK196" s="107">
        <v>0</v>
      </c>
      <c r="AL196" s="111">
        <v>0</v>
      </c>
      <c r="AM196" s="111">
        <v>0</v>
      </c>
      <c r="AN196" s="107">
        <v>11</v>
      </c>
      <c r="AO196" s="107">
        <v>9</v>
      </c>
      <c r="AP196" s="109">
        <v>0.216</v>
      </c>
      <c r="AQ196" s="105">
        <v>1.5704406585500001</v>
      </c>
      <c r="AR196" s="106">
        <v>0.10381297715799999</v>
      </c>
      <c r="AS196" s="107">
        <v>0</v>
      </c>
      <c r="AT196" s="107">
        <v>3</v>
      </c>
      <c r="AU196" s="107">
        <v>6</v>
      </c>
      <c r="AV196" s="108">
        <v>0</v>
      </c>
      <c r="AW196" s="107">
        <v>1</v>
      </c>
      <c r="AX196" s="107">
        <v>0</v>
      </c>
      <c r="AY196" s="107">
        <v>0</v>
      </c>
      <c r="AZ196" s="107">
        <v>5</v>
      </c>
      <c r="BA196" s="218" t="s">
        <v>588</v>
      </c>
      <c r="BB196" s="218" t="s">
        <v>589</v>
      </c>
      <c r="BC196" s="111">
        <v>47</v>
      </c>
      <c r="BD196" s="107">
        <v>3681</v>
      </c>
      <c r="BE196" s="107">
        <v>507</v>
      </c>
      <c r="BF196" s="109">
        <v>0.439</v>
      </c>
      <c r="BG196" s="105">
        <v>0</v>
      </c>
      <c r="BH196" s="113">
        <v>1.09103291293</v>
      </c>
      <c r="BI196" s="113">
        <v>0.90662334047000004</v>
      </c>
      <c r="BJ196" s="113">
        <v>14.501952881899999</v>
      </c>
      <c r="BK196" s="113">
        <v>0.90662334047000004</v>
      </c>
      <c r="BL196" s="113">
        <v>0.84235395516800005</v>
      </c>
      <c r="BM196" s="113">
        <v>140.30450262299999</v>
      </c>
      <c r="BN196" s="113">
        <v>7.6806166149480006</v>
      </c>
      <c r="BO196" s="105">
        <v>0</v>
      </c>
      <c r="BP196" s="105">
        <v>0</v>
      </c>
      <c r="BQ196" s="105">
        <v>0</v>
      </c>
      <c r="BR196" s="111" t="s">
        <v>564</v>
      </c>
      <c r="BS196" s="111" t="s">
        <v>564</v>
      </c>
      <c r="BT196" s="111" t="s">
        <v>564</v>
      </c>
      <c r="BU196" s="107">
        <v>0</v>
      </c>
      <c r="BV196" s="106">
        <v>1</v>
      </c>
      <c r="BW196" s="107">
        <v>11</v>
      </c>
      <c r="BX196" s="107">
        <v>515</v>
      </c>
      <c r="BY196" s="216" t="s">
        <v>588</v>
      </c>
      <c r="BZ196" s="216" t="s">
        <v>589</v>
      </c>
      <c r="CA196" s="111">
        <v>0</v>
      </c>
      <c r="CB196" s="111">
        <v>0</v>
      </c>
      <c r="CC196" s="111">
        <v>0</v>
      </c>
      <c r="CD196" s="112">
        <v>214</v>
      </c>
      <c r="CE196" s="114">
        <v>0.91600000000000004</v>
      </c>
      <c r="CF196" s="216">
        <v>0</v>
      </c>
      <c r="CG196" s="216">
        <v>0</v>
      </c>
      <c r="CH196" s="107">
        <v>41</v>
      </c>
      <c r="CI196" s="110"/>
      <c r="CJ196" s="107">
        <v>8</v>
      </c>
      <c r="CK196" s="107">
        <v>0</v>
      </c>
      <c r="CL196" s="112">
        <v>0</v>
      </c>
      <c r="CM196" s="112">
        <v>0</v>
      </c>
      <c r="CN196" s="115">
        <v>15</v>
      </c>
      <c r="CO196" s="115">
        <v>320.66666666666669</v>
      </c>
      <c r="CP196" s="115">
        <v>28974.666666666668</v>
      </c>
      <c r="CQ196" s="116">
        <v>951481.48148148158</v>
      </c>
      <c r="CR196" s="115">
        <v>15</v>
      </c>
      <c r="CS196" s="115">
        <v>1</v>
      </c>
      <c r="CT196" s="112">
        <v>2</v>
      </c>
      <c r="CU196" s="112">
        <v>73</v>
      </c>
      <c r="CV196" s="112">
        <v>933</v>
      </c>
      <c r="CW196" s="112">
        <v>76</v>
      </c>
    </row>
    <row r="197" spans="1:101" s="219" customFormat="1" x14ac:dyDescent="0.25">
      <c r="A197" s="110" t="s">
        <v>120</v>
      </c>
      <c r="B197" s="111">
        <v>9</v>
      </c>
      <c r="C197" s="111">
        <v>34</v>
      </c>
      <c r="D197" s="111">
        <v>750</v>
      </c>
      <c r="E197" s="111">
        <v>10</v>
      </c>
      <c r="F197" s="111">
        <v>0</v>
      </c>
      <c r="G197" s="111">
        <v>31</v>
      </c>
      <c r="H197" s="111"/>
      <c r="I197" s="111"/>
      <c r="J197" s="111">
        <v>14</v>
      </c>
      <c r="K197" s="216">
        <v>1</v>
      </c>
      <c r="L197" s="111">
        <v>17.34</v>
      </c>
      <c r="M197" s="111" t="s">
        <v>569</v>
      </c>
      <c r="N197" s="111">
        <v>6</v>
      </c>
      <c r="O197" s="111">
        <v>0</v>
      </c>
      <c r="P197" s="111">
        <v>0</v>
      </c>
      <c r="Q197" s="111">
        <v>2</v>
      </c>
      <c r="R197" s="109">
        <v>0.5714285714285714</v>
      </c>
      <c r="S197" s="111">
        <v>4</v>
      </c>
      <c r="T197" s="2">
        <v>0</v>
      </c>
      <c r="U197" s="107">
        <v>2</v>
      </c>
      <c r="V197" s="112">
        <v>4</v>
      </c>
      <c r="W197" s="107">
        <v>90</v>
      </c>
      <c r="X197" s="217">
        <v>2</v>
      </c>
      <c r="Y197" s="217">
        <v>56.6</v>
      </c>
      <c r="Z197" s="112">
        <v>0</v>
      </c>
      <c r="AA197" s="112">
        <v>0</v>
      </c>
      <c r="AB197" s="112">
        <v>6023</v>
      </c>
      <c r="AC197" s="112">
        <v>2184</v>
      </c>
      <c r="AD197" s="112">
        <v>6</v>
      </c>
      <c r="AE197" s="109">
        <v>0.49193548387096775</v>
      </c>
      <c r="AF197" s="109">
        <v>3.2000000000000001E-2</v>
      </c>
      <c r="AG197" s="107">
        <v>0</v>
      </c>
      <c r="AH197" s="107">
        <v>0</v>
      </c>
      <c r="AI197" s="106">
        <v>12690.979496322931</v>
      </c>
      <c r="AJ197" s="107">
        <v>1</v>
      </c>
      <c r="AK197" s="107">
        <v>0</v>
      </c>
      <c r="AL197" s="111">
        <v>0</v>
      </c>
      <c r="AM197" s="111">
        <v>0</v>
      </c>
      <c r="AN197" s="107">
        <v>2</v>
      </c>
      <c r="AO197" s="107">
        <v>10</v>
      </c>
      <c r="AP197" s="109">
        <v>0.184</v>
      </c>
      <c r="AQ197" s="105">
        <v>0</v>
      </c>
      <c r="AR197" s="106">
        <v>97.468204854199996</v>
      </c>
      <c r="AS197" s="107">
        <v>0</v>
      </c>
      <c r="AT197" s="107">
        <v>6</v>
      </c>
      <c r="AU197" s="107">
        <v>3</v>
      </c>
      <c r="AV197" s="108">
        <v>1.2196897136</v>
      </c>
      <c r="AW197" s="107">
        <v>0</v>
      </c>
      <c r="AX197" s="107">
        <v>2</v>
      </c>
      <c r="AY197" s="107">
        <v>0</v>
      </c>
      <c r="AZ197" s="107">
        <v>4</v>
      </c>
      <c r="BA197" s="218">
        <v>1</v>
      </c>
      <c r="BB197" s="218">
        <v>47</v>
      </c>
      <c r="BC197" s="111">
        <v>166</v>
      </c>
      <c r="BD197" s="107">
        <v>5910</v>
      </c>
      <c r="BE197" s="107">
        <v>1032</v>
      </c>
      <c r="BF197" s="109">
        <v>0.34399999999999997</v>
      </c>
      <c r="BG197" s="105">
        <v>0</v>
      </c>
      <c r="BH197" s="113">
        <v>0</v>
      </c>
      <c r="BI197" s="113">
        <v>0</v>
      </c>
      <c r="BJ197" s="113">
        <v>7.7711343151399994</v>
      </c>
      <c r="BK197" s="113">
        <v>0</v>
      </c>
      <c r="BL197" s="113">
        <v>0</v>
      </c>
      <c r="BM197" s="113">
        <v>286.77015927900004</v>
      </c>
      <c r="BN197" s="113">
        <v>38.633254286046999</v>
      </c>
      <c r="BO197" s="105">
        <v>7</v>
      </c>
      <c r="BP197" s="105">
        <v>0</v>
      </c>
      <c r="BQ197" s="105">
        <v>0</v>
      </c>
      <c r="BR197" s="111" t="s">
        <v>564</v>
      </c>
      <c r="BS197" s="111" t="s">
        <v>564</v>
      </c>
      <c r="BT197" s="111" t="s">
        <v>564</v>
      </c>
      <c r="BU197" s="107">
        <v>0</v>
      </c>
      <c r="BV197" s="106">
        <v>1</v>
      </c>
      <c r="BW197" s="107">
        <v>3</v>
      </c>
      <c r="BX197" s="107">
        <v>135</v>
      </c>
      <c r="BY197" s="216">
        <v>2</v>
      </c>
      <c r="BZ197" s="220">
        <v>398.8</v>
      </c>
      <c r="CA197" s="111">
        <v>0</v>
      </c>
      <c r="CB197" s="111">
        <v>128</v>
      </c>
      <c r="CC197" s="111">
        <v>0</v>
      </c>
      <c r="CD197" s="112">
        <v>48</v>
      </c>
      <c r="CE197" s="114">
        <v>0.92999999999999994</v>
      </c>
      <c r="CF197" s="216">
        <v>2</v>
      </c>
      <c r="CG197" s="216">
        <v>55.6</v>
      </c>
      <c r="CH197" s="107">
        <v>4</v>
      </c>
      <c r="CI197" s="110"/>
      <c r="CJ197" s="107">
        <v>11</v>
      </c>
      <c r="CK197" s="107">
        <v>3</v>
      </c>
      <c r="CL197" s="112">
        <v>1</v>
      </c>
      <c r="CM197" s="112">
        <v>0</v>
      </c>
      <c r="CN197" s="115">
        <v>13.333333333333334</v>
      </c>
      <c r="CO197" s="115">
        <v>274</v>
      </c>
      <c r="CP197" s="115">
        <v>13925</v>
      </c>
      <c r="CQ197" s="116">
        <v>1454407.4074074074</v>
      </c>
      <c r="CR197" s="115">
        <v>6</v>
      </c>
      <c r="CS197" s="115">
        <v>0</v>
      </c>
      <c r="CT197" s="112">
        <v>7</v>
      </c>
      <c r="CU197" s="112">
        <v>56</v>
      </c>
      <c r="CV197" s="112">
        <v>408</v>
      </c>
      <c r="CW197" s="112">
        <v>0</v>
      </c>
    </row>
    <row r="198" spans="1:101" s="219" customFormat="1" x14ac:dyDescent="0.25">
      <c r="A198" s="110" t="s">
        <v>260</v>
      </c>
      <c r="B198" s="111">
        <v>3</v>
      </c>
      <c r="C198" s="111">
        <v>8</v>
      </c>
      <c r="D198" s="111">
        <v>78</v>
      </c>
      <c r="E198" s="111">
        <v>2</v>
      </c>
      <c r="F198" s="111">
        <v>0</v>
      </c>
      <c r="G198" s="111">
        <v>5</v>
      </c>
      <c r="H198" s="111"/>
      <c r="I198" s="111"/>
      <c r="J198" s="111">
        <v>2</v>
      </c>
      <c r="K198" s="216">
        <v>3</v>
      </c>
      <c r="L198" s="111">
        <v>1532.7</v>
      </c>
      <c r="M198" s="111" t="s">
        <v>568</v>
      </c>
      <c r="N198" s="111">
        <v>2</v>
      </c>
      <c r="O198" s="111">
        <v>3</v>
      </c>
      <c r="P198" s="111">
        <v>0</v>
      </c>
      <c r="Q198" s="111">
        <v>0</v>
      </c>
      <c r="R198" s="109">
        <v>0.70588235294117652</v>
      </c>
      <c r="S198" s="111">
        <v>1</v>
      </c>
      <c r="T198" s="2">
        <v>0</v>
      </c>
      <c r="U198" s="107">
        <v>0</v>
      </c>
      <c r="V198" s="112">
        <v>238</v>
      </c>
      <c r="W198" s="107">
        <v>14</v>
      </c>
      <c r="X198" s="217">
        <v>2</v>
      </c>
      <c r="Y198" s="217">
        <v>1691.2</v>
      </c>
      <c r="Z198" s="112">
        <v>0</v>
      </c>
      <c r="AA198" s="112">
        <v>0</v>
      </c>
      <c r="AB198" s="112">
        <v>395</v>
      </c>
      <c r="AC198" s="112">
        <v>21</v>
      </c>
      <c r="AD198" s="112">
        <v>0</v>
      </c>
      <c r="AE198" s="109">
        <v>0.44086021505376344</v>
      </c>
      <c r="AF198" s="109">
        <v>1.0752688172043012E-2</v>
      </c>
      <c r="AG198" s="107">
        <v>0</v>
      </c>
      <c r="AH198" s="107">
        <v>0</v>
      </c>
      <c r="AI198" s="106">
        <v>17992.715598579009</v>
      </c>
      <c r="AJ198" s="107">
        <v>0</v>
      </c>
      <c r="AK198" s="107">
        <v>0</v>
      </c>
      <c r="AL198" s="111">
        <v>0</v>
      </c>
      <c r="AM198" s="111">
        <v>0</v>
      </c>
      <c r="AN198" s="107">
        <v>0</v>
      </c>
      <c r="AO198" s="107">
        <v>1</v>
      </c>
      <c r="AP198" s="109">
        <v>8.6021505376344093E-2</v>
      </c>
      <c r="AQ198" s="105">
        <v>0</v>
      </c>
      <c r="AR198" s="106">
        <v>0</v>
      </c>
      <c r="AS198" s="107">
        <v>0</v>
      </c>
      <c r="AT198" s="107">
        <v>1</v>
      </c>
      <c r="AU198" s="107">
        <v>1</v>
      </c>
      <c r="AV198" s="108">
        <v>0.203849392243</v>
      </c>
      <c r="AW198" s="107">
        <v>0</v>
      </c>
      <c r="AX198" s="107">
        <v>0</v>
      </c>
      <c r="AY198" s="107">
        <v>0</v>
      </c>
      <c r="AZ198" s="107">
        <v>0</v>
      </c>
      <c r="BA198" s="218" t="s">
        <v>588</v>
      </c>
      <c r="BB198" s="218" t="s">
        <v>589</v>
      </c>
      <c r="BC198" s="111">
        <v>55</v>
      </c>
      <c r="BD198" s="107">
        <v>2035</v>
      </c>
      <c r="BE198" s="107">
        <v>88</v>
      </c>
      <c r="BF198" s="109">
        <v>0.32258064516129031</v>
      </c>
      <c r="BG198" s="105">
        <v>0</v>
      </c>
      <c r="BH198" s="113">
        <v>3.88164892043</v>
      </c>
      <c r="BI198" s="113">
        <v>0</v>
      </c>
      <c r="BJ198" s="113">
        <v>15.330529683899998</v>
      </c>
      <c r="BK198" s="113">
        <v>0</v>
      </c>
      <c r="BL198" s="113">
        <v>0</v>
      </c>
      <c r="BM198" s="113">
        <v>25.3438995558</v>
      </c>
      <c r="BN198" s="113">
        <v>126.31919182578139</v>
      </c>
      <c r="BO198" s="105">
        <v>0</v>
      </c>
      <c r="BP198" s="105">
        <v>0</v>
      </c>
      <c r="BQ198" s="105">
        <v>0</v>
      </c>
      <c r="BR198" s="111" t="s">
        <v>564</v>
      </c>
      <c r="BS198" s="111" t="s">
        <v>564</v>
      </c>
      <c r="BT198" s="111" t="s">
        <v>564</v>
      </c>
      <c r="BU198" s="107">
        <v>0</v>
      </c>
      <c r="BV198" s="106">
        <v>0</v>
      </c>
      <c r="BW198" s="107">
        <v>1</v>
      </c>
      <c r="BX198" s="107">
        <v>65</v>
      </c>
      <c r="BY198" s="216">
        <v>1</v>
      </c>
      <c r="BZ198" s="220">
        <v>2999.1</v>
      </c>
      <c r="CA198" s="111">
        <v>0</v>
      </c>
      <c r="CB198" s="111">
        <v>15</v>
      </c>
      <c r="CC198" s="111">
        <v>0</v>
      </c>
      <c r="CD198" s="112" t="s">
        <v>555</v>
      </c>
      <c r="CE198" s="114">
        <v>0.96</v>
      </c>
      <c r="CF198" s="216">
        <v>4</v>
      </c>
      <c r="CG198" s="216">
        <v>654.6</v>
      </c>
      <c r="CH198" s="107">
        <v>0</v>
      </c>
      <c r="CI198" s="110"/>
      <c r="CJ198" s="107">
        <v>2</v>
      </c>
      <c r="CK198" s="107">
        <v>0</v>
      </c>
      <c r="CL198" s="112">
        <v>0</v>
      </c>
      <c r="CM198" s="112">
        <v>0</v>
      </c>
      <c r="CN198" s="115">
        <v>5</v>
      </c>
      <c r="CO198" s="115">
        <v>0</v>
      </c>
      <c r="CP198" s="115">
        <v>0</v>
      </c>
      <c r="CQ198" s="116">
        <v>29903.703703703704</v>
      </c>
      <c r="CR198" s="115">
        <v>0</v>
      </c>
      <c r="CS198" s="115">
        <v>3</v>
      </c>
      <c r="CT198" s="112">
        <v>3</v>
      </c>
      <c r="CU198" s="112">
        <v>10</v>
      </c>
      <c r="CV198" s="112">
        <v>137</v>
      </c>
      <c r="CW198" s="112">
        <v>2</v>
      </c>
    </row>
    <row r="199" spans="1:101" s="219" customFormat="1" x14ac:dyDescent="0.25">
      <c r="A199" s="110" t="s">
        <v>71</v>
      </c>
      <c r="B199" s="111">
        <v>1</v>
      </c>
      <c r="C199" s="111">
        <v>4</v>
      </c>
      <c r="D199" s="111">
        <v>32</v>
      </c>
      <c r="E199" s="111">
        <v>0</v>
      </c>
      <c r="F199" s="111">
        <v>0</v>
      </c>
      <c r="G199" s="111">
        <v>10</v>
      </c>
      <c r="H199" s="111"/>
      <c r="I199" s="111"/>
      <c r="J199" s="111">
        <v>0</v>
      </c>
      <c r="K199" s="216">
        <v>0</v>
      </c>
      <c r="L199" s="111">
        <v>0</v>
      </c>
      <c r="M199" s="111" t="s">
        <v>568</v>
      </c>
      <c r="N199" s="111">
        <v>0</v>
      </c>
      <c r="O199" s="111">
        <v>0</v>
      </c>
      <c r="P199" s="111">
        <v>0</v>
      </c>
      <c r="Q199" s="111">
        <v>0</v>
      </c>
      <c r="R199" s="109">
        <v>0.64500000000000002</v>
      </c>
      <c r="S199" s="111">
        <v>0</v>
      </c>
      <c r="T199" s="2">
        <v>0</v>
      </c>
      <c r="U199" s="107">
        <v>1</v>
      </c>
      <c r="V199" s="112">
        <v>30</v>
      </c>
      <c r="W199" s="107">
        <v>51</v>
      </c>
      <c r="X199" s="217">
        <v>1</v>
      </c>
      <c r="Y199" s="217">
        <v>36.700000000000003</v>
      </c>
      <c r="Z199" s="112">
        <v>0</v>
      </c>
      <c r="AA199" s="112">
        <v>0</v>
      </c>
      <c r="AB199" s="112">
        <v>0</v>
      </c>
      <c r="AC199" s="112">
        <v>0</v>
      </c>
      <c r="AD199" s="112">
        <v>0</v>
      </c>
      <c r="AE199" s="109">
        <v>0.51700000000000002</v>
      </c>
      <c r="AF199" s="109">
        <v>4.8000000000000001E-2</v>
      </c>
      <c r="AG199" s="107">
        <v>0</v>
      </c>
      <c r="AH199" s="107">
        <v>0</v>
      </c>
      <c r="AI199" s="106">
        <v>5205.1801362416008</v>
      </c>
      <c r="AJ199" s="107">
        <v>0</v>
      </c>
      <c r="AK199" s="107">
        <v>0</v>
      </c>
      <c r="AL199" s="111">
        <v>0</v>
      </c>
      <c r="AM199" s="111">
        <v>0</v>
      </c>
      <c r="AN199" s="107">
        <v>0</v>
      </c>
      <c r="AO199" s="107">
        <v>1</v>
      </c>
      <c r="AP199" s="109">
        <v>0.216</v>
      </c>
      <c r="AQ199" s="105">
        <v>0</v>
      </c>
      <c r="AR199" s="106">
        <v>27.796476727399998</v>
      </c>
      <c r="AS199" s="107">
        <v>0</v>
      </c>
      <c r="AT199" s="107">
        <v>0</v>
      </c>
      <c r="AU199" s="107">
        <v>0</v>
      </c>
      <c r="AV199" s="108">
        <v>0.32625218262399996</v>
      </c>
      <c r="AW199" s="107">
        <v>0</v>
      </c>
      <c r="AX199" s="107">
        <v>0</v>
      </c>
      <c r="AY199" s="107">
        <v>0</v>
      </c>
      <c r="AZ199" s="107">
        <v>0</v>
      </c>
      <c r="BA199" s="218" t="s">
        <v>588</v>
      </c>
      <c r="BB199" s="218" t="s">
        <v>589</v>
      </c>
      <c r="BC199" s="111">
        <v>52</v>
      </c>
      <c r="BD199" s="107">
        <v>534</v>
      </c>
      <c r="BE199" s="107">
        <v>140</v>
      </c>
      <c r="BF199" s="109">
        <v>0.439</v>
      </c>
      <c r="BG199" s="105">
        <v>0</v>
      </c>
      <c r="BH199" s="113">
        <v>0</v>
      </c>
      <c r="BI199" s="113">
        <v>0</v>
      </c>
      <c r="BJ199" s="113">
        <v>6.6197499205400003</v>
      </c>
      <c r="BK199" s="113">
        <v>0</v>
      </c>
      <c r="BL199" s="113">
        <v>0</v>
      </c>
      <c r="BM199" s="113">
        <v>1.45945942021</v>
      </c>
      <c r="BN199" s="113">
        <v>0</v>
      </c>
      <c r="BO199" s="105">
        <v>0</v>
      </c>
      <c r="BP199" s="105">
        <v>0</v>
      </c>
      <c r="BQ199" s="105">
        <v>0</v>
      </c>
      <c r="BR199" s="111" t="s">
        <v>564</v>
      </c>
      <c r="BS199" s="111" t="s">
        <v>564</v>
      </c>
      <c r="BT199" s="111" t="s">
        <v>564</v>
      </c>
      <c r="BU199" s="107">
        <v>0</v>
      </c>
      <c r="BV199" s="106">
        <v>1</v>
      </c>
      <c r="BW199" s="107">
        <v>1</v>
      </c>
      <c r="BX199" s="107">
        <v>70</v>
      </c>
      <c r="BY199" s="216" t="s">
        <v>588</v>
      </c>
      <c r="BZ199" s="216" t="s">
        <v>589</v>
      </c>
      <c r="CA199" s="111">
        <v>2</v>
      </c>
      <c r="CB199" s="111">
        <v>5</v>
      </c>
      <c r="CC199" s="111">
        <v>0</v>
      </c>
      <c r="CD199" s="112" t="s">
        <v>555</v>
      </c>
      <c r="CE199" s="114">
        <v>0.94100000000000006</v>
      </c>
      <c r="CF199" s="216">
        <v>0</v>
      </c>
      <c r="CG199" s="216">
        <v>0</v>
      </c>
      <c r="CH199" s="107">
        <v>0</v>
      </c>
      <c r="CI199" s="110"/>
      <c r="CJ199" s="107">
        <v>1</v>
      </c>
      <c r="CK199" s="107">
        <v>0</v>
      </c>
      <c r="CL199" s="112">
        <v>0</v>
      </c>
      <c r="CM199" s="112">
        <v>0</v>
      </c>
      <c r="CN199" s="115">
        <v>5</v>
      </c>
      <c r="CO199" s="115">
        <v>0</v>
      </c>
      <c r="CP199" s="115">
        <v>0</v>
      </c>
      <c r="CQ199" s="116">
        <v>8155.5555555555547</v>
      </c>
      <c r="CR199" s="115">
        <v>0</v>
      </c>
      <c r="CS199" s="115">
        <v>0</v>
      </c>
      <c r="CT199" s="112">
        <v>0</v>
      </c>
      <c r="CU199" s="112">
        <v>5</v>
      </c>
      <c r="CV199" s="112">
        <v>0</v>
      </c>
      <c r="CW199" s="112">
        <v>0</v>
      </c>
    </row>
    <row r="200" spans="1:101" s="219" customFormat="1" x14ac:dyDescent="0.25">
      <c r="A200" s="110" t="s">
        <v>259</v>
      </c>
      <c r="B200" s="111">
        <v>0</v>
      </c>
      <c r="C200" s="111">
        <v>11</v>
      </c>
      <c r="D200" s="111">
        <v>528</v>
      </c>
      <c r="E200" s="111">
        <v>3</v>
      </c>
      <c r="F200" s="111">
        <v>0</v>
      </c>
      <c r="G200" s="111">
        <v>36</v>
      </c>
      <c r="H200" s="111"/>
      <c r="I200" s="111"/>
      <c r="J200" s="111">
        <v>7</v>
      </c>
      <c r="K200" s="216">
        <v>3</v>
      </c>
      <c r="L200" s="111">
        <v>334.8</v>
      </c>
      <c r="M200" s="111" t="s">
        <v>569</v>
      </c>
      <c r="N200" s="111">
        <v>12</v>
      </c>
      <c r="O200" s="111">
        <v>0</v>
      </c>
      <c r="P200" s="111">
        <v>0</v>
      </c>
      <c r="Q200" s="111">
        <v>1</v>
      </c>
      <c r="R200" s="109">
        <v>0.64500000000000002</v>
      </c>
      <c r="S200" s="111">
        <v>1</v>
      </c>
      <c r="T200" s="2">
        <v>0</v>
      </c>
      <c r="U200" s="107">
        <v>1</v>
      </c>
      <c r="V200" s="112">
        <v>10</v>
      </c>
      <c r="W200" s="107">
        <v>39</v>
      </c>
      <c r="X200" s="217">
        <v>0</v>
      </c>
      <c r="Y200" s="217">
        <v>0</v>
      </c>
      <c r="Z200" s="112">
        <v>0</v>
      </c>
      <c r="AA200" s="112">
        <v>0</v>
      </c>
      <c r="AB200" s="112">
        <v>1176</v>
      </c>
      <c r="AC200" s="112">
        <v>45</v>
      </c>
      <c r="AD200" s="112">
        <v>2</v>
      </c>
      <c r="AE200" s="109">
        <v>0.55882352941176472</v>
      </c>
      <c r="AF200" s="109">
        <v>0.14705882352941177</v>
      </c>
      <c r="AG200" s="107">
        <v>0</v>
      </c>
      <c r="AH200" s="107">
        <v>0</v>
      </c>
      <c r="AI200" s="106">
        <v>16382.476424402194</v>
      </c>
      <c r="AJ200" s="107">
        <v>0</v>
      </c>
      <c r="AK200" s="107">
        <v>0</v>
      </c>
      <c r="AL200" s="111">
        <v>1</v>
      </c>
      <c r="AM200" s="111">
        <v>10</v>
      </c>
      <c r="AN200" s="107">
        <v>1</v>
      </c>
      <c r="AO200" s="107">
        <v>9</v>
      </c>
      <c r="AP200" s="109">
        <v>0.26470588235294118</v>
      </c>
      <c r="AQ200" s="105">
        <v>30.706584029599998</v>
      </c>
      <c r="AR200" s="106">
        <v>67.21072524360001</v>
      </c>
      <c r="AS200" s="107">
        <v>0</v>
      </c>
      <c r="AT200" s="107">
        <v>1</v>
      </c>
      <c r="AU200" s="107">
        <v>2</v>
      </c>
      <c r="AV200" s="108">
        <v>0</v>
      </c>
      <c r="AW200" s="107">
        <v>0</v>
      </c>
      <c r="AX200" s="107">
        <v>0</v>
      </c>
      <c r="AY200" s="107">
        <v>0</v>
      </c>
      <c r="AZ200" s="107">
        <v>2</v>
      </c>
      <c r="BA200" s="218" t="s">
        <v>588</v>
      </c>
      <c r="BB200" s="218" t="s">
        <v>589</v>
      </c>
      <c r="BC200" s="111">
        <v>186</v>
      </c>
      <c r="BD200" s="107">
        <v>7887</v>
      </c>
      <c r="BE200" s="107">
        <v>123</v>
      </c>
      <c r="BF200" s="109">
        <v>0.52941176470588236</v>
      </c>
      <c r="BG200" s="105">
        <v>0</v>
      </c>
      <c r="BH200" s="113">
        <v>2718.77248732</v>
      </c>
      <c r="BI200" s="113">
        <v>2710.0111216300002</v>
      </c>
      <c r="BJ200" s="113">
        <v>2724.1266572299996</v>
      </c>
      <c r="BK200" s="113">
        <v>0</v>
      </c>
      <c r="BL200" s="113">
        <v>0</v>
      </c>
      <c r="BM200" s="113">
        <v>19.002321782399999</v>
      </c>
      <c r="BN200" s="113">
        <v>5.8623646678881896</v>
      </c>
      <c r="BO200" s="105">
        <v>0</v>
      </c>
      <c r="BP200" s="105">
        <v>0</v>
      </c>
      <c r="BQ200" s="105">
        <v>0</v>
      </c>
      <c r="BR200" s="111" t="s">
        <v>564</v>
      </c>
      <c r="BS200" s="111" t="s">
        <v>564</v>
      </c>
      <c r="BT200" s="111" t="s">
        <v>564</v>
      </c>
      <c r="BU200" s="107">
        <v>0</v>
      </c>
      <c r="BV200" s="106">
        <v>0</v>
      </c>
      <c r="BW200" s="107">
        <v>0</v>
      </c>
      <c r="BX200" s="107">
        <v>0</v>
      </c>
      <c r="BY200" s="216" t="s">
        <v>588</v>
      </c>
      <c r="BZ200" s="216" t="s">
        <v>589</v>
      </c>
      <c r="CA200" s="111">
        <v>0</v>
      </c>
      <c r="CB200" s="111">
        <v>142</v>
      </c>
      <c r="CC200" s="111">
        <v>0</v>
      </c>
      <c r="CD200" s="112">
        <v>6</v>
      </c>
      <c r="CE200" s="114">
        <v>0.96699999999999997</v>
      </c>
      <c r="CF200" s="216">
        <v>0</v>
      </c>
      <c r="CG200" s="216">
        <v>0</v>
      </c>
      <c r="CH200" s="107">
        <v>6</v>
      </c>
      <c r="CI200" s="110"/>
      <c r="CJ200" s="107">
        <v>7</v>
      </c>
      <c r="CK200" s="107">
        <v>0</v>
      </c>
      <c r="CL200" s="112">
        <v>0</v>
      </c>
      <c r="CM200" s="112">
        <v>0</v>
      </c>
      <c r="CN200" s="115">
        <v>5</v>
      </c>
      <c r="CO200" s="115">
        <v>0</v>
      </c>
      <c r="CP200" s="115">
        <v>0</v>
      </c>
      <c r="CQ200" s="116">
        <v>85633.333333333328</v>
      </c>
      <c r="CR200" s="115">
        <v>1</v>
      </c>
      <c r="CS200" s="115">
        <v>2</v>
      </c>
      <c r="CT200" s="112">
        <v>1</v>
      </c>
      <c r="CU200" s="112">
        <v>217</v>
      </c>
      <c r="CV200" s="112">
        <v>0</v>
      </c>
      <c r="CW200" s="112">
        <v>0</v>
      </c>
    </row>
    <row r="201" spans="1:101" s="219" customFormat="1" x14ac:dyDescent="0.25">
      <c r="A201" s="110" t="s">
        <v>29</v>
      </c>
      <c r="B201" s="111">
        <v>199</v>
      </c>
      <c r="C201" s="111">
        <v>76</v>
      </c>
      <c r="D201" s="111">
        <v>896</v>
      </c>
      <c r="E201" s="111">
        <v>10</v>
      </c>
      <c r="F201" s="111">
        <v>1</v>
      </c>
      <c r="G201" s="111">
        <v>18</v>
      </c>
      <c r="H201" s="111"/>
      <c r="I201" s="111"/>
      <c r="J201" s="111">
        <v>2</v>
      </c>
      <c r="K201" s="216">
        <v>7</v>
      </c>
      <c r="L201" s="111">
        <v>11628.1</v>
      </c>
      <c r="M201" s="111" t="s">
        <v>568</v>
      </c>
      <c r="N201" s="111">
        <v>68</v>
      </c>
      <c r="O201" s="111">
        <v>0</v>
      </c>
      <c r="P201" s="111">
        <v>0</v>
      </c>
      <c r="Q201" s="111">
        <v>7</v>
      </c>
      <c r="R201" s="109">
        <v>0.64500000000000002</v>
      </c>
      <c r="S201" s="111">
        <v>11</v>
      </c>
      <c r="T201" s="2">
        <v>0</v>
      </c>
      <c r="U201" s="107">
        <v>41</v>
      </c>
      <c r="V201" s="112">
        <v>200</v>
      </c>
      <c r="W201" s="107">
        <v>252</v>
      </c>
      <c r="X201" s="217">
        <v>6</v>
      </c>
      <c r="Y201" s="217">
        <v>251.4</v>
      </c>
      <c r="Z201" s="112">
        <v>4428.0559999999996</v>
      </c>
      <c r="AA201" s="112">
        <v>1</v>
      </c>
      <c r="AB201" s="112">
        <v>206</v>
      </c>
      <c r="AC201" s="112">
        <v>39</v>
      </c>
      <c r="AD201" s="112">
        <v>7</v>
      </c>
      <c r="AE201" s="109">
        <v>0.36842105263157893</v>
      </c>
      <c r="AF201" s="109">
        <v>2.564102564102564E-2</v>
      </c>
      <c r="AG201" s="107">
        <v>1</v>
      </c>
      <c r="AH201" s="107">
        <v>0</v>
      </c>
      <c r="AI201" s="106">
        <v>4673.4468141777998</v>
      </c>
      <c r="AJ201" s="107">
        <v>1</v>
      </c>
      <c r="AK201" s="107">
        <v>0</v>
      </c>
      <c r="AL201" s="111">
        <v>3</v>
      </c>
      <c r="AM201" s="111">
        <v>1401</v>
      </c>
      <c r="AN201" s="107">
        <v>8</v>
      </c>
      <c r="AO201" s="107">
        <v>12</v>
      </c>
      <c r="AP201" s="109">
        <v>0.23076923076923078</v>
      </c>
      <c r="AQ201" s="105">
        <v>0</v>
      </c>
      <c r="AR201" s="106">
        <v>8.1671234017599996</v>
      </c>
      <c r="AS201" s="107">
        <v>4</v>
      </c>
      <c r="AT201" s="107">
        <v>1</v>
      </c>
      <c r="AU201" s="107">
        <v>10</v>
      </c>
      <c r="AV201" s="108">
        <v>5.4754096865099999</v>
      </c>
      <c r="AW201" s="107">
        <v>0</v>
      </c>
      <c r="AX201" s="107">
        <v>0</v>
      </c>
      <c r="AY201" s="107">
        <v>0</v>
      </c>
      <c r="AZ201" s="107">
        <v>6</v>
      </c>
      <c r="BA201" s="218">
        <v>1</v>
      </c>
      <c r="BB201" s="218">
        <v>24.9</v>
      </c>
      <c r="BC201" s="111">
        <v>196</v>
      </c>
      <c r="BD201" s="107">
        <v>4022</v>
      </c>
      <c r="BE201" s="107">
        <v>433</v>
      </c>
      <c r="BF201" s="109">
        <v>0.48717948717948717</v>
      </c>
      <c r="BG201" s="105">
        <v>0</v>
      </c>
      <c r="BH201" s="113">
        <v>177.07788814200001</v>
      </c>
      <c r="BI201" s="113">
        <v>0</v>
      </c>
      <c r="BJ201" s="113">
        <v>278.68721748299998</v>
      </c>
      <c r="BK201" s="113">
        <v>0</v>
      </c>
      <c r="BL201" s="113">
        <v>0</v>
      </c>
      <c r="BM201" s="113">
        <v>6.6305316122100004</v>
      </c>
      <c r="BN201" s="113">
        <v>15.093283791123</v>
      </c>
      <c r="BO201" s="105">
        <v>3</v>
      </c>
      <c r="BP201" s="105">
        <v>0</v>
      </c>
      <c r="BQ201" s="105">
        <v>0</v>
      </c>
      <c r="BR201" s="111" t="s">
        <v>564</v>
      </c>
      <c r="BS201" s="111" t="s">
        <v>564</v>
      </c>
      <c r="BT201" s="111" t="s">
        <v>564</v>
      </c>
      <c r="BU201" s="107">
        <v>0</v>
      </c>
      <c r="BV201" s="106">
        <v>0</v>
      </c>
      <c r="BW201" s="107">
        <v>4</v>
      </c>
      <c r="BX201" s="107">
        <v>170</v>
      </c>
      <c r="BY201" s="216">
        <v>3</v>
      </c>
      <c r="BZ201" s="220">
        <v>1912.4</v>
      </c>
      <c r="CA201" s="111">
        <v>0</v>
      </c>
      <c r="CB201" s="111">
        <v>0</v>
      </c>
      <c r="CC201" s="111">
        <v>0</v>
      </c>
      <c r="CD201" s="112">
        <v>85</v>
      </c>
      <c r="CE201" s="114">
        <v>0.89300000000000002</v>
      </c>
      <c r="CF201" s="216">
        <v>9</v>
      </c>
      <c r="CG201" s="216">
        <v>606.29999999999995</v>
      </c>
      <c r="CH201" s="107">
        <v>18</v>
      </c>
      <c r="CI201" s="110"/>
      <c r="CJ201" s="107">
        <v>5</v>
      </c>
      <c r="CK201" s="107">
        <v>1</v>
      </c>
      <c r="CL201" s="112">
        <v>1</v>
      </c>
      <c r="CM201" s="112">
        <v>0</v>
      </c>
      <c r="CN201" s="115">
        <v>20</v>
      </c>
      <c r="CO201" s="115">
        <v>243.66666666666666</v>
      </c>
      <c r="CP201" s="115">
        <v>12445</v>
      </c>
      <c r="CQ201" s="116">
        <v>761185.18518518517</v>
      </c>
      <c r="CR201" s="115">
        <v>6</v>
      </c>
      <c r="CS201" s="115">
        <v>1</v>
      </c>
      <c r="CT201" s="112">
        <v>8</v>
      </c>
      <c r="CU201" s="112">
        <v>122</v>
      </c>
      <c r="CV201" s="112">
        <v>503</v>
      </c>
      <c r="CW201" s="112">
        <v>356</v>
      </c>
    </row>
    <row r="202" spans="1:101" s="219" customFormat="1" x14ac:dyDescent="0.25">
      <c r="A202" s="110" t="s">
        <v>236</v>
      </c>
      <c r="B202" s="111">
        <v>3</v>
      </c>
      <c r="C202" s="111">
        <v>21</v>
      </c>
      <c r="D202" s="111">
        <v>294</v>
      </c>
      <c r="E202" s="111">
        <v>11</v>
      </c>
      <c r="F202" s="111">
        <v>0</v>
      </c>
      <c r="G202" s="111">
        <v>23</v>
      </c>
      <c r="H202" s="111"/>
      <c r="I202" s="111"/>
      <c r="J202" s="111">
        <v>3</v>
      </c>
      <c r="K202" s="216">
        <v>0</v>
      </c>
      <c r="L202" s="111">
        <v>0</v>
      </c>
      <c r="M202" s="111" t="s">
        <v>569</v>
      </c>
      <c r="N202" s="111">
        <v>0</v>
      </c>
      <c r="O202" s="111">
        <v>0</v>
      </c>
      <c r="P202" s="111">
        <v>0</v>
      </c>
      <c r="Q202" s="111">
        <v>0</v>
      </c>
      <c r="R202" s="109">
        <v>0.64500000000000002</v>
      </c>
      <c r="S202" s="111">
        <v>2</v>
      </c>
      <c r="T202" s="2">
        <v>0</v>
      </c>
      <c r="U202" s="107">
        <v>0</v>
      </c>
      <c r="V202" s="112">
        <v>328</v>
      </c>
      <c r="W202" s="107">
        <v>146</v>
      </c>
      <c r="X202" s="217">
        <v>0</v>
      </c>
      <c r="Y202" s="217">
        <v>0</v>
      </c>
      <c r="Z202" s="112">
        <v>0</v>
      </c>
      <c r="AA202" s="112">
        <v>0</v>
      </c>
      <c r="AB202" s="112">
        <v>0</v>
      </c>
      <c r="AC202" s="112">
        <v>0</v>
      </c>
      <c r="AD202" s="112">
        <v>0</v>
      </c>
      <c r="AE202" s="109">
        <v>0.51700000000000002</v>
      </c>
      <c r="AF202" s="109">
        <v>4.8000000000000001E-2</v>
      </c>
      <c r="AG202" s="107">
        <v>0</v>
      </c>
      <c r="AH202" s="107">
        <v>0</v>
      </c>
      <c r="AI202" s="106">
        <v>20581.418914830952</v>
      </c>
      <c r="AJ202" s="107">
        <v>0</v>
      </c>
      <c r="AK202" s="107">
        <v>0</v>
      </c>
      <c r="AL202" s="111">
        <v>0</v>
      </c>
      <c r="AM202" s="111">
        <v>0</v>
      </c>
      <c r="AN202" s="107">
        <v>1</v>
      </c>
      <c r="AO202" s="107">
        <v>5</v>
      </c>
      <c r="AP202" s="109">
        <v>0.216</v>
      </c>
      <c r="AQ202" s="105">
        <v>0</v>
      </c>
      <c r="AR202" s="106">
        <v>154.95050148300001</v>
      </c>
      <c r="AS202" s="107">
        <v>0</v>
      </c>
      <c r="AT202" s="107">
        <v>0</v>
      </c>
      <c r="AU202" s="107">
        <v>0</v>
      </c>
      <c r="AV202" s="108">
        <v>0.50757008191000008</v>
      </c>
      <c r="AW202" s="107">
        <v>1</v>
      </c>
      <c r="AX202" s="107">
        <v>0</v>
      </c>
      <c r="AY202" s="107">
        <v>0</v>
      </c>
      <c r="AZ202" s="107">
        <v>0</v>
      </c>
      <c r="BA202" s="218">
        <v>1</v>
      </c>
      <c r="BB202" s="218">
        <v>75.900000000000006</v>
      </c>
      <c r="BC202" s="111">
        <v>91</v>
      </c>
      <c r="BD202" s="107">
        <v>1876</v>
      </c>
      <c r="BE202" s="107">
        <v>18</v>
      </c>
      <c r="BF202" s="109">
        <v>0.439</v>
      </c>
      <c r="BG202" s="105">
        <v>24.208189236499997</v>
      </c>
      <c r="BH202" s="113">
        <v>1547.4003574400001</v>
      </c>
      <c r="BI202" s="113">
        <v>1547.40032877</v>
      </c>
      <c r="BJ202" s="113">
        <v>1547.4003672199999</v>
      </c>
      <c r="BK202" s="113">
        <v>0</v>
      </c>
      <c r="BL202" s="113">
        <v>0</v>
      </c>
      <c r="BM202" s="113">
        <v>16.124250420299997</v>
      </c>
      <c r="BN202" s="113">
        <v>16.146902470027001</v>
      </c>
      <c r="BO202" s="105">
        <v>0</v>
      </c>
      <c r="BP202" s="105">
        <v>0</v>
      </c>
      <c r="BQ202" s="105">
        <v>0</v>
      </c>
      <c r="BR202" s="111" t="s">
        <v>564</v>
      </c>
      <c r="BS202" s="111" t="s">
        <v>564</v>
      </c>
      <c r="BT202" s="111" t="s">
        <v>564</v>
      </c>
      <c r="BU202" s="107">
        <v>0</v>
      </c>
      <c r="BV202" s="106">
        <v>1</v>
      </c>
      <c r="BW202" s="107">
        <v>1</v>
      </c>
      <c r="BX202" s="107">
        <v>15</v>
      </c>
      <c r="BY202" s="216" t="s">
        <v>588</v>
      </c>
      <c r="BZ202" s="216" t="s">
        <v>589</v>
      </c>
      <c r="CA202" s="111">
        <v>13</v>
      </c>
      <c r="CB202" s="111">
        <v>186</v>
      </c>
      <c r="CC202" s="111">
        <v>0</v>
      </c>
      <c r="CD202" s="112">
        <v>3</v>
      </c>
      <c r="CE202" s="114">
        <v>0.96299999999999997</v>
      </c>
      <c r="CF202" s="216">
        <v>0</v>
      </c>
      <c r="CG202" s="216">
        <v>0</v>
      </c>
      <c r="CH202" s="107">
        <v>2</v>
      </c>
      <c r="CI202" s="110"/>
      <c r="CJ202" s="107">
        <v>1</v>
      </c>
      <c r="CK202" s="107">
        <v>0</v>
      </c>
      <c r="CL202" s="112">
        <v>0</v>
      </c>
      <c r="CM202" s="112">
        <v>0</v>
      </c>
      <c r="CN202" s="115">
        <v>5</v>
      </c>
      <c r="CO202" s="115">
        <v>0</v>
      </c>
      <c r="CP202" s="115">
        <v>0</v>
      </c>
      <c r="CQ202" s="116">
        <v>27185.185185185182</v>
      </c>
      <c r="CR202" s="115">
        <v>0</v>
      </c>
      <c r="CS202" s="115">
        <v>0</v>
      </c>
      <c r="CT202" s="112">
        <v>4</v>
      </c>
      <c r="CU202" s="112">
        <v>0</v>
      </c>
      <c r="CV202" s="112">
        <v>230</v>
      </c>
      <c r="CW202" s="112">
        <v>27</v>
      </c>
    </row>
    <row r="203" spans="1:101" s="219" customFormat="1" x14ac:dyDescent="0.25">
      <c r="A203" s="110" t="s">
        <v>326</v>
      </c>
      <c r="B203" s="111">
        <v>68</v>
      </c>
      <c r="C203" s="111">
        <v>43</v>
      </c>
      <c r="D203" s="111">
        <v>822</v>
      </c>
      <c r="E203" s="111">
        <v>70</v>
      </c>
      <c r="F203" s="111">
        <v>0</v>
      </c>
      <c r="G203" s="111">
        <v>29</v>
      </c>
      <c r="H203" s="111"/>
      <c r="I203" s="111"/>
      <c r="J203" s="111">
        <v>29</v>
      </c>
      <c r="K203" s="216">
        <v>1</v>
      </c>
      <c r="L203" s="111">
        <v>9.9</v>
      </c>
      <c r="M203" s="111" t="s">
        <v>568</v>
      </c>
      <c r="N203" s="111">
        <v>5</v>
      </c>
      <c r="O203" s="111">
        <v>0</v>
      </c>
      <c r="P203" s="111">
        <v>0</v>
      </c>
      <c r="Q203" s="111">
        <v>14</v>
      </c>
      <c r="R203" s="109">
        <v>0.64500000000000002</v>
      </c>
      <c r="S203" s="111">
        <v>0</v>
      </c>
      <c r="T203" s="2">
        <v>0</v>
      </c>
      <c r="U203" s="107">
        <v>1</v>
      </c>
      <c r="V203" s="112">
        <v>358</v>
      </c>
      <c r="W203" s="107">
        <v>31</v>
      </c>
      <c r="X203" s="217">
        <v>1</v>
      </c>
      <c r="Y203" s="217">
        <v>44.8</v>
      </c>
      <c r="Z203" s="112">
        <v>0</v>
      </c>
      <c r="AA203" s="112">
        <v>1</v>
      </c>
      <c r="AB203" s="112">
        <v>996</v>
      </c>
      <c r="AC203" s="112">
        <v>8</v>
      </c>
      <c r="AD203" s="112">
        <v>1</v>
      </c>
      <c r="AE203" s="109">
        <v>0.51282051282051277</v>
      </c>
      <c r="AF203" s="109">
        <v>7.6923076923076927E-2</v>
      </c>
      <c r="AG203" s="107">
        <v>1</v>
      </c>
      <c r="AH203" s="107">
        <v>1</v>
      </c>
      <c r="AI203" s="106">
        <v>0</v>
      </c>
      <c r="AJ203" s="107">
        <v>5</v>
      </c>
      <c r="AK203" s="107">
        <v>0</v>
      </c>
      <c r="AL203" s="111">
        <v>0</v>
      </c>
      <c r="AM203" s="111">
        <v>0</v>
      </c>
      <c r="AN203" s="107">
        <v>0</v>
      </c>
      <c r="AO203" s="107">
        <v>8</v>
      </c>
      <c r="AP203" s="109">
        <v>0.30769230769230771</v>
      </c>
      <c r="AQ203" s="105">
        <v>0</v>
      </c>
      <c r="AR203" s="106">
        <v>238.08647876900002</v>
      </c>
      <c r="AS203" s="107">
        <v>0</v>
      </c>
      <c r="AT203" s="107">
        <v>3</v>
      </c>
      <c r="AU203" s="107">
        <v>1</v>
      </c>
      <c r="AV203" s="108">
        <v>10.125304467899999</v>
      </c>
      <c r="AW203" s="107">
        <v>1</v>
      </c>
      <c r="AX203" s="107">
        <v>0</v>
      </c>
      <c r="AY203" s="107">
        <v>0</v>
      </c>
      <c r="AZ203" s="107">
        <v>0</v>
      </c>
      <c r="BA203" s="218">
        <v>1</v>
      </c>
      <c r="BB203" s="218">
        <v>2571.6999999999998</v>
      </c>
      <c r="BC203" s="111">
        <v>0</v>
      </c>
      <c r="BD203" s="107">
        <v>2526</v>
      </c>
      <c r="BE203" s="107">
        <v>0</v>
      </c>
      <c r="BF203" s="109">
        <v>0.41025641025641024</v>
      </c>
      <c r="BG203" s="105">
        <v>0</v>
      </c>
      <c r="BH203" s="113">
        <v>171.97140120500001</v>
      </c>
      <c r="BI203" s="113">
        <v>174.614305296</v>
      </c>
      <c r="BJ203" s="113">
        <v>831.02796474000002</v>
      </c>
      <c r="BK203" s="113">
        <v>174.614305296</v>
      </c>
      <c r="BL203" s="113">
        <v>338.18592767299998</v>
      </c>
      <c r="BM203" s="113">
        <v>82.2400632712</v>
      </c>
      <c r="BN203" s="113">
        <v>648.48835977172405</v>
      </c>
      <c r="BO203" s="105">
        <v>7</v>
      </c>
      <c r="BP203" s="105">
        <v>0</v>
      </c>
      <c r="BQ203" s="105">
        <v>0</v>
      </c>
      <c r="BR203" s="111" t="s">
        <v>564</v>
      </c>
      <c r="BS203" s="111" t="s">
        <v>564</v>
      </c>
      <c r="BT203" s="111" t="s">
        <v>564</v>
      </c>
      <c r="BU203" s="107">
        <v>0</v>
      </c>
      <c r="BV203" s="106">
        <v>1</v>
      </c>
      <c r="BW203" s="107">
        <v>7</v>
      </c>
      <c r="BX203" s="107">
        <v>229</v>
      </c>
      <c r="BY203" s="216">
        <v>1</v>
      </c>
      <c r="BZ203" s="220">
        <v>341.1</v>
      </c>
      <c r="CA203" s="111">
        <v>0</v>
      </c>
      <c r="CB203" s="111">
        <v>441</v>
      </c>
      <c r="CC203" s="111">
        <v>0</v>
      </c>
      <c r="CD203" s="112">
        <v>5</v>
      </c>
      <c r="CE203" s="114">
        <v>0.94699999999999995</v>
      </c>
      <c r="CF203" s="216">
        <v>2</v>
      </c>
      <c r="CG203" s="216">
        <v>63.7</v>
      </c>
      <c r="CH203" s="107">
        <v>2</v>
      </c>
      <c r="CI203" s="110"/>
      <c r="CJ203" s="107">
        <v>7</v>
      </c>
      <c r="CK203" s="107">
        <v>1</v>
      </c>
      <c r="CL203" s="112">
        <v>0</v>
      </c>
      <c r="CM203" s="112">
        <v>0</v>
      </c>
      <c r="CN203" s="115">
        <v>15</v>
      </c>
      <c r="CO203" s="115">
        <v>0</v>
      </c>
      <c r="CP203" s="115">
        <v>0</v>
      </c>
      <c r="CQ203" s="116">
        <v>243307.40740740742</v>
      </c>
      <c r="CR203" s="115">
        <v>1</v>
      </c>
      <c r="CS203" s="115">
        <v>1</v>
      </c>
      <c r="CT203" s="112">
        <v>3</v>
      </c>
      <c r="CU203" s="112">
        <v>2163</v>
      </c>
      <c r="CV203" s="112">
        <v>392</v>
      </c>
      <c r="CW203" s="112">
        <v>137</v>
      </c>
    </row>
    <row r="204" spans="1:101" s="219" customFormat="1" x14ac:dyDescent="0.25">
      <c r="A204" s="110" t="s">
        <v>83</v>
      </c>
      <c r="B204" s="111">
        <v>24</v>
      </c>
      <c r="C204" s="111">
        <v>94</v>
      </c>
      <c r="D204" s="111">
        <v>664</v>
      </c>
      <c r="E204" s="111">
        <v>39</v>
      </c>
      <c r="F204" s="111">
        <v>2</v>
      </c>
      <c r="G204" s="111">
        <v>14</v>
      </c>
      <c r="H204" s="111"/>
      <c r="I204" s="111"/>
      <c r="J204" s="111">
        <v>27</v>
      </c>
      <c r="K204" s="216">
        <v>2</v>
      </c>
      <c r="L204" s="111">
        <v>148</v>
      </c>
      <c r="M204" s="111" t="s">
        <v>568</v>
      </c>
      <c r="N204" s="111">
        <v>2</v>
      </c>
      <c r="O204" s="111">
        <v>0</v>
      </c>
      <c r="P204" s="111">
        <v>0</v>
      </c>
      <c r="Q204" s="111">
        <v>3</v>
      </c>
      <c r="R204" s="109">
        <v>0.65079365079365081</v>
      </c>
      <c r="S204" s="111">
        <v>4</v>
      </c>
      <c r="T204" s="2">
        <v>0</v>
      </c>
      <c r="U204" s="107">
        <v>2</v>
      </c>
      <c r="V204" s="112">
        <v>125</v>
      </c>
      <c r="W204" s="107">
        <v>84</v>
      </c>
      <c r="X204" s="217">
        <v>3</v>
      </c>
      <c r="Y204" s="217">
        <v>379.4</v>
      </c>
      <c r="Z204" s="112">
        <v>0</v>
      </c>
      <c r="AA204" s="112">
        <v>0</v>
      </c>
      <c r="AB204" s="112">
        <v>3060</v>
      </c>
      <c r="AC204" s="112">
        <v>144</v>
      </c>
      <c r="AD204" s="112">
        <v>4</v>
      </c>
      <c r="AE204" s="109">
        <v>0.33333333333333331</v>
      </c>
      <c r="AF204" s="109">
        <v>5.7471264367816091E-2</v>
      </c>
      <c r="AG204" s="107">
        <v>0</v>
      </c>
      <c r="AH204" s="107">
        <v>0</v>
      </c>
      <c r="AI204" s="106">
        <v>0</v>
      </c>
      <c r="AJ204" s="107">
        <v>1</v>
      </c>
      <c r="AK204" s="107">
        <v>0</v>
      </c>
      <c r="AL204" s="111">
        <v>0</v>
      </c>
      <c r="AM204" s="111">
        <v>0</v>
      </c>
      <c r="AN204" s="107">
        <v>0</v>
      </c>
      <c r="AO204" s="107">
        <v>4</v>
      </c>
      <c r="AP204" s="109">
        <v>0.16091954022988506</v>
      </c>
      <c r="AQ204" s="105">
        <v>0</v>
      </c>
      <c r="AR204" s="106">
        <v>0</v>
      </c>
      <c r="AS204" s="107">
        <v>0</v>
      </c>
      <c r="AT204" s="107">
        <v>2</v>
      </c>
      <c r="AU204" s="107">
        <v>4</v>
      </c>
      <c r="AV204" s="108">
        <v>1.3528632486300001</v>
      </c>
      <c r="AW204" s="107">
        <v>0</v>
      </c>
      <c r="AX204" s="107">
        <v>0</v>
      </c>
      <c r="AY204" s="107">
        <v>0</v>
      </c>
      <c r="AZ204" s="107">
        <v>1</v>
      </c>
      <c r="BA204" s="218" t="s">
        <v>588</v>
      </c>
      <c r="BB204" s="218" t="s">
        <v>589</v>
      </c>
      <c r="BC204" s="111">
        <v>140</v>
      </c>
      <c r="BD204" s="107">
        <v>1947</v>
      </c>
      <c r="BE204" s="107">
        <v>672</v>
      </c>
      <c r="BF204" s="109">
        <v>0.25287356321839083</v>
      </c>
      <c r="BG204" s="105">
        <v>0.78294527836000005</v>
      </c>
      <c r="BH204" s="113">
        <v>177.236449741</v>
      </c>
      <c r="BI204" s="113">
        <v>154.60485792200001</v>
      </c>
      <c r="BJ204" s="113">
        <v>175.39701490299998</v>
      </c>
      <c r="BK204" s="113">
        <v>0</v>
      </c>
      <c r="BL204" s="113">
        <v>0</v>
      </c>
      <c r="BM204" s="113">
        <v>171.25048535500002</v>
      </c>
      <c r="BN204" s="113">
        <v>204.64132768313402</v>
      </c>
      <c r="BO204" s="105">
        <v>1</v>
      </c>
      <c r="BP204" s="105">
        <v>0</v>
      </c>
      <c r="BQ204" s="105">
        <v>0</v>
      </c>
      <c r="BR204" s="111" t="s">
        <v>564</v>
      </c>
      <c r="BS204" s="111" t="s">
        <v>564</v>
      </c>
      <c r="BT204" s="111" t="s">
        <v>564</v>
      </c>
      <c r="BU204" s="107">
        <v>0</v>
      </c>
      <c r="BV204" s="106">
        <v>0</v>
      </c>
      <c r="BW204" s="107">
        <v>9</v>
      </c>
      <c r="BX204" s="107">
        <v>332</v>
      </c>
      <c r="BY204" s="216" t="s">
        <v>588</v>
      </c>
      <c r="BZ204" s="216" t="s">
        <v>589</v>
      </c>
      <c r="CA204" s="111">
        <v>400</v>
      </c>
      <c r="CB204" s="111">
        <v>79</v>
      </c>
      <c r="CC204" s="111">
        <v>0</v>
      </c>
      <c r="CD204" s="112">
        <v>37</v>
      </c>
      <c r="CE204" s="114">
        <v>0.95799999999999996</v>
      </c>
      <c r="CF204" s="216">
        <v>3</v>
      </c>
      <c r="CG204" s="216">
        <v>40.1</v>
      </c>
      <c r="CH204" s="107">
        <v>1</v>
      </c>
      <c r="CI204" s="110">
        <v>1</v>
      </c>
      <c r="CJ204" s="107">
        <v>2</v>
      </c>
      <c r="CK204" s="107">
        <v>0</v>
      </c>
      <c r="CL204" s="112">
        <v>0</v>
      </c>
      <c r="CM204" s="112">
        <v>0</v>
      </c>
      <c r="CN204" s="115">
        <v>10</v>
      </c>
      <c r="CO204" s="115">
        <v>106.66666666666667</v>
      </c>
      <c r="CP204" s="115">
        <v>5725</v>
      </c>
      <c r="CQ204" s="116">
        <v>600792.5925925927</v>
      </c>
      <c r="CR204" s="115">
        <v>4</v>
      </c>
      <c r="CS204" s="115">
        <v>1</v>
      </c>
      <c r="CT204" s="112">
        <v>11</v>
      </c>
      <c r="CU204" s="112">
        <v>2625</v>
      </c>
      <c r="CV204" s="112">
        <v>1089</v>
      </c>
      <c r="CW204" s="112">
        <v>345</v>
      </c>
    </row>
    <row r="205" spans="1:101" s="219" customFormat="1" x14ac:dyDescent="0.25">
      <c r="A205" s="110" t="s">
        <v>67</v>
      </c>
      <c r="B205" s="111">
        <v>8</v>
      </c>
      <c r="C205" s="111">
        <v>17</v>
      </c>
      <c r="D205" s="111">
        <v>205</v>
      </c>
      <c r="E205" s="111">
        <v>17</v>
      </c>
      <c r="F205" s="111">
        <v>0</v>
      </c>
      <c r="G205" s="111">
        <v>21</v>
      </c>
      <c r="H205" s="111"/>
      <c r="I205" s="111"/>
      <c r="J205" s="111">
        <v>4</v>
      </c>
      <c r="K205" s="216">
        <v>0</v>
      </c>
      <c r="L205" s="111">
        <v>0</v>
      </c>
      <c r="M205" s="111" t="s">
        <v>568</v>
      </c>
      <c r="N205" s="111">
        <v>1</v>
      </c>
      <c r="O205" s="111">
        <v>0</v>
      </c>
      <c r="P205" s="111">
        <v>0</v>
      </c>
      <c r="Q205" s="111">
        <v>7</v>
      </c>
      <c r="R205" s="109">
        <v>0.64500000000000002</v>
      </c>
      <c r="S205" s="111">
        <v>1</v>
      </c>
      <c r="T205" s="2">
        <v>0</v>
      </c>
      <c r="U205" s="107">
        <v>1</v>
      </c>
      <c r="V205" s="112">
        <v>12</v>
      </c>
      <c r="W205" s="107">
        <v>35</v>
      </c>
      <c r="X205" s="217">
        <v>1</v>
      </c>
      <c r="Y205" s="217">
        <v>98</v>
      </c>
      <c r="Z205" s="112">
        <v>0</v>
      </c>
      <c r="AA205" s="112">
        <v>0</v>
      </c>
      <c r="AB205" s="112">
        <v>979</v>
      </c>
      <c r="AC205" s="112">
        <v>48</v>
      </c>
      <c r="AD205" s="112">
        <v>0</v>
      </c>
      <c r="AE205" s="109">
        <v>0.51700000000000002</v>
      </c>
      <c r="AF205" s="109">
        <v>4.8000000000000001E-2</v>
      </c>
      <c r="AG205" s="107">
        <v>1</v>
      </c>
      <c r="AH205" s="107">
        <v>0</v>
      </c>
      <c r="AI205" s="106">
        <v>0</v>
      </c>
      <c r="AJ205" s="107">
        <v>0</v>
      </c>
      <c r="AK205" s="107">
        <v>0</v>
      </c>
      <c r="AL205" s="111">
        <v>1</v>
      </c>
      <c r="AM205" s="111">
        <v>41</v>
      </c>
      <c r="AN205" s="107">
        <v>0</v>
      </c>
      <c r="AO205" s="107">
        <v>6</v>
      </c>
      <c r="AP205" s="109">
        <v>0.216</v>
      </c>
      <c r="AQ205" s="105">
        <v>0</v>
      </c>
      <c r="AR205" s="106">
        <v>21.430169322299999</v>
      </c>
      <c r="AS205" s="107">
        <v>0</v>
      </c>
      <c r="AT205" s="107">
        <v>1</v>
      </c>
      <c r="AU205" s="107">
        <v>3</v>
      </c>
      <c r="AV205" s="108">
        <v>0.337772411843</v>
      </c>
      <c r="AW205" s="107">
        <v>0</v>
      </c>
      <c r="AX205" s="107">
        <v>0</v>
      </c>
      <c r="AY205" s="107">
        <v>4</v>
      </c>
      <c r="AZ205" s="107">
        <v>1</v>
      </c>
      <c r="BA205" s="218" t="s">
        <v>588</v>
      </c>
      <c r="BB205" s="218" t="s">
        <v>589</v>
      </c>
      <c r="BC205" s="111">
        <v>185</v>
      </c>
      <c r="BD205" s="107">
        <v>3346</v>
      </c>
      <c r="BE205" s="107">
        <v>175</v>
      </c>
      <c r="BF205" s="109">
        <v>0.439</v>
      </c>
      <c r="BG205" s="105">
        <v>0.75390353771700003</v>
      </c>
      <c r="BH205" s="113">
        <v>615.21711141799994</v>
      </c>
      <c r="BI205" s="113">
        <v>951.85967367000001</v>
      </c>
      <c r="BJ205" s="113">
        <v>1021.3573266799999</v>
      </c>
      <c r="BK205" s="113">
        <v>519.69474403000004</v>
      </c>
      <c r="BL205" s="113">
        <v>0</v>
      </c>
      <c r="BM205" s="113">
        <v>147.92647720300002</v>
      </c>
      <c r="BN205" s="113">
        <v>12.675554163935999</v>
      </c>
      <c r="BO205" s="105">
        <v>3</v>
      </c>
      <c r="BP205" s="105">
        <v>0</v>
      </c>
      <c r="BQ205" s="105">
        <v>0.38177816272199999</v>
      </c>
      <c r="BR205" s="111" t="s">
        <v>564</v>
      </c>
      <c r="BS205" s="111" t="s">
        <v>564</v>
      </c>
      <c r="BT205" s="111" t="s">
        <v>564</v>
      </c>
      <c r="BU205" s="107">
        <v>0</v>
      </c>
      <c r="BV205" s="106">
        <v>0</v>
      </c>
      <c r="BW205" s="107">
        <v>5</v>
      </c>
      <c r="BX205" s="107">
        <v>149</v>
      </c>
      <c r="BY205" s="216">
        <v>1</v>
      </c>
      <c r="BZ205" s="220">
        <v>56.3</v>
      </c>
      <c r="CA205" s="111">
        <v>0</v>
      </c>
      <c r="CB205" s="111">
        <v>419</v>
      </c>
      <c r="CC205" s="111">
        <v>0</v>
      </c>
      <c r="CD205" s="112">
        <v>5</v>
      </c>
      <c r="CE205" s="114">
        <v>0.93199999999999994</v>
      </c>
      <c r="CF205" s="216">
        <v>0</v>
      </c>
      <c r="CG205" s="216">
        <v>0</v>
      </c>
      <c r="CH205" s="107">
        <v>2</v>
      </c>
      <c r="CI205" s="110"/>
      <c r="CJ205" s="107">
        <v>3</v>
      </c>
      <c r="CK205" s="107">
        <v>0</v>
      </c>
      <c r="CL205" s="112">
        <v>0</v>
      </c>
      <c r="CM205" s="112">
        <v>0</v>
      </c>
      <c r="CN205" s="115">
        <v>13.333333333333334</v>
      </c>
      <c r="CO205" s="115">
        <v>138.33333333333334</v>
      </c>
      <c r="CP205" s="115">
        <v>5155.333333333333</v>
      </c>
      <c r="CQ205" s="116">
        <v>1129544.4444444445</v>
      </c>
      <c r="CR205" s="115">
        <v>0</v>
      </c>
      <c r="CS205" s="115">
        <v>0</v>
      </c>
      <c r="CT205" s="112">
        <v>4</v>
      </c>
      <c r="CU205" s="112">
        <v>0</v>
      </c>
      <c r="CV205" s="112">
        <v>703</v>
      </c>
      <c r="CW205" s="112">
        <v>217</v>
      </c>
    </row>
    <row r="206" spans="1:101" s="219" customFormat="1" x14ac:dyDescent="0.25">
      <c r="A206" s="110" t="s">
        <v>32</v>
      </c>
      <c r="B206" s="111">
        <v>12</v>
      </c>
      <c r="C206" s="111">
        <v>32</v>
      </c>
      <c r="D206" s="111">
        <v>410</v>
      </c>
      <c r="E206" s="111">
        <v>18</v>
      </c>
      <c r="F206" s="111">
        <v>0</v>
      </c>
      <c r="G206" s="111">
        <v>30</v>
      </c>
      <c r="H206" s="111"/>
      <c r="I206" s="111"/>
      <c r="J206" s="111">
        <v>14</v>
      </c>
      <c r="K206" s="216">
        <v>5</v>
      </c>
      <c r="L206" s="111">
        <v>691</v>
      </c>
      <c r="M206" s="111" t="s">
        <v>569</v>
      </c>
      <c r="N206" s="111">
        <v>3</v>
      </c>
      <c r="O206" s="111">
        <v>0</v>
      </c>
      <c r="P206" s="111">
        <v>0</v>
      </c>
      <c r="Q206" s="111">
        <v>2</v>
      </c>
      <c r="R206" s="109">
        <v>0.63157894736842102</v>
      </c>
      <c r="S206" s="111">
        <v>9</v>
      </c>
      <c r="T206" s="2">
        <v>0</v>
      </c>
      <c r="U206" s="107">
        <v>2</v>
      </c>
      <c r="V206" s="112">
        <v>35</v>
      </c>
      <c r="W206" s="107">
        <v>310</v>
      </c>
      <c r="X206" s="217">
        <v>4</v>
      </c>
      <c r="Y206" s="217">
        <v>1155.7</v>
      </c>
      <c r="Z206" s="112">
        <v>0</v>
      </c>
      <c r="AA206" s="112">
        <v>0</v>
      </c>
      <c r="AB206" s="112">
        <v>2039</v>
      </c>
      <c r="AC206" s="112">
        <v>349</v>
      </c>
      <c r="AD206" s="112">
        <v>5</v>
      </c>
      <c r="AE206" s="109">
        <v>0.65094339622641506</v>
      </c>
      <c r="AF206" s="109">
        <v>3.7735849056603772E-2</v>
      </c>
      <c r="AG206" s="107">
        <v>0</v>
      </c>
      <c r="AH206" s="107">
        <v>0</v>
      </c>
      <c r="AI206" s="106">
        <v>0</v>
      </c>
      <c r="AJ206" s="107">
        <v>1</v>
      </c>
      <c r="AK206" s="107">
        <v>3</v>
      </c>
      <c r="AL206" s="111">
        <v>0</v>
      </c>
      <c r="AM206" s="111">
        <v>0</v>
      </c>
      <c r="AN206" s="107">
        <v>0</v>
      </c>
      <c r="AO206" s="107">
        <v>3</v>
      </c>
      <c r="AP206" s="109">
        <v>0.35849056603773582</v>
      </c>
      <c r="AQ206" s="105">
        <v>0</v>
      </c>
      <c r="AR206" s="106">
        <v>0</v>
      </c>
      <c r="AS206" s="107">
        <v>0</v>
      </c>
      <c r="AT206" s="107">
        <v>0</v>
      </c>
      <c r="AU206" s="107">
        <v>3</v>
      </c>
      <c r="AV206" s="108">
        <v>3.80921036849E-2</v>
      </c>
      <c r="AW206" s="107">
        <v>0.5</v>
      </c>
      <c r="AX206" s="107">
        <v>0</v>
      </c>
      <c r="AY206" s="107">
        <v>0</v>
      </c>
      <c r="AZ206" s="107">
        <v>0</v>
      </c>
      <c r="BA206" s="218" t="s">
        <v>588</v>
      </c>
      <c r="BB206" s="218" t="s">
        <v>589</v>
      </c>
      <c r="BC206" s="111">
        <v>50</v>
      </c>
      <c r="BD206" s="107">
        <v>4289</v>
      </c>
      <c r="BE206" s="107">
        <v>171</v>
      </c>
      <c r="BF206" s="109">
        <v>0.66981132075471694</v>
      </c>
      <c r="BG206" s="105">
        <v>0</v>
      </c>
      <c r="BH206" s="113">
        <v>542.46284178299993</v>
      </c>
      <c r="BI206" s="113">
        <v>1706.6835574900001</v>
      </c>
      <c r="BJ206" s="113">
        <v>1786.9352605199999</v>
      </c>
      <c r="BK206" s="113">
        <v>1706.6835539399999</v>
      </c>
      <c r="BL206" s="113">
        <v>0</v>
      </c>
      <c r="BM206" s="113">
        <v>118.427235551</v>
      </c>
      <c r="BN206" s="113">
        <v>0</v>
      </c>
      <c r="BO206" s="105">
        <v>2</v>
      </c>
      <c r="BP206" s="105">
        <v>0</v>
      </c>
      <c r="BQ206" s="105">
        <v>0</v>
      </c>
      <c r="BR206" s="111" t="s">
        <v>564</v>
      </c>
      <c r="BS206" s="111" t="s">
        <v>564</v>
      </c>
      <c r="BT206" s="111" t="s">
        <v>564</v>
      </c>
      <c r="BU206" s="107">
        <v>0</v>
      </c>
      <c r="BV206" s="106">
        <v>1</v>
      </c>
      <c r="BW206" s="107">
        <v>4</v>
      </c>
      <c r="BX206" s="107">
        <v>93</v>
      </c>
      <c r="BY206" s="216" t="s">
        <v>588</v>
      </c>
      <c r="BZ206" s="216" t="s">
        <v>589</v>
      </c>
      <c r="CA206" s="111">
        <v>357</v>
      </c>
      <c r="CB206" s="111">
        <v>570</v>
      </c>
      <c r="CC206" s="111">
        <v>0</v>
      </c>
      <c r="CD206" s="112">
        <v>34</v>
      </c>
      <c r="CE206" s="114">
        <v>0.94499999999999995</v>
      </c>
      <c r="CF206" s="216">
        <v>6</v>
      </c>
      <c r="CG206" s="216">
        <v>171.2</v>
      </c>
      <c r="CH206" s="107">
        <v>1</v>
      </c>
      <c r="CI206" s="110"/>
      <c r="CJ206" s="107">
        <v>3</v>
      </c>
      <c r="CK206" s="107">
        <v>0</v>
      </c>
      <c r="CL206" s="112">
        <v>1</v>
      </c>
      <c r="CM206" s="112">
        <v>0</v>
      </c>
      <c r="CN206" s="115">
        <v>16.666666666666668</v>
      </c>
      <c r="CO206" s="115">
        <v>296.33333333333331</v>
      </c>
      <c r="CP206" s="115">
        <v>12703</v>
      </c>
      <c r="CQ206" s="116">
        <v>894392.59259259258</v>
      </c>
      <c r="CR206" s="115">
        <v>5</v>
      </c>
      <c r="CS206" s="115">
        <v>1</v>
      </c>
      <c r="CT206" s="112">
        <v>5</v>
      </c>
      <c r="CU206" s="112">
        <v>1024</v>
      </c>
      <c r="CV206" s="112">
        <v>1115</v>
      </c>
      <c r="CW206" s="112">
        <v>93</v>
      </c>
    </row>
    <row r="207" spans="1:101" s="219" customFormat="1" x14ac:dyDescent="0.25">
      <c r="A207" s="110" t="s">
        <v>128</v>
      </c>
      <c r="B207" s="111">
        <v>3</v>
      </c>
      <c r="C207" s="111">
        <v>19</v>
      </c>
      <c r="D207" s="111">
        <v>452</v>
      </c>
      <c r="E207" s="111">
        <v>3</v>
      </c>
      <c r="F207" s="111">
        <v>0</v>
      </c>
      <c r="G207" s="111">
        <v>12</v>
      </c>
      <c r="H207" s="111"/>
      <c r="I207" s="111"/>
      <c r="J207" s="111">
        <v>5</v>
      </c>
      <c r="K207" s="216">
        <v>2</v>
      </c>
      <c r="L207" s="111">
        <v>7014.6</v>
      </c>
      <c r="M207" s="111" t="s">
        <v>569</v>
      </c>
      <c r="N207" s="111">
        <v>3</v>
      </c>
      <c r="O207" s="111">
        <v>45</v>
      </c>
      <c r="P207" s="111">
        <v>0</v>
      </c>
      <c r="Q207" s="111">
        <v>8</v>
      </c>
      <c r="R207" s="109">
        <v>0.62857142857142856</v>
      </c>
      <c r="S207" s="111">
        <v>3</v>
      </c>
      <c r="T207" s="2">
        <v>0</v>
      </c>
      <c r="U207" s="107">
        <v>2</v>
      </c>
      <c r="V207" s="112">
        <v>206</v>
      </c>
      <c r="W207" s="107">
        <v>90</v>
      </c>
      <c r="X207" s="217">
        <v>2</v>
      </c>
      <c r="Y207" s="217">
        <v>115</v>
      </c>
      <c r="Z207" s="112">
        <v>0</v>
      </c>
      <c r="AA207" s="112">
        <v>0</v>
      </c>
      <c r="AB207" s="112">
        <v>2018</v>
      </c>
      <c r="AC207" s="112">
        <v>80</v>
      </c>
      <c r="AD207" s="112">
        <v>4</v>
      </c>
      <c r="AE207" s="109">
        <v>0.32653061224489793</v>
      </c>
      <c r="AF207" s="109">
        <v>4.0816326530612242E-2</v>
      </c>
      <c r="AG207" s="107">
        <v>0</v>
      </c>
      <c r="AH207" s="107">
        <v>0</v>
      </c>
      <c r="AI207" s="106">
        <v>15635.311798732619</v>
      </c>
      <c r="AJ207" s="107">
        <v>2</v>
      </c>
      <c r="AK207" s="107">
        <v>0</v>
      </c>
      <c r="AL207" s="111">
        <v>0</v>
      </c>
      <c r="AM207" s="111">
        <v>0</v>
      </c>
      <c r="AN207" s="107">
        <v>2</v>
      </c>
      <c r="AO207" s="107">
        <v>4</v>
      </c>
      <c r="AP207" s="109">
        <v>8.1632653061224483E-2</v>
      </c>
      <c r="AQ207" s="105">
        <v>0</v>
      </c>
      <c r="AR207" s="106">
        <v>110.156477884</v>
      </c>
      <c r="AS207" s="107">
        <v>0</v>
      </c>
      <c r="AT207" s="107">
        <v>3</v>
      </c>
      <c r="AU207" s="107">
        <v>5</v>
      </c>
      <c r="AV207" s="108">
        <v>10.1245283299</v>
      </c>
      <c r="AW207" s="107">
        <v>0</v>
      </c>
      <c r="AX207" s="107">
        <v>0</v>
      </c>
      <c r="AY207" s="107">
        <v>0</v>
      </c>
      <c r="AZ207" s="107">
        <v>2</v>
      </c>
      <c r="BA207" s="218" t="s">
        <v>588</v>
      </c>
      <c r="BB207" s="218" t="s">
        <v>589</v>
      </c>
      <c r="BC207" s="111">
        <v>363</v>
      </c>
      <c r="BD207" s="107">
        <v>2623</v>
      </c>
      <c r="BE207" s="107">
        <v>125</v>
      </c>
      <c r="BF207" s="109">
        <v>0.34693877551020408</v>
      </c>
      <c r="BG207" s="105">
        <v>13.537333910499999</v>
      </c>
      <c r="BH207" s="113">
        <v>0</v>
      </c>
      <c r="BI207" s="113">
        <v>0</v>
      </c>
      <c r="BJ207" s="113">
        <v>63.624118781900002</v>
      </c>
      <c r="BK207" s="113">
        <v>0</v>
      </c>
      <c r="BL207" s="113">
        <v>0</v>
      </c>
      <c r="BM207" s="113">
        <v>111.04883707699999</v>
      </c>
      <c r="BN207" s="113">
        <v>168.7442466335649</v>
      </c>
      <c r="BO207" s="105">
        <v>2</v>
      </c>
      <c r="BP207" s="105">
        <v>0</v>
      </c>
      <c r="BQ207" s="105">
        <v>0</v>
      </c>
      <c r="BR207" s="111" t="s">
        <v>564</v>
      </c>
      <c r="BS207" s="111" t="s">
        <v>564</v>
      </c>
      <c r="BT207" s="111" t="s">
        <v>564</v>
      </c>
      <c r="BU207" s="107">
        <v>0</v>
      </c>
      <c r="BV207" s="106">
        <v>1</v>
      </c>
      <c r="BW207" s="107">
        <v>2</v>
      </c>
      <c r="BX207" s="107">
        <v>34</v>
      </c>
      <c r="BY207" s="216">
        <v>1</v>
      </c>
      <c r="BZ207" s="220">
        <v>9.6999999999999993</v>
      </c>
      <c r="CA207" s="111">
        <v>0</v>
      </c>
      <c r="CB207" s="111">
        <v>0</v>
      </c>
      <c r="CC207" s="111">
        <v>0</v>
      </c>
      <c r="CD207" s="112">
        <v>19</v>
      </c>
      <c r="CE207" s="114">
        <v>0.95399999999999996</v>
      </c>
      <c r="CF207" s="216">
        <v>3</v>
      </c>
      <c r="CG207" s="216">
        <v>70</v>
      </c>
      <c r="CH207" s="107">
        <v>4</v>
      </c>
      <c r="CI207" s="110">
        <v>0.5</v>
      </c>
      <c r="CJ207" s="107">
        <v>8</v>
      </c>
      <c r="CK207" s="107">
        <v>1</v>
      </c>
      <c r="CL207" s="112">
        <v>0</v>
      </c>
      <c r="CM207" s="112">
        <v>0</v>
      </c>
      <c r="CN207" s="115">
        <v>5</v>
      </c>
      <c r="CO207" s="115">
        <v>0</v>
      </c>
      <c r="CP207" s="115">
        <v>0</v>
      </c>
      <c r="CQ207" s="116">
        <v>190296.29629629629</v>
      </c>
      <c r="CR207" s="115">
        <v>4</v>
      </c>
      <c r="CS207" s="115">
        <v>0</v>
      </c>
      <c r="CT207" s="112">
        <v>2</v>
      </c>
      <c r="CU207" s="112">
        <v>42</v>
      </c>
      <c r="CV207" s="112">
        <v>238</v>
      </c>
      <c r="CW207" s="112">
        <v>44</v>
      </c>
    </row>
    <row r="208" spans="1:101" s="219" customFormat="1" x14ac:dyDescent="0.25">
      <c r="A208" s="110" t="s">
        <v>30</v>
      </c>
      <c r="B208" s="111">
        <v>24</v>
      </c>
      <c r="C208" s="111">
        <v>48</v>
      </c>
      <c r="D208" s="111">
        <v>1364</v>
      </c>
      <c r="E208" s="111">
        <v>264</v>
      </c>
      <c r="F208" s="111">
        <v>0</v>
      </c>
      <c r="G208" s="111">
        <v>25</v>
      </c>
      <c r="H208" s="111"/>
      <c r="I208" s="111"/>
      <c r="J208" s="111">
        <v>61</v>
      </c>
      <c r="K208" s="216">
        <v>0</v>
      </c>
      <c r="L208" s="111">
        <v>0</v>
      </c>
      <c r="M208" s="111" t="s">
        <v>568</v>
      </c>
      <c r="N208" s="111">
        <v>4</v>
      </c>
      <c r="O208" s="111">
        <v>0</v>
      </c>
      <c r="P208" s="111">
        <v>0</v>
      </c>
      <c r="Q208" s="111">
        <v>9</v>
      </c>
      <c r="R208" s="109">
        <v>0.64500000000000002</v>
      </c>
      <c r="S208" s="111">
        <v>6</v>
      </c>
      <c r="T208" s="2">
        <v>0</v>
      </c>
      <c r="U208" s="107">
        <v>0</v>
      </c>
      <c r="V208" s="112">
        <v>1264</v>
      </c>
      <c r="W208" s="107">
        <v>31</v>
      </c>
      <c r="X208" s="217">
        <v>0</v>
      </c>
      <c r="Y208" s="217">
        <v>0</v>
      </c>
      <c r="Z208" s="112">
        <v>0</v>
      </c>
      <c r="AA208" s="112">
        <v>0</v>
      </c>
      <c r="AB208" s="112">
        <v>0</v>
      </c>
      <c r="AC208" s="112">
        <v>0</v>
      </c>
      <c r="AD208" s="112">
        <v>1</v>
      </c>
      <c r="AE208" s="109">
        <v>0.51700000000000002</v>
      </c>
      <c r="AF208" s="109">
        <v>4.8000000000000001E-2</v>
      </c>
      <c r="AG208" s="107">
        <v>0</v>
      </c>
      <c r="AH208" s="107">
        <v>0</v>
      </c>
      <c r="AI208" s="106">
        <v>0</v>
      </c>
      <c r="AJ208" s="107">
        <v>9</v>
      </c>
      <c r="AK208" s="107">
        <v>0</v>
      </c>
      <c r="AL208" s="111">
        <v>0</v>
      </c>
      <c r="AM208" s="111">
        <v>0</v>
      </c>
      <c r="AN208" s="107">
        <v>0</v>
      </c>
      <c r="AO208" s="107">
        <v>1</v>
      </c>
      <c r="AP208" s="109">
        <v>0.216</v>
      </c>
      <c r="AQ208" s="105">
        <v>0</v>
      </c>
      <c r="AR208" s="106">
        <v>114.097789534</v>
      </c>
      <c r="AS208" s="107">
        <v>0</v>
      </c>
      <c r="AT208" s="107">
        <v>3</v>
      </c>
      <c r="AU208" s="107">
        <v>3</v>
      </c>
      <c r="AV208" s="108">
        <v>13.5127843181</v>
      </c>
      <c r="AW208" s="107">
        <v>0</v>
      </c>
      <c r="AX208" s="107">
        <v>0</v>
      </c>
      <c r="AY208" s="107">
        <v>1</v>
      </c>
      <c r="AZ208" s="107">
        <v>0</v>
      </c>
      <c r="BA208" s="218" t="s">
        <v>588</v>
      </c>
      <c r="BB208" s="218" t="s">
        <v>589</v>
      </c>
      <c r="BC208" s="111">
        <v>0</v>
      </c>
      <c r="BD208" s="107">
        <v>277</v>
      </c>
      <c r="BE208" s="107">
        <v>2</v>
      </c>
      <c r="BF208" s="109">
        <v>0.439</v>
      </c>
      <c r="BG208" s="105">
        <v>241.89582864599998</v>
      </c>
      <c r="BH208" s="113">
        <v>6526.6999627999994</v>
      </c>
      <c r="BI208" s="113">
        <v>7360.7743257300008</v>
      </c>
      <c r="BJ208" s="113">
        <v>9914.0378871400007</v>
      </c>
      <c r="BK208" s="113">
        <v>7058.6203807799993</v>
      </c>
      <c r="BL208" s="113">
        <v>1473.7903546499999</v>
      </c>
      <c r="BM208" s="113">
        <v>0.67265562405099999</v>
      </c>
      <c r="BN208" s="113">
        <v>1155.7999229654845</v>
      </c>
      <c r="BO208" s="105">
        <v>8</v>
      </c>
      <c r="BP208" s="105">
        <v>0.25</v>
      </c>
      <c r="BQ208" s="105">
        <v>143.402980896</v>
      </c>
      <c r="BR208" s="111" t="s">
        <v>564</v>
      </c>
      <c r="BS208" s="111" t="s">
        <v>564</v>
      </c>
      <c r="BT208" s="111" t="s">
        <v>564</v>
      </c>
      <c r="BU208" s="107">
        <v>0</v>
      </c>
      <c r="BV208" s="106">
        <v>0</v>
      </c>
      <c r="BW208" s="107">
        <v>0</v>
      </c>
      <c r="BX208" s="107">
        <v>0</v>
      </c>
      <c r="BY208" s="216">
        <v>1</v>
      </c>
      <c r="BZ208" s="220">
        <v>50</v>
      </c>
      <c r="CA208" s="111">
        <v>0</v>
      </c>
      <c r="CB208" s="111">
        <v>253</v>
      </c>
      <c r="CC208" s="111">
        <v>0</v>
      </c>
      <c r="CD208" s="112">
        <v>1</v>
      </c>
      <c r="CE208" s="114">
        <v>0.93500000000000005</v>
      </c>
      <c r="CF208" s="216">
        <v>4</v>
      </c>
      <c r="CG208" s="216">
        <v>152.9</v>
      </c>
      <c r="CH208" s="107">
        <v>3</v>
      </c>
      <c r="CI208" s="110">
        <f>1/6</f>
        <v>0.16666666666666666</v>
      </c>
      <c r="CJ208" s="107">
        <v>2</v>
      </c>
      <c r="CK208" s="107">
        <v>0</v>
      </c>
      <c r="CL208" s="112">
        <v>1</v>
      </c>
      <c r="CM208" s="112">
        <v>0</v>
      </c>
      <c r="CN208" s="115">
        <v>11.666666666666666</v>
      </c>
      <c r="CO208" s="115">
        <v>229.33333333333334</v>
      </c>
      <c r="CP208" s="115">
        <v>11106.666666666666</v>
      </c>
      <c r="CQ208" s="116">
        <v>1224692.5925925926</v>
      </c>
      <c r="CR208" s="115">
        <v>1</v>
      </c>
      <c r="CS208" s="115">
        <v>0</v>
      </c>
      <c r="CT208" s="112">
        <v>25</v>
      </c>
      <c r="CU208" s="112">
        <v>0</v>
      </c>
      <c r="CV208" s="112">
        <v>225</v>
      </c>
      <c r="CW208" s="112">
        <v>90</v>
      </c>
    </row>
    <row r="209" spans="1:101" s="219" customFormat="1" x14ac:dyDescent="0.25">
      <c r="A209" s="110" t="s">
        <v>56</v>
      </c>
      <c r="B209" s="111">
        <v>6</v>
      </c>
      <c r="C209" s="111">
        <v>21</v>
      </c>
      <c r="D209" s="111">
        <v>487</v>
      </c>
      <c r="E209" s="111">
        <v>2</v>
      </c>
      <c r="F209" s="111">
        <v>5</v>
      </c>
      <c r="G209" s="111">
        <v>15</v>
      </c>
      <c r="H209" s="111"/>
      <c r="I209" s="111"/>
      <c r="J209" s="111">
        <v>3</v>
      </c>
      <c r="K209" s="216">
        <v>1</v>
      </c>
      <c r="L209" s="111">
        <v>4.0999999999999996</v>
      </c>
      <c r="M209" s="111" t="s">
        <v>569</v>
      </c>
      <c r="N209" s="111">
        <v>12</v>
      </c>
      <c r="O209" s="111">
        <v>10</v>
      </c>
      <c r="P209" s="111">
        <v>0</v>
      </c>
      <c r="Q209" s="111">
        <v>0</v>
      </c>
      <c r="R209" s="109">
        <v>0.64500000000000002</v>
      </c>
      <c r="S209" s="111">
        <v>3</v>
      </c>
      <c r="T209" s="2">
        <v>0</v>
      </c>
      <c r="U209" s="107">
        <v>3</v>
      </c>
      <c r="V209" s="112">
        <v>194</v>
      </c>
      <c r="W209" s="107">
        <v>3408</v>
      </c>
      <c r="X209" s="217">
        <v>0</v>
      </c>
      <c r="Y209" s="217">
        <v>0</v>
      </c>
      <c r="Z209" s="112">
        <v>0</v>
      </c>
      <c r="AA209" s="112">
        <v>0</v>
      </c>
      <c r="AB209" s="112">
        <v>1890</v>
      </c>
      <c r="AC209" s="112">
        <v>242</v>
      </c>
      <c r="AD209" s="112">
        <v>3</v>
      </c>
      <c r="AE209" s="109">
        <v>0.51700000000000002</v>
      </c>
      <c r="AF209" s="109">
        <v>4.8000000000000001E-2</v>
      </c>
      <c r="AG209" s="107">
        <v>0</v>
      </c>
      <c r="AH209" s="107">
        <v>0</v>
      </c>
      <c r="AI209" s="106">
        <v>5120.5160152921608</v>
      </c>
      <c r="AJ209" s="107">
        <v>0</v>
      </c>
      <c r="AK209" s="107">
        <v>0</v>
      </c>
      <c r="AL209" s="111">
        <v>1</v>
      </c>
      <c r="AM209" s="111">
        <v>13.9</v>
      </c>
      <c r="AN209" s="107">
        <v>5</v>
      </c>
      <c r="AO209" s="107">
        <v>7</v>
      </c>
      <c r="AP209" s="109">
        <v>0.216</v>
      </c>
      <c r="AQ209" s="105">
        <v>0</v>
      </c>
      <c r="AR209" s="106">
        <v>0</v>
      </c>
      <c r="AS209" s="107">
        <v>0</v>
      </c>
      <c r="AT209" s="107">
        <v>0</v>
      </c>
      <c r="AU209" s="107">
        <v>5</v>
      </c>
      <c r="AV209" s="108">
        <v>1.0811156316399999</v>
      </c>
      <c r="AW209" s="107">
        <v>3</v>
      </c>
      <c r="AX209" s="107">
        <v>2</v>
      </c>
      <c r="AY209" s="107">
        <v>0</v>
      </c>
      <c r="AZ209" s="107">
        <v>4</v>
      </c>
      <c r="BA209" s="218" t="s">
        <v>588</v>
      </c>
      <c r="BB209" s="218" t="s">
        <v>589</v>
      </c>
      <c r="BC209" s="111">
        <v>22</v>
      </c>
      <c r="BD209" s="107">
        <v>2103</v>
      </c>
      <c r="BE209" s="107">
        <v>728</v>
      </c>
      <c r="BF209" s="109">
        <v>0.439</v>
      </c>
      <c r="BG209" s="105">
        <v>3.0736103543600002E-3</v>
      </c>
      <c r="BH209" s="113">
        <v>0</v>
      </c>
      <c r="BI209" s="113">
        <v>0</v>
      </c>
      <c r="BJ209" s="113">
        <v>0</v>
      </c>
      <c r="BK209" s="113">
        <v>0</v>
      </c>
      <c r="BL209" s="113">
        <v>0</v>
      </c>
      <c r="BM209" s="113">
        <v>40.870213469299998</v>
      </c>
      <c r="BN209" s="113">
        <v>12.3476026611159</v>
      </c>
      <c r="BO209" s="105">
        <v>0</v>
      </c>
      <c r="BP209" s="105">
        <v>0</v>
      </c>
      <c r="BQ209" s="105">
        <v>0</v>
      </c>
      <c r="BR209" s="111" t="s">
        <v>564</v>
      </c>
      <c r="BS209" s="111" t="s">
        <v>564</v>
      </c>
      <c r="BT209" s="111" t="s">
        <v>564</v>
      </c>
      <c r="BU209" s="107">
        <v>0</v>
      </c>
      <c r="BV209" s="106">
        <v>1</v>
      </c>
      <c r="BW209" s="107">
        <v>6</v>
      </c>
      <c r="BX209" s="107">
        <v>192</v>
      </c>
      <c r="BY209" s="216">
        <v>2</v>
      </c>
      <c r="BZ209" s="220">
        <v>408.8</v>
      </c>
      <c r="CA209" s="111">
        <v>0</v>
      </c>
      <c r="CB209" s="111">
        <v>0</v>
      </c>
      <c r="CC209" s="111">
        <v>0</v>
      </c>
      <c r="CD209" s="112">
        <v>15</v>
      </c>
      <c r="CE209" s="114">
        <v>0.91700000000000004</v>
      </c>
      <c r="CF209" s="216">
        <v>1</v>
      </c>
      <c r="CG209" s="216">
        <v>49.6</v>
      </c>
      <c r="CH209" s="107">
        <v>6</v>
      </c>
      <c r="CI209" s="110"/>
      <c r="CJ209" s="107">
        <v>4</v>
      </c>
      <c r="CK209" s="107">
        <v>0</v>
      </c>
      <c r="CL209" s="112">
        <v>0</v>
      </c>
      <c r="CM209" s="112">
        <v>0</v>
      </c>
      <c r="CN209" s="115">
        <v>8.3333333333333339</v>
      </c>
      <c r="CO209" s="115">
        <v>0</v>
      </c>
      <c r="CP209" s="115">
        <v>0</v>
      </c>
      <c r="CQ209" s="116">
        <v>394185.18518518523</v>
      </c>
      <c r="CR209" s="115">
        <v>3</v>
      </c>
      <c r="CS209" s="115">
        <v>1</v>
      </c>
      <c r="CT209" s="112">
        <v>1</v>
      </c>
      <c r="CU209" s="112">
        <v>0</v>
      </c>
      <c r="CV209" s="112">
        <v>171</v>
      </c>
      <c r="CW209" s="112">
        <v>158</v>
      </c>
    </row>
    <row r="210" spans="1:101" s="219" customFormat="1" x14ac:dyDescent="0.25">
      <c r="A210" s="110" t="s">
        <v>230</v>
      </c>
      <c r="B210" s="111">
        <v>1</v>
      </c>
      <c r="C210" s="111">
        <v>12</v>
      </c>
      <c r="D210" s="111">
        <v>118</v>
      </c>
      <c r="E210" s="111">
        <v>0</v>
      </c>
      <c r="F210" s="111">
        <v>1</v>
      </c>
      <c r="G210" s="111">
        <v>16</v>
      </c>
      <c r="H210" s="111"/>
      <c r="I210" s="111"/>
      <c r="J210" s="111">
        <v>5</v>
      </c>
      <c r="K210" s="216">
        <v>2</v>
      </c>
      <c r="L210" s="111">
        <v>189.2</v>
      </c>
      <c r="M210" s="111" t="s">
        <v>569</v>
      </c>
      <c r="N210" s="111">
        <v>0</v>
      </c>
      <c r="O210" s="111">
        <v>78</v>
      </c>
      <c r="P210" s="111">
        <v>0</v>
      </c>
      <c r="Q210" s="111">
        <v>0</v>
      </c>
      <c r="R210" s="109">
        <v>0.5</v>
      </c>
      <c r="S210" s="111">
        <v>1</v>
      </c>
      <c r="T210" s="2">
        <v>0</v>
      </c>
      <c r="U210" s="107">
        <v>1</v>
      </c>
      <c r="V210" s="112">
        <v>11</v>
      </c>
      <c r="W210" s="107">
        <v>60</v>
      </c>
      <c r="X210" s="217">
        <v>1</v>
      </c>
      <c r="Y210" s="217">
        <v>10</v>
      </c>
      <c r="Z210" s="112">
        <v>0</v>
      </c>
      <c r="AA210" s="112">
        <v>0</v>
      </c>
      <c r="AB210" s="112">
        <v>281</v>
      </c>
      <c r="AC210" s="112">
        <v>2</v>
      </c>
      <c r="AD210" s="112">
        <v>0</v>
      </c>
      <c r="AE210" s="109">
        <v>0.59259259259259256</v>
      </c>
      <c r="AF210" s="109">
        <v>4.9382716049382713E-2</v>
      </c>
      <c r="AG210" s="107">
        <v>0</v>
      </c>
      <c r="AH210" s="107">
        <v>0</v>
      </c>
      <c r="AI210" s="106">
        <v>0</v>
      </c>
      <c r="AJ210" s="107">
        <v>0</v>
      </c>
      <c r="AK210" s="107">
        <v>0</v>
      </c>
      <c r="AL210" s="111">
        <v>0</v>
      </c>
      <c r="AM210" s="111">
        <v>0</v>
      </c>
      <c r="AN210" s="107">
        <v>0</v>
      </c>
      <c r="AO210" s="107">
        <v>10</v>
      </c>
      <c r="AP210" s="109">
        <v>0.13580246913580246</v>
      </c>
      <c r="AQ210" s="105">
        <v>0</v>
      </c>
      <c r="AR210" s="106">
        <v>277.945361005</v>
      </c>
      <c r="AS210" s="107">
        <v>1</v>
      </c>
      <c r="AT210" s="107">
        <v>1</v>
      </c>
      <c r="AU210" s="107">
        <v>1</v>
      </c>
      <c r="AV210" s="108">
        <v>1.13081714006</v>
      </c>
      <c r="AW210" s="107">
        <v>0</v>
      </c>
      <c r="AX210" s="107">
        <v>0</v>
      </c>
      <c r="AY210" s="107">
        <v>0</v>
      </c>
      <c r="AZ210" s="107">
        <v>0</v>
      </c>
      <c r="BA210" s="218">
        <v>1</v>
      </c>
      <c r="BB210" s="218">
        <v>4953.5</v>
      </c>
      <c r="BC210" s="111">
        <v>0</v>
      </c>
      <c r="BD210" s="107">
        <v>5672</v>
      </c>
      <c r="BE210" s="107">
        <v>2030</v>
      </c>
      <c r="BF210" s="109">
        <v>0.41975308641975306</v>
      </c>
      <c r="BG210" s="105">
        <v>0</v>
      </c>
      <c r="BH210" s="113">
        <v>42.640249933299998</v>
      </c>
      <c r="BI210" s="113">
        <v>0</v>
      </c>
      <c r="BJ210" s="113">
        <v>91.223611778099993</v>
      </c>
      <c r="BK210" s="113">
        <v>0</v>
      </c>
      <c r="BL210" s="113">
        <v>0</v>
      </c>
      <c r="BM210" s="113">
        <v>5.8943409251999999</v>
      </c>
      <c r="BN210" s="113">
        <v>69.573956013568306</v>
      </c>
      <c r="BO210" s="105">
        <v>1</v>
      </c>
      <c r="BP210" s="105">
        <v>0</v>
      </c>
      <c r="BQ210" s="105">
        <v>0</v>
      </c>
      <c r="BR210" s="111" t="s">
        <v>564</v>
      </c>
      <c r="BS210" s="111" t="s">
        <v>564</v>
      </c>
      <c r="BT210" s="111" t="s">
        <v>564</v>
      </c>
      <c r="BU210" s="107">
        <v>0</v>
      </c>
      <c r="BV210" s="106">
        <v>0</v>
      </c>
      <c r="BW210" s="107">
        <v>1</v>
      </c>
      <c r="BX210" s="107">
        <v>80</v>
      </c>
      <c r="BY210" s="216" t="s">
        <v>588</v>
      </c>
      <c r="BZ210" s="216" t="s">
        <v>589</v>
      </c>
      <c r="CA210" s="111">
        <v>0</v>
      </c>
      <c r="CB210" s="111">
        <v>492</v>
      </c>
      <c r="CC210" s="111">
        <v>0</v>
      </c>
      <c r="CD210" s="112">
        <v>9</v>
      </c>
      <c r="CE210" s="114">
        <v>0.92200000000000004</v>
      </c>
      <c r="CF210" s="216">
        <v>3</v>
      </c>
      <c r="CG210" s="216">
        <v>69.2</v>
      </c>
      <c r="CH210" s="107">
        <v>0</v>
      </c>
      <c r="CI210" s="110"/>
      <c r="CJ210" s="107">
        <v>5</v>
      </c>
      <c r="CK210" s="107">
        <v>0</v>
      </c>
      <c r="CL210" s="112">
        <v>0</v>
      </c>
      <c r="CM210" s="112">
        <v>0</v>
      </c>
      <c r="CN210" s="115">
        <v>11.666666666666666</v>
      </c>
      <c r="CO210" s="115">
        <v>51</v>
      </c>
      <c r="CP210" s="115">
        <v>0</v>
      </c>
      <c r="CQ210" s="116">
        <v>108629.54377820218</v>
      </c>
      <c r="CR210" s="115">
        <v>0</v>
      </c>
      <c r="CS210" s="115">
        <v>0</v>
      </c>
      <c r="CT210" s="112">
        <v>0</v>
      </c>
      <c r="CU210" s="112">
        <v>114</v>
      </c>
      <c r="CV210" s="112">
        <v>471</v>
      </c>
      <c r="CW210" s="112">
        <v>178</v>
      </c>
    </row>
    <row r="211" spans="1:101" s="219" customFormat="1" x14ac:dyDescent="0.25">
      <c r="A211" s="110" t="s">
        <v>209</v>
      </c>
      <c r="B211" s="111">
        <v>15</v>
      </c>
      <c r="C211" s="111">
        <v>27</v>
      </c>
      <c r="D211" s="111">
        <v>564</v>
      </c>
      <c r="E211" s="111">
        <v>83</v>
      </c>
      <c r="F211" s="111">
        <v>0</v>
      </c>
      <c r="G211" s="111">
        <v>17</v>
      </c>
      <c r="H211" s="111"/>
      <c r="I211" s="111"/>
      <c r="J211" s="111">
        <v>12</v>
      </c>
      <c r="K211" s="216">
        <v>1</v>
      </c>
      <c r="L211" s="111">
        <v>99.9</v>
      </c>
      <c r="M211" s="111" t="s">
        <v>569</v>
      </c>
      <c r="N211" s="111">
        <v>1</v>
      </c>
      <c r="O211" s="111">
        <v>0</v>
      </c>
      <c r="P211" s="111">
        <v>0</v>
      </c>
      <c r="Q211" s="111">
        <v>0</v>
      </c>
      <c r="R211" s="109">
        <v>0.77319587628865982</v>
      </c>
      <c r="S211" s="111">
        <v>3</v>
      </c>
      <c r="T211" s="2">
        <v>0</v>
      </c>
      <c r="U211" s="107">
        <v>0</v>
      </c>
      <c r="V211" s="112">
        <v>127</v>
      </c>
      <c r="W211" s="107">
        <v>117</v>
      </c>
      <c r="X211" s="217">
        <v>1</v>
      </c>
      <c r="Y211" s="217">
        <v>4</v>
      </c>
      <c r="Z211" s="112">
        <v>0</v>
      </c>
      <c r="AA211" s="112">
        <v>0</v>
      </c>
      <c r="AB211" s="112">
        <v>887</v>
      </c>
      <c r="AC211" s="112">
        <v>101</v>
      </c>
      <c r="AD211" s="112">
        <v>0</v>
      </c>
      <c r="AE211" s="109">
        <v>0.56716417910447758</v>
      </c>
      <c r="AF211" s="109">
        <v>2.9850746268656716E-2</v>
      </c>
      <c r="AG211" s="107">
        <v>0</v>
      </c>
      <c r="AH211" s="107">
        <v>0</v>
      </c>
      <c r="AI211" s="106">
        <v>0</v>
      </c>
      <c r="AJ211" s="107">
        <v>2</v>
      </c>
      <c r="AK211" s="107">
        <v>0</v>
      </c>
      <c r="AL211" s="111">
        <v>0</v>
      </c>
      <c r="AM211" s="111">
        <v>0</v>
      </c>
      <c r="AN211" s="107">
        <v>0</v>
      </c>
      <c r="AO211" s="107">
        <v>1</v>
      </c>
      <c r="AP211" s="109">
        <v>0.30597014925373134</v>
      </c>
      <c r="AQ211" s="105">
        <v>62.298869813600007</v>
      </c>
      <c r="AR211" s="106">
        <v>69.806574182299997</v>
      </c>
      <c r="AS211" s="107">
        <v>0</v>
      </c>
      <c r="AT211" s="107">
        <v>0</v>
      </c>
      <c r="AU211" s="107">
        <v>1</v>
      </c>
      <c r="AV211" s="108">
        <v>3.5221477820400002</v>
      </c>
      <c r="AW211" s="107">
        <v>0</v>
      </c>
      <c r="AX211" s="107">
        <v>0</v>
      </c>
      <c r="AY211" s="107">
        <v>0</v>
      </c>
      <c r="AZ211" s="107">
        <v>0</v>
      </c>
      <c r="BA211" s="218">
        <v>1</v>
      </c>
      <c r="BB211" s="218">
        <v>22.6</v>
      </c>
      <c r="BC211" s="111">
        <v>24</v>
      </c>
      <c r="BD211" s="107">
        <v>2636</v>
      </c>
      <c r="BE211" s="107">
        <v>95</v>
      </c>
      <c r="BF211" s="109">
        <v>0.47761194029850745</v>
      </c>
      <c r="BG211" s="105">
        <v>0</v>
      </c>
      <c r="BH211" s="113">
        <v>2217.0207028700002</v>
      </c>
      <c r="BI211" s="113">
        <v>2569.64947592</v>
      </c>
      <c r="BJ211" s="113">
        <v>2720.0120004199998</v>
      </c>
      <c r="BK211" s="113">
        <v>353.63024212799996</v>
      </c>
      <c r="BL211" s="113">
        <v>0</v>
      </c>
      <c r="BM211" s="113">
        <v>248.22566287600003</v>
      </c>
      <c r="BN211" s="113">
        <v>1105.6016756105273</v>
      </c>
      <c r="BO211" s="105">
        <v>6</v>
      </c>
      <c r="BP211" s="105">
        <v>0</v>
      </c>
      <c r="BQ211" s="105">
        <v>13.039774702400001</v>
      </c>
      <c r="BR211" s="111" t="s">
        <v>564</v>
      </c>
      <c r="BS211" s="111" t="s">
        <v>564</v>
      </c>
      <c r="BT211" s="111" t="s">
        <v>564</v>
      </c>
      <c r="BU211" s="107">
        <v>0</v>
      </c>
      <c r="BV211" s="106">
        <v>0</v>
      </c>
      <c r="BW211" s="107">
        <v>8</v>
      </c>
      <c r="BX211" s="107">
        <v>216</v>
      </c>
      <c r="BY211" s="216" t="s">
        <v>588</v>
      </c>
      <c r="BZ211" s="216" t="s">
        <v>589</v>
      </c>
      <c r="CA211" s="111">
        <v>733</v>
      </c>
      <c r="CB211" s="111">
        <v>35</v>
      </c>
      <c r="CC211" s="111">
        <v>0</v>
      </c>
      <c r="CD211" s="112">
        <v>9</v>
      </c>
      <c r="CE211" s="114">
        <v>0.97099999999999997</v>
      </c>
      <c r="CF211" s="216">
        <v>4</v>
      </c>
      <c r="CG211" s="216">
        <v>153.69999999999999</v>
      </c>
      <c r="CH211" s="107">
        <v>0</v>
      </c>
      <c r="CI211" s="110"/>
      <c r="CJ211" s="107">
        <v>4</v>
      </c>
      <c r="CK211" s="107">
        <v>0</v>
      </c>
      <c r="CL211" s="112">
        <v>0</v>
      </c>
      <c r="CM211" s="112">
        <v>0</v>
      </c>
      <c r="CN211" s="115">
        <v>3.3333333333333335</v>
      </c>
      <c r="CO211" s="115">
        <v>0</v>
      </c>
      <c r="CP211" s="115">
        <v>0</v>
      </c>
      <c r="CQ211" s="116">
        <v>184859.25925925927</v>
      </c>
      <c r="CR211" s="115">
        <v>0</v>
      </c>
      <c r="CS211" s="115">
        <v>0</v>
      </c>
      <c r="CT211" s="112">
        <v>3</v>
      </c>
      <c r="CU211" s="112">
        <v>426</v>
      </c>
      <c r="CV211" s="112">
        <v>243</v>
      </c>
      <c r="CW211" s="112">
        <v>11</v>
      </c>
    </row>
    <row r="212" spans="1:101" s="219" customFormat="1" x14ac:dyDescent="0.25">
      <c r="A212" s="110" t="s">
        <v>37</v>
      </c>
      <c r="B212" s="111">
        <v>1</v>
      </c>
      <c r="C212" s="111">
        <v>10</v>
      </c>
      <c r="D212" s="111">
        <v>149</v>
      </c>
      <c r="E212" s="111">
        <v>8</v>
      </c>
      <c r="F212" s="111">
        <v>0</v>
      </c>
      <c r="G212" s="111">
        <v>2</v>
      </c>
      <c r="H212" s="111"/>
      <c r="I212" s="111"/>
      <c r="J212" s="111">
        <v>1</v>
      </c>
      <c r="K212" s="216">
        <v>3</v>
      </c>
      <c r="L212" s="111">
        <v>244</v>
      </c>
      <c r="M212" s="111" t="s">
        <v>568</v>
      </c>
      <c r="N212" s="111">
        <v>0</v>
      </c>
      <c r="O212" s="111">
        <v>0</v>
      </c>
      <c r="P212" s="111">
        <v>0</v>
      </c>
      <c r="Q212" s="111">
        <v>2</v>
      </c>
      <c r="R212" s="109">
        <v>0.64500000000000002</v>
      </c>
      <c r="S212" s="111">
        <v>1</v>
      </c>
      <c r="T212" s="2">
        <v>0</v>
      </c>
      <c r="U212" s="107">
        <v>0</v>
      </c>
      <c r="V212" s="112">
        <v>27</v>
      </c>
      <c r="W212" s="107">
        <v>3</v>
      </c>
      <c r="X212" s="217">
        <v>1</v>
      </c>
      <c r="Y212" s="217">
        <v>34.4</v>
      </c>
      <c r="Z212" s="112">
        <v>0</v>
      </c>
      <c r="AA212" s="112">
        <v>0</v>
      </c>
      <c r="AB212" s="112">
        <v>282</v>
      </c>
      <c r="AC212" s="112">
        <v>46</v>
      </c>
      <c r="AD212" s="112">
        <v>0</v>
      </c>
      <c r="AE212" s="109">
        <v>0.51700000000000002</v>
      </c>
      <c r="AF212" s="109">
        <v>4.8000000000000001E-2</v>
      </c>
      <c r="AG212" s="107">
        <v>0</v>
      </c>
      <c r="AH212" s="107">
        <v>1</v>
      </c>
      <c r="AI212" s="106">
        <v>0</v>
      </c>
      <c r="AJ212" s="107">
        <v>0</v>
      </c>
      <c r="AK212" s="107">
        <v>0</v>
      </c>
      <c r="AL212" s="111">
        <v>0</v>
      </c>
      <c r="AM212" s="111">
        <v>0</v>
      </c>
      <c r="AN212" s="107">
        <v>0</v>
      </c>
      <c r="AO212" s="107">
        <v>2</v>
      </c>
      <c r="AP212" s="109">
        <v>0.216</v>
      </c>
      <c r="AQ212" s="105">
        <v>0</v>
      </c>
      <c r="AR212" s="106">
        <v>222.48849563699997</v>
      </c>
      <c r="AS212" s="107">
        <v>0</v>
      </c>
      <c r="AT212" s="107">
        <v>0</v>
      </c>
      <c r="AU212" s="107">
        <v>0</v>
      </c>
      <c r="AV212" s="108">
        <v>6.6953368687900001</v>
      </c>
      <c r="AW212" s="107">
        <v>0</v>
      </c>
      <c r="AX212" s="107">
        <v>0</v>
      </c>
      <c r="AY212" s="107">
        <v>0</v>
      </c>
      <c r="AZ212" s="107">
        <v>0</v>
      </c>
      <c r="BA212" s="218" t="s">
        <v>588</v>
      </c>
      <c r="BB212" s="218" t="s">
        <v>589</v>
      </c>
      <c r="BC212" s="111">
        <v>151</v>
      </c>
      <c r="BD212" s="107">
        <v>1381</v>
      </c>
      <c r="BE212" s="107">
        <v>41</v>
      </c>
      <c r="BF212" s="109">
        <v>0.439</v>
      </c>
      <c r="BG212" s="105">
        <v>0</v>
      </c>
      <c r="BH212" s="113">
        <v>0</v>
      </c>
      <c r="BI212" s="113">
        <v>0</v>
      </c>
      <c r="BJ212" s="113">
        <v>54.554526194899992</v>
      </c>
      <c r="BK212" s="113">
        <v>0</v>
      </c>
      <c r="BL212" s="113">
        <v>0</v>
      </c>
      <c r="BM212" s="113">
        <v>100.911372763</v>
      </c>
      <c r="BN212" s="113">
        <v>98.980513773669543</v>
      </c>
      <c r="BO212" s="105">
        <v>3</v>
      </c>
      <c r="BP212" s="105">
        <v>0</v>
      </c>
      <c r="BQ212" s="105">
        <v>0</v>
      </c>
      <c r="BR212" s="111" t="s">
        <v>564</v>
      </c>
      <c r="BS212" s="111" t="s">
        <v>564</v>
      </c>
      <c r="BT212" s="111" t="s">
        <v>564</v>
      </c>
      <c r="BU212" s="107">
        <v>0</v>
      </c>
      <c r="BV212" s="106">
        <v>0</v>
      </c>
      <c r="BW212" s="107">
        <v>1</v>
      </c>
      <c r="BX212" s="107">
        <v>12</v>
      </c>
      <c r="BY212" s="216">
        <v>3</v>
      </c>
      <c r="BZ212" s="220">
        <v>184.1</v>
      </c>
      <c r="CA212" s="111">
        <v>121</v>
      </c>
      <c r="CB212" s="111">
        <v>139</v>
      </c>
      <c r="CC212" s="111">
        <v>0</v>
      </c>
      <c r="CD212" s="112" t="s">
        <v>555</v>
      </c>
      <c r="CE212" s="114">
        <v>0.96599999999999997</v>
      </c>
      <c r="CF212" s="216">
        <v>1</v>
      </c>
      <c r="CG212" s="216">
        <v>29.8</v>
      </c>
      <c r="CH212" s="107">
        <v>0</v>
      </c>
      <c r="CI212" s="110">
        <f>1/6</f>
        <v>0.16666666666666666</v>
      </c>
      <c r="CJ212" s="107">
        <v>0</v>
      </c>
      <c r="CK212" s="107">
        <v>0</v>
      </c>
      <c r="CL212" s="112">
        <v>0</v>
      </c>
      <c r="CM212" s="112">
        <v>0</v>
      </c>
      <c r="CN212" s="115">
        <v>0</v>
      </c>
      <c r="CO212" s="115">
        <v>0</v>
      </c>
      <c r="CP212" s="115">
        <v>0</v>
      </c>
      <c r="CQ212" s="116">
        <v>13592.592592592591</v>
      </c>
      <c r="CR212" s="115">
        <v>0</v>
      </c>
      <c r="CS212" s="115">
        <v>0</v>
      </c>
      <c r="CT212" s="112">
        <v>0</v>
      </c>
      <c r="CU212" s="112">
        <v>0</v>
      </c>
      <c r="CV212" s="112">
        <v>65</v>
      </c>
      <c r="CW212" s="112">
        <v>0</v>
      </c>
    </row>
    <row r="213" spans="1:101" s="219" customFormat="1" x14ac:dyDescent="0.25">
      <c r="A213" s="110" t="s">
        <v>323</v>
      </c>
      <c r="B213" s="111">
        <v>6</v>
      </c>
      <c r="C213" s="111">
        <v>21</v>
      </c>
      <c r="D213" s="111">
        <v>402</v>
      </c>
      <c r="E213" s="111">
        <v>26</v>
      </c>
      <c r="F213" s="111">
        <v>0</v>
      </c>
      <c r="G213" s="111">
        <v>21</v>
      </c>
      <c r="H213" s="111"/>
      <c r="I213" s="111"/>
      <c r="J213" s="111">
        <v>2</v>
      </c>
      <c r="K213" s="216">
        <v>5</v>
      </c>
      <c r="L213" s="111">
        <v>12427</v>
      </c>
      <c r="M213" s="111" t="s">
        <v>569</v>
      </c>
      <c r="N213" s="111">
        <v>8</v>
      </c>
      <c r="O213" s="111">
        <v>0</v>
      </c>
      <c r="P213" s="111">
        <v>0</v>
      </c>
      <c r="Q213" s="111">
        <v>1</v>
      </c>
      <c r="R213" s="109">
        <v>0.64500000000000002</v>
      </c>
      <c r="S213" s="111">
        <v>1</v>
      </c>
      <c r="T213" s="2">
        <v>0</v>
      </c>
      <c r="U213" s="107">
        <v>0</v>
      </c>
      <c r="V213" s="112">
        <v>644</v>
      </c>
      <c r="W213" s="107">
        <v>18</v>
      </c>
      <c r="X213" s="217">
        <v>1</v>
      </c>
      <c r="Y213" s="217">
        <v>81.599999999999994</v>
      </c>
      <c r="Z213" s="112">
        <v>0</v>
      </c>
      <c r="AA213" s="112">
        <v>0</v>
      </c>
      <c r="AB213" s="112">
        <v>0</v>
      </c>
      <c r="AC213" s="112">
        <v>0</v>
      </c>
      <c r="AD213" s="112">
        <v>1</v>
      </c>
      <c r="AE213" s="109">
        <v>0.51700000000000002</v>
      </c>
      <c r="AF213" s="109">
        <v>4.8000000000000001E-2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11">
        <v>1</v>
      </c>
      <c r="AM213" s="111">
        <v>3</v>
      </c>
      <c r="AN213" s="107">
        <v>1</v>
      </c>
      <c r="AO213" s="107">
        <v>11</v>
      </c>
      <c r="AP213" s="109">
        <v>0.216</v>
      </c>
      <c r="AQ213" s="105">
        <v>0</v>
      </c>
      <c r="AR213" s="106">
        <v>0</v>
      </c>
      <c r="AS213" s="107">
        <v>0</v>
      </c>
      <c r="AT213" s="107">
        <v>0</v>
      </c>
      <c r="AU213" s="107">
        <v>2</v>
      </c>
      <c r="AV213" s="108">
        <v>17.3922673418</v>
      </c>
      <c r="AW213" s="107">
        <v>1</v>
      </c>
      <c r="AX213" s="107">
        <v>0</v>
      </c>
      <c r="AY213" s="107">
        <v>0</v>
      </c>
      <c r="AZ213" s="107">
        <v>1</v>
      </c>
      <c r="BA213" s="218">
        <v>1</v>
      </c>
      <c r="BB213" s="218">
        <v>804.4</v>
      </c>
      <c r="BC213" s="111">
        <v>176</v>
      </c>
      <c r="BD213" s="107">
        <v>2687</v>
      </c>
      <c r="BE213" s="107">
        <v>152</v>
      </c>
      <c r="BF213" s="109">
        <v>0.439</v>
      </c>
      <c r="BG213" s="105">
        <v>15.357099293299999</v>
      </c>
      <c r="BH213" s="113">
        <v>72.981376507299998</v>
      </c>
      <c r="BI213" s="113">
        <v>0</v>
      </c>
      <c r="BJ213" s="113">
        <v>472.88717455399996</v>
      </c>
      <c r="BK213" s="113">
        <v>0</v>
      </c>
      <c r="BL213" s="113">
        <v>0</v>
      </c>
      <c r="BM213" s="113">
        <v>140.618517191</v>
      </c>
      <c r="BN213" s="113">
        <v>577.25387435609071</v>
      </c>
      <c r="BO213" s="105">
        <v>8</v>
      </c>
      <c r="BP213" s="105">
        <v>0</v>
      </c>
      <c r="BQ213" s="105">
        <v>0</v>
      </c>
      <c r="BR213" s="111" t="s">
        <v>564</v>
      </c>
      <c r="BS213" s="111" t="s">
        <v>564</v>
      </c>
      <c r="BT213" s="111" t="s">
        <v>564</v>
      </c>
      <c r="BU213" s="107">
        <v>0</v>
      </c>
      <c r="BV213" s="106">
        <v>0</v>
      </c>
      <c r="BW213" s="107">
        <v>1</v>
      </c>
      <c r="BX213" s="107">
        <v>5</v>
      </c>
      <c r="BY213" s="216">
        <v>4</v>
      </c>
      <c r="BZ213" s="220">
        <v>339.8</v>
      </c>
      <c r="CA213" s="111">
        <v>6</v>
      </c>
      <c r="CB213" s="111">
        <v>29</v>
      </c>
      <c r="CC213" s="111">
        <v>0</v>
      </c>
      <c r="CD213" s="112">
        <v>2</v>
      </c>
      <c r="CE213" s="114">
        <v>0.93199999999999994</v>
      </c>
      <c r="CF213" s="216">
        <v>3</v>
      </c>
      <c r="CG213" s="216">
        <v>77.2</v>
      </c>
      <c r="CH213" s="107">
        <v>5</v>
      </c>
      <c r="CI213" s="110"/>
      <c r="CJ213" s="107">
        <v>4</v>
      </c>
      <c r="CK213" s="107">
        <v>0</v>
      </c>
      <c r="CL213" s="112">
        <v>0</v>
      </c>
      <c r="CM213" s="112">
        <v>0</v>
      </c>
      <c r="CN213" s="115">
        <v>15</v>
      </c>
      <c r="CO213" s="115">
        <v>66</v>
      </c>
      <c r="CP213" s="115">
        <v>15757.666666666666</v>
      </c>
      <c r="CQ213" s="116">
        <v>58448.148148148146</v>
      </c>
      <c r="CR213" s="115">
        <v>1</v>
      </c>
      <c r="CS213" s="115">
        <v>1</v>
      </c>
      <c r="CT213" s="112">
        <v>0</v>
      </c>
      <c r="CU213" s="112">
        <v>241</v>
      </c>
      <c r="CV213" s="112">
        <v>15</v>
      </c>
      <c r="CW213" s="112">
        <v>0</v>
      </c>
    </row>
    <row r="214" spans="1:101" s="219" customFormat="1" x14ac:dyDescent="0.25">
      <c r="A214" s="110" t="s">
        <v>240</v>
      </c>
      <c r="B214" s="111">
        <v>18</v>
      </c>
      <c r="C214" s="111">
        <v>45</v>
      </c>
      <c r="D214" s="111">
        <v>759</v>
      </c>
      <c r="E214" s="111">
        <v>28</v>
      </c>
      <c r="F214" s="111">
        <v>3</v>
      </c>
      <c r="G214" s="111">
        <v>22</v>
      </c>
      <c r="H214" s="111"/>
      <c r="I214" s="111"/>
      <c r="J214" s="111">
        <v>6</v>
      </c>
      <c r="K214" s="216">
        <v>2</v>
      </c>
      <c r="L214" s="111">
        <v>181.7</v>
      </c>
      <c r="M214" s="111" t="s">
        <v>569</v>
      </c>
      <c r="N214" s="111">
        <v>0</v>
      </c>
      <c r="O214" s="111">
        <v>23</v>
      </c>
      <c r="P214" s="111">
        <v>0</v>
      </c>
      <c r="Q214" s="111">
        <v>6</v>
      </c>
      <c r="R214" s="109">
        <v>0.64500000000000002</v>
      </c>
      <c r="S214" s="111">
        <v>1</v>
      </c>
      <c r="T214" s="2">
        <v>0</v>
      </c>
      <c r="U214" s="107">
        <v>0</v>
      </c>
      <c r="V214" s="112">
        <v>990</v>
      </c>
      <c r="W214" s="107">
        <v>57</v>
      </c>
      <c r="X214" s="217">
        <v>1</v>
      </c>
      <c r="Y214" s="217">
        <v>18.7</v>
      </c>
      <c r="Z214" s="112">
        <v>0</v>
      </c>
      <c r="AA214" s="112">
        <v>0</v>
      </c>
      <c r="AB214" s="112">
        <v>385</v>
      </c>
      <c r="AC214" s="112">
        <v>101</v>
      </c>
      <c r="AD214" s="112">
        <v>2</v>
      </c>
      <c r="AE214" s="109">
        <v>0.51700000000000002</v>
      </c>
      <c r="AF214" s="109">
        <v>4.8000000000000001E-2</v>
      </c>
      <c r="AG214" s="107">
        <v>0</v>
      </c>
      <c r="AH214" s="107">
        <v>0</v>
      </c>
      <c r="AI214" s="106">
        <v>0</v>
      </c>
      <c r="AJ214" s="107">
        <v>1</v>
      </c>
      <c r="AK214" s="107">
        <v>0</v>
      </c>
      <c r="AL214" s="111">
        <v>0</v>
      </c>
      <c r="AM214" s="111">
        <v>0</v>
      </c>
      <c r="AN214" s="107">
        <v>0</v>
      </c>
      <c r="AO214" s="107">
        <v>3</v>
      </c>
      <c r="AP214" s="109">
        <v>0.216</v>
      </c>
      <c r="AQ214" s="105">
        <v>0</v>
      </c>
      <c r="AR214" s="106">
        <v>0</v>
      </c>
      <c r="AS214" s="107">
        <v>0</v>
      </c>
      <c r="AT214" s="107">
        <v>1</v>
      </c>
      <c r="AU214" s="107">
        <v>3</v>
      </c>
      <c r="AV214" s="108">
        <v>4.1605774213400002</v>
      </c>
      <c r="AW214" s="107">
        <v>0</v>
      </c>
      <c r="AX214" s="107">
        <v>0</v>
      </c>
      <c r="AY214" s="107">
        <v>0</v>
      </c>
      <c r="AZ214" s="107">
        <v>0</v>
      </c>
      <c r="BA214" s="218" t="s">
        <v>588</v>
      </c>
      <c r="BB214" s="218" t="s">
        <v>589</v>
      </c>
      <c r="BC214" s="111">
        <v>156</v>
      </c>
      <c r="BD214" s="107">
        <v>921</v>
      </c>
      <c r="BE214" s="107">
        <v>38</v>
      </c>
      <c r="BF214" s="109">
        <v>0.439</v>
      </c>
      <c r="BG214" s="105">
        <v>386.78674629900001</v>
      </c>
      <c r="BH214" s="113">
        <v>29.184783817</v>
      </c>
      <c r="BI214" s="113">
        <v>6638.9095008300001</v>
      </c>
      <c r="BJ214" s="113">
        <v>6852.5693193000006</v>
      </c>
      <c r="BK214" s="113">
        <v>0</v>
      </c>
      <c r="BL214" s="113">
        <v>0</v>
      </c>
      <c r="BM214" s="113">
        <v>18.229058758899999</v>
      </c>
      <c r="BN214" s="113">
        <v>770.04495392131594</v>
      </c>
      <c r="BO214" s="105">
        <v>3</v>
      </c>
      <c r="BP214" s="105">
        <v>0</v>
      </c>
      <c r="BQ214" s="105">
        <v>0</v>
      </c>
      <c r="BR214" s="111" t="s">
        <v>564</v>
      </c>
      <c r="BS214" s="111" t="s">
        <v>564</v>
      </c>
      <c r="BT214" s="111" t="s">
        <v>564</v>
      </c>
      <c r="BU214" s="107">
        <v>0</v>
      </c>
      <c r="BV214" s="106">
        <v>0</v>
      </c>
      <c r="BW214" s="107">
        <v>1</v>
      </c>
      <c r="BX214" s="107">
        <v>60</v>
      </c>
      <c r="BY214" s="216">
        <v>1</v>
      </c>
      <c r="BZ214" s="220">
        <v>49.9</v>
      </c>
      <c r="CA214" s="111">
        <v>0</v>
      </c>
      <c r="CB214" s="111">
        <v>17</v>
      </c>
      <c r="CC214" s="111">
        <v>0</v>
      </c>
      <c r="CD214" s="112">
        <v>1</v>
      </c>
      <c r="CE214" s="114">
        <v>0.94299999999999995</v>
      </c>
      <c r="CF214" s="216">
        <v>0</v>
      </c>
      <c r="CG214" s="216">
        <v>0</v>
      </c>
      <c r="CH214" s="107">
        <v>1</v>
      </c>
      <c r="CI214" s="110"/>
      <c r="CJ214" s="107">
        <v>4</v>
      </c>
      <c r="CK214" s="107">
        <v>0</v>
      </c>
      <c r="CL214" s="112">
        <v>0</v>
      </c>
      <c r="CM214" s="112">
        <v>0</v>
      </c>
      <c r="CN214" s="115">
        <v>10</v>
      </c>
      <c r="CO214" s="115">
        <v>12.333333333333334</v>
      </c>
      <c r="CP214" s="115">
        <v>1756.6666666666667</v>
      </c>
      <c r="CQ214" s="116">
        <v>203888.88888888888</v>
      </c>
      <c r="CR214" s="115">
        <v>1</v>
      </c>
      <c r="CS214" s="115">
        <v>1</v>
      </c>
      <c r="CT214" s="112">
        <v>3</v>
      </c>
      <c r="CU214" s="112">
        <v>0</v>
      </c>
      <c r="CV214" s="112">
        <v>91</v>
      </c>
      <c r="CW214" s="112">
        <v>1</v>
      </c>
    </row>
    <row r="215" spans="1:101" s="219" customFormat="1" x14ac:dyDescent="0.25">
      <c r="A215" s="110" t="s">
        <v>99</v>
      </c>
      <c r="B215" s="111">
        <v>40</v>
      </c>
      <c r="C215" s="111">
        <v>84</v>
      </c>
      <c r="D215" s="111">
        <v>684</v>
      </c>
      <c r="E215" s="111">
        <v>3</v>
      </c>
      <c r="F215" s="111">
        <v>0</v>
      </c>
      <c r="G215" s="111">
        <v>72</v>
      </c>
      <c r="H215" s="111"/>
      <c r="I215" s="111">
        <v>1</v>
      </c>
      <c r="J215" s="111">
        <v>13</v>
      </c>
      <c r="K215" s="216">
        <v>3</v>
      </c>
      <c r="L215" s="111">
        <v>384.7</v>
      </c>
      <c r="M215" s="111" t="s">
        <v>569</v>
      </c>
      <c r="N215" s="111">
        <v>0</v>
      </c>
      <c r="O215" s="111">
        <v>0</v>
      </c>
      <c r="P215" s="111">
        <v>0</v>
      </c>
      <c r="Q215" s="111">
        <v>2</v>
      </c>
      <c r="R215" s="109">
        <v>0.96875</v>
      </c>
      <c r="S215" s="111">
        <v>5</v>
      </c>
      <c r="T215" s="2">
        <v>0</v>
      </c>
      <c r="U215" s="107">
        <v>3</v>
      </c>
      <c r="V215" s="112">
        <v>135</v>
      </c>
      <c r="W215" s="107">
        <v>526</v>
      </c>
      <c r="X215" s="217">
        <v>1</v>
      </c>
      <c r="Y215" s="217">
        <v>5.7</v>
      </c>
      <c r="Z215" s="112">
        <v>0</v>
      </c>
      <c r="AA215" s="112">
        <v>0</v>
      </c>
      <c r="AB215" s="112">
        <v>809</v>
      </c>
      <c r="AC215" s="112">
        <v>158</v>
      </c>
      <c r="AD215" s="112">
        <v>0</v>
      </c>
      <c r="AE215" s="109">
        <v>0.69767441860465118</v>
      </c>
      <c r="AF215" s="109">
        <v>4.8000000000000001E-2</v>
      </c>
      <c r="AG215" s="107">
        <v>0</v>
      </c>
      <c r="AH215" s="107">
        <v>0</v>
      </c>
      <c r="AI215" s="106">
        <v>0</v>
      </c>
      <c r="AJ215" s="107">
        <v>0</v>
      </c>
      <c r="AK215" s="107">
        <v>0</v>
      </c>
      <c r="AL215" s="111">
        <v>0</v>
      </c>
      <c r="AM215" s="111">
        <v>0</v>
      </c>
      <c r="AN215" s="107">
        <v>0</v>
      </c>
      <c r="AO215" s="107">
        <v>8</v>
      </c>
      <c r="AP215" s="109">
        <v>6.9767441860465115E-2</v>
      </c>
      <c r="AQ215" s="105">
        <v>0</v>
      </c>
      <c r="AR215" s="106">
        <v>0</v>
      </c>
      <c r="AS215" s="107">
        <v>4</v>
      </c>
      <c r="AT215" s="107">
        <v>5</v>
      </c>
      <c r="AU215" s="107">
        <v>5</v>
      </c>
      <c r="AV215" s="108">
        <v>3.2993958781899999</v>
      </c>
      <c r="AW215" s="107">
        <v>1</v>
      </c>
      <c r="AX215" s="107">
        <v>0</v>
      </c>
      <c r="AY215" s="107">
        <v>0</v>
      </c>
      <c r="AZ215" s="107">
        <v>0</v>
      </c>
      <c r="BA215" s="218">
        <v>1</v>
      </c>
      <c r="BB215" s="218">
        <v>3389.4</v>
      </c>
      <c r="BC215" s="111">
        <v>921</v>
      </c>
      <c r="BD215" s="107">
        <v>4220</v>
      </c>
      <c r="BE215" s="107">
        <v>610</v>
      </c>
      <c r="BF215" s="109">
        <v>0.46511627906976744</v>
      </c>
      <c r="BG215" s="105">
        <v>0</v>
      </c>
      <c r="BH215" s="113">
        <v>846.37839441100004</v>
      </c>
      <c r="BI215" s="113">
        <v>0</v>
      </c>
      <c r="BJ215" s="113">
        <v>1417.25058969</v>
      </c>
      <c r="BK215" s="113">
        <v>0</v>
      </c>
      <c r="BL215" s="113">
        <v>846.37839441100004</v>
      </c>
      <c r="BM215" s="113">
        <v>154.619560006</v>
      </c>
      <c r="BN215" s="113">
        <v>0</v>
      </c>
      <c r="BO215" s="105">
        <v>0</v>
      </c>
      <c r="BP215" s="105">
        <v>0</v>
      </c>
      <c r="BQ215" s="105">
        <v>0</v>
      </c>
      <c r="BR215" s="111" t="s">
        <v>564</v>
      </c>
      <c r="BS215" s="111" t="s">
        <v>564</v>
      </c>
      <c r="BT215" s="111" t="s">
        <v>564</v>
      </c>
      <c r="BU215" s="107">
        <v>0</v>
      </c>
      <c r="BV215" s="106">
        <v>0</v>
      </c>
      <c r="BW215" s="107">
        <v>3</v>
      </c>
      <c r="BX215" s="107">
        <v>132</v>
      </c>
      <c r="BY215" s="216">
        <v>2</v>
      </c>
      <c r="BZ215" s="220">
        <v>1779.4</v>
      </c>
      <c r="CA215" s="111">
        <v>0</v>
      </c>
      <c r="CB215" s="111">
        <v>0</v>
      </c>
      <c r="CC215" s="111">
        <v>0</v>
      </c>
      <c r="CD215" s="112">
        <v>61</v>
      </c>
      <c r="CE215" s="114">
        <v>0.91100000000000003</v>
      </c>
      <c r="CF215" s="216">
        <v>1</v>
      </c>
      <c r="CG215" s="216">
        <v>7</v>
      </c>
      <c r="CH215" s="107">
        <v>0</v>
      </c>
      <c r="CI215" s="110"/>
      <c r="CJ215" s="107">
        <v>12</v>
      </c>
      <c r="CK215" s="107">
        <v>1</v>
      </c>
      <c r="CL215" s="112">
        <v>0</v>
      </c>
      <c r="CM215" s="112">
        <v>1</v>
      </c>
      <c r="CN215" s="115">
        <v>43.333333333333336</v>
      </c>
      <c r="CO215" s="115">
        <v>2343.6666666666665</v>
      </c>
      <c r="CP215" s="115">
        <v>119449</v>
      </c>
      <c r="CQ215" s="116">
        <v>476318.19283566432</v>
      </c>
      <c r="CR215" s="115">
        <v>0</v>
      </c>
      <c r="CS215" s="115">
        <v>2</v>
      </c>
      <c r="CT215" s="112">
        <v>2</v>
      </c>
      <c r="CU215" s="112">
        <v>4061</v>
      </c>
      <c r="CV215" s="112">
        <v>166</v>
      </c>
      <c r="CW215" s="112">
        <v>33</v>
      </c>
    </row>
    <row r="216" spans="1:101" s="219" customFormat="1" x14ac:dyDescent="0.25">
      <c r="A216" s="110" t="s">
        <v>44</v>
      </c>
      <c r="B216" s="111">
        <v>43</v>
      </c>
      <c r="C216" s="111">
        <v>80</v>
      </c>
      <c r="D216" s="111">
        <v>1844</v>
      </c>
      <c r="E216" s="111">
        <v>163</v>
      </c>
      <c r="F216" s="111">
        <v>0</v>
      </c>
      <c r="G216" s="111">
        <v>41</v>
      </c>
      <c r="H216" s="111"/>
      <c r="I216" s="111"/>
      <c r="J216" s="111">
        <v>21</v>
      </c>
      <c r="K216" s="216">
        <v>4</v>
      </c>
      <c r="L216" s="111">
        <v>326</v>
      </c>
      <c r="M216" s="111" t="s">
        <v>568</v>
      </c>
      <c r="N216" s="111">
        <v>3</v>
      </c>
      <c r="O216" s="111">
        <v>47</v>
      </c>
      <c r="P216" s="111">
        <v>0</v>
      </c>
      <c r="Q216" s="111">
        <v>0</v>
      </c>
      <c r="R216" s="109">
        <v>0.64500000000000002</v>
      </c>
      <c r="S216" s="111">
        <v>3</v>
      </c>
      <c r="T216" s="2">
        <v>0</v>
      </c>
      <c r="U216" s="107">
        <v>0</v>
      </c>
      <c r="V216" s="112">
        <v>1814</v>
      </c>
      <c r="W216" s="107">
        <v>18</v>
      </c>
      <c r="X216" s="217">
        <v>2</v>
      </c>
      <c r="Y216" s="217">
        <v>30.6</v>
      </c>
      <c r="Z216" s="112">
        <v>0</v>
      </c>
      <c r="AA216" s="112">
        <v>0</v>
      </c>
      <c r="AB216" s="112">
        <v>0</v>
      </c>
      <c r="AC216" s="112">
        <v>0</v>
      </c>
      <c r="AD216" s="112">
        <v>2</v>
      </c>
      <c r="AE216" s="109">
        <v>0.51700000000000002</v>
      </c>
      <c r="AF216" s="109">
        <v>4.8000000000000001E-2</v>
      </c>
      <c r="AG216" s="107">
        <v>1</v>
      </c>
      <c r="AH216" s="107">
        <v>0</v>
      </c>
      <c r="AI216" s="106">
        <v>0</v>
      </c>
      <c r="AJ216" s="107">
        <v>3</v>
      </c>
      <c r="AK216" s="107">
        <v>0</v>
      </c>
      <c r="AL216" s="111">
        <v>0</v>
      </c>
      <c r="AM216" s="111">
        <v>0</v>
      </c>
      <c r="AN216" s="107">
        <v>0</v>
      </c>
      <c r="AO216" s="107">
        <v>2</v>
      </c>
      <c r="AP216" s="109">
        <v>0.216</v>
      </c>
      <c r="AQ216" s="105">
        <v>747.93801727300001</v>
      </c>
      <c r="AR216" s="106">
        <v>0</v>
      </c>
      <c r="AS216" s="107">
        <v>0</v>
      </c>
      <c r="AT216" s="107">
        <v>1</v>
      </c>
      <c r="AU216" s="107">
        <v>5</v>
      </c>
      <c r="AV216" s="108">
        <v>8.4925445126199985</v>
      </c>
      <c r="AW216" s="107">
        <v>3</v>
      </c>
      <c r="AX216" s="107">
        <v>0</v>
      </c>
      <c r="AY216" s="107">
        <v>0</v>
      </c>
      <c r="AZ216" s="107">
        <v>0</v>
      </c>
      <c r="BA216" s="218">
        <v>1</v>
      </c>
      <c r="BB216" s="218">
        <v>45.1</v>
      </c>
      <c r="BC216" s="111">
        <v>0</v>
      </c>
      <c r="BD216" s="107">
        <v>234</v>
      </c>
      <c r="BE216" s="107">
        <v>0</v>
      </c>
      <c r="BF216" s="109">
        <v>0.439</v>
      </c>
      <c r="BG216" s="105">
        <v>13.070750379140001</v>
      </c>
      <c r="BH216" s="113">
        <v>25201.491758600001</v>
      </c>
      <c r="BI216" s="113">
        <v>24980.694250500001</v>
      </c>
      <c r="BJ216" s="113">
        <v>26073.3397573</v>
      </c>
      <c r="BK216" s="113">
        <v>0</v>
      </c>
      <c r="BL216" s="113">
        <v>0</v>
      </c>
      <c r="BM216" s="113">
        <v>49.055790220900001</v>
      </c>
      <c r="BN216" s="113">
        <v>1251.4719806933663</v>
      </c>
      <c r="BO216" s="105">
        <v>2</v>
      </c>
      <c r="BP216" s="105">
        <v>0</v>
      </c>
      <c r="BQ216" s="105">
        <v>0</v>
      </c>
      <c r="BR216" s="111" t="s">
        <v>564</v>
      </c>
      <c r="BS216" s="111" t="s">
        <v>564</v>
      </c>
      <c r="BT216" s="111" t="s">
        <v>564</v>
      </c>
      <c r="BU216" s="107">
        <v>0</v>
      </c>
      <c r="BV216" s="106">
        <v>0</v>
      </c>
      <c r="BW216" s="107">
        <v>2</v>
      </c>
      <c r="BX216" s="107">
        <v>72</v>
      </c>
      <c r="BY216" s="216">
        <v>1</v>
      </c>
      <c r="BZ216" s="220">
        <v>84.2</v>
      </c>
      <c r="CA216" s="111">
        <v>0</v>
      </c>
      <c r="CB216" s="111">
        <v>0</v>
      </c>
      <c r="CC216" s="111">
        <v>0</v>
      </c>
      <c r="CD216" s="112" t="s">
        <v>555</v>
      </c>
      <c r="CE216" s="114">
        <v>0.94699999999999995</v>
      </c>
      <c r="CF216" s="216">
        <v>8</v>
      </c>
      <c r="CG216" s="216">
        <v>275.5</v>
      </c>
      <c r="CH216" s="107">
        <v>1</v>
      </c>
      <c r="CI216" s="110">
        <v>2</v>
      </c>
      <c r="CJ216" s="107">
        <v>0</v>
      </c>
      <c r="CK216" s="107">
        <v>1</v>
      </c>
      <c r="CL216" s="112">
        <v>0</v>
      </c>
      <c r="CM216" s="112">
        <v>0</v>
      </c>
      <c r="CN216" s="115">
        <v>11.666666666666666</v>
      </c>
      <c r="CO216" s="115">
        <v>186</v>
      </c>
      <c r="CP216" s="115">
        <v>3951.6666666666665</v>
      </c>
      <c r="CQ216" s="116">
        <v>1088766.6666666667</v>
      </c>
      <c r="CR216" s="115">
        <v>2</v>
      </c>
      <c r="CS216" s="115">
        <v>1</v>
      </c>
      <c r="CT216" s="112">
        <v>12</v>
      </c>
      <c r="CU216" s="112">
        <v>0</v>
      </c>
      <c r="CV216" s="112">
        <v>102</v>
      </c>
      <c r="CW216" s="112">
        <v>0</v>
      </c>
    </row>
    <row r="217" spans="1:101" s="219" customFormat="1" x14ac:dyDescent="0.25">
      <c r="A217" s="110" t="s">
        <v>284</v>
      </c>
      <c r="B217" s="111">
        <v>3</v>
      </c>
      <c r="C217" s="111">
        <v>21</v>
      </c>
      <c r="D217" s="111">
        <v>315</v>
      </c>
      <c r="E217" s="111">
        <v>4</v>
      </c>
      <c r="F217" s="111">
        <v>1</v>
      </c>
      <c r="G217" s="111">
        <v>27</v>
      </c>
      <c r="H217" s="111"/>
      <c r="I217" s="111"/>
      <c r="J217" s="111">
        <v>12</v>
      </c>
      <c r="K217" s="216">
        <v>2</v>
      </c>
      <c r="L217" s="111">
        <v>220</v>
      </c>
      <c r="M217" s="111" t="s">
        <v>569</v>
      </c>
      <c r="N217" s="111">
        <v>26</v>
      </c>
      <c r="O217" s="111">
        <v>0</v>
      </c>
      <c r="P217" s="111">
        <v>0</v>
      </c>
      <c r="Q217" s="111">
        <v>2</v>
      </c>
      <c r="R217" s="109">
        <v>0.43243243243243246</v>
      </c>
      <c r="S217" s="111">
        <v>3</v>
      </c>
      <c r="T217" s="2">
        <v>0</v>
      </c>
      <c r="U217" s="107">
        <v>1</v>
      </c>
      <c r="V217" s="112">
        <v>10</v>
      </c>
      <c r="W217" s="107">
        <v>280</v>
      </c>
      <c r="X217" s="217">
        <v>1</v>
      </c>
      <c r="Y217" s="217">
        <v>120.2</v>
      </c>
      <c r="Z217" s="112">
        <v>0</v>
      </c>
      <c r="AA217" s="112">
        <v>0</v>
      </c>
      <c r="AB217" s="112">
        <v>1115</v>
      </c>
      <c r="AC217" s="112">
        <v>35</v>
      </c>
      <c r="AD217" s="112">
        <v>9</v>
      </c>
      <c r="AE217" s="109">
        <v>0.6470588235294118</v>
      </c>
      <c r="AF217" s="109">
        <v>3.9215686274509803E-2</v>
      </c>
      <c r="AG217" s="107">
        <v>0</v>
      </c>
      <c r="AH217" s="107">
        <v>1</v>
      </c>
      <c r="AI217" s="106">
        <v>19996.823979825185</v>
      </c>
      <c r="AJ217" s="107">
        <v>0</v>
      </c>
      <c r="AK217" s="107">
        <v>0</v>
      </c>
      <c r="AL217" s="111">
        <v>0</v>
      </c>
      <c r="AM217" s="111">
        <v>0</v>
      </c>
      <c r="AN217" s="107">
        <v>1</v>
      </c>
      <c r="AO217" s="107">
        <v>11</v>
      </c>
      <c r="AP217" s="109">
        <v>0.27450980392156865</v>
      </c>
      <c r="AQ217" s="105">
        <v>0</v>
      </c>
      <c r="AR217" s="106">
        <v>70.982536455000002</v>
      </c>
      <c r="AS217" s="107">
        <v>0</v>
      </c>
      <c r="AT217" s="107">
        <v>0</v>
      </c>
      <c r="AU217" s="107">
        <v>4</v>
      </c>
      <c r="AV217" s="108">
        <v>0</v>
      </c>
      <c r="AW217" s="107">
        <v>0</v>
      </c>
      <c r="AX217" s="107">
        <v>0</v>
      </c>
      <c r="AY217" s="107">
        <v>0</v>
      </c>
      <c r="AZ217" s="107">
        <v>2</v>
      </c>
      <c r="BA217" s="218" t="s">
        <v>588</v>
      </c>
      <c r="BB217" s="218" t="s">
        <v>589</v>
      </c>
      <c r="BC217" s="111">
        <v>485</v>
      </c>
      <c r="BD217" s="107">
        <v>3209</v>
      </c>
      <c r="BE217" s="107">
        <v>779</v>
      </c>
      <c r="BF217" s="109">
        <v>0.62745098039215685</v>
      </c>
      <c r="BG217" s="105">
        <v>0</v>
      </c>
      <c r="BH217" s="113">
        <v>1175.6285290799999</v>
      </c>
      <c r="BI217" s="113">
        <v>1158.85693154</v>
      </c>
      <c r="BJ217" s="113">
        <v>1175.60039291</v>
      </c>
      <c r="BK217" s="113">
        <v>0</v>
      </c>
      <c r="BL217" s="113">
        <v>0</v>
      </c>
      <c r="BM217" s="113">
        <v>113.726231162</v>
      </c>
      <c r="BN217" s="113">
        <v>122.753797998249</v>
      </c>
      <c r="BO217" s="105">
        <v>0</v>
      </c>
      <c r="BP217" s="105">
        <v>0</v>
      </c>
      <c r="BQ217" s="105">
        <v>0</v>
      </c>
      <c r="BR217" s="111" t="s">
        <v>564</v>
      </c>
      <c r="BS217" s="111" t="s">
        <v>564</v>
      </c>
      <c r="BT217" s="111" t="s">
        <v>564</v>
      </c>
      <c r="BU217" s="107">
        <v>0</v>
      </c>
      <c r="BV217" s="106">
        <v>0</v>
      </c>
      <c r="BW217" s="107">
        <v>0</v>
      </c>
      <c r="BX217" s="107">
        <v>0</v>
      </c>
      <c r="BY217" s="216">
        <v>5</v>
      </c>
      <c r="BZ217" s="220">
        <v>1806.4</v>
      </c>
      <c r="CA217" s="111">
        <v>0</v>
      </c>
      <c r="CB217" s="111">
        <v>250</v>
      </c>
      <c r="CC217" s="111">
        <v>0</v>
      </c>
      <c r="CD217" s="112">
        <v>20</v>
      </c>
      <c r="CE217" s="114">
        <v>0.96699999999999997</v>
      </c>
      <c r="CF217" s="216">
        <v>0</v>
      </c>
      <c r="CG217" s="216">
        <v>0</v>
      </c>
      <c r="CH217" s="107">
        <v>7</v>
      </c>
      <c r="CI217" s="110"/>
      <c r="CJ217" s="107">
        <v>8</v>
      </c>
      <c r="CK217" s="107">
        <v>0</v>
      </c>
      <c r="CL217" s="112">
        <v>1</v>
      </c>
      <c r="CM217" s="112">
        <v>0</v>
      </c>
      <c r="CN217" s="115">
        <v>8.3333333333333339</v>
      </c>
      <c r="CO217" s="115">
        <v>0</v>
      </c>
      <c r="CP217" s="115">
        <v>0</v>
      </c>
      <c r="CQ217" s="116">
        <v>39418.518518518518</v>
      </c>
      <c r="CR217" s="115">
        <v>9</v>
      </c>
      <c r="CS217" s="115">
        <v>0</v>
      </c>
      <c r="CT217" s="112">
        <v>1</v>
      </c>
      <c r="CU217" s="112">
        <v>0</v>
      </c>
      <c r="CV217" s="112">
        <v>423</v>
      </c>
      <c r="CW217" s="112">
        <v>12</v>
      </c>
    </row>
    <row r="218" spans="1:101" s="219" customFormat="1" x14ac:dyDescent="0.25">
      <c r="A218" s="110" t="s">
        <v>28</v>
      </c>
      <c r="B218" s="111">
        <v>1</v>
      </c>
      <c r="C218" s="111">
        <v>17</v>
      </c>
      <c r="D218" s="111">
        <v>310</v>
      </c>
      <c r="E218" s="111">
        <v>6</v>
      </c>
      <c r="F218" s="111">
        <v>0</v>
      </c>
      <c r="G218" s="111">
        <v>10</v>
      </c>
      <c r="H218" s="111"/>
      <c r="I218" s="111"/>
      <c r="J218" s="111">
        <v>0</v>
      </c>
      <c r="K218" s="216">
        <v>3</v>
      </c>
      <c r="L218" s="111">
        <v>7910.7</v>
      </c>
      <c r="M218" s="111" t="s">
        <v>568</v>
      </c>
      <c r="N218" s="111">
        <v>0</v>
      </c>
      <c r="O218" s="111">
        <v>0</v>
      </c>
      <c r="P218" s="111">
        <v>0</v>
      </c>
      <c r="Q218" s="111">
        <v>0</v>
      </c>
      <c r="R218" s="109">
        <v>0.64500000000000002</v>
      </c>
      <c r="S218" s="111">
        <v>0</v>
      </c>
      <c r="T218" s="2">
        <v>0</v>
      </c>
      <c r="U218" s="107">
        <v>0</v>
      </c>
      <c r="V218" s="112">
        <v>81</v>
      </c>
      <c r="W218" s="107">
        <v>11</v>
      </c>
      <c r="X218" s="217">
        <v>2</v>
      </c>
      <c r="Y218" s="217">
        <v>110</v>
      </c>
      <c r="Z218" s="112">
        <v>0</v>
      </c>
      <c r="AA218" s="112">
        <v>0</v>
      </c>
      <c r="AB218" s="112">
        <v>0</v>
      </c>
      <c r="AC218" s="112">
        <v>0</v>
      </c>
      <c r="AD218" s="112">
        <v>0</v>
      </c>
      <c r="AE218" s="109">
        <v>0.70588235294117652</v>
      </c>
      <c r="AF218" s="109">
        <v>2.9411764705882353E-2</v>
      </c>
      <c r="AG218" s="107">
        <v>0</v>
      </c>
      <c r="AH218" s="107">
        <v>0</v>
      </c>
      <c r="AI218" s="106">
        <v>0</v>
      </c>
      <c r="AJ218" s="107">
        <v>0</v>
      </c>
      <c r="AK218" s="107">
        <v>0</v>
      </c>
      <c r="AL218" s="111">
        <v>0</v>
      </c>
      <c r="AM218" s="111">
        <v>0</v>
      </c>
      <c r="AN218" s="107">
        <v>0</v>
      </c>
      <c r="AO218" s="107">
        <v>1</v>
      </c>
      <c r="AP218" s="109">
        <v>5.8823529411764705E-2</v>
      </c>
      <c r="AQ218" s="105">
        <v>0</v>
      </c>
      <c r="AR218" s="106">
        <v>0.97720411868500001</v>
      </c>
      <c r="AS218" s="107">
        <v>0</v>
      </c>
      <c r="AT218" s="107">
        <v>0</v>
      </c>
      <c r="AU218" s="107">
        <v>0</v>
      </c>
      <c r="AV218" s="108">
        <v>19.795089355000002</v>
      </c>
      <c r="AW218" s="107">
        <v>0</v>
      </c>
      <c r="AX218" s="107">
        <v>0</v>
      </c>
      <c r="AY218" s="107">
        <v>0</v>
      </c>
      <c r="AZ218" s="107">
        <v>0</v>
      </c>
      <c r="BA218" s="218" t="s">
        <v>588</v>
      </c>
      <c r="BB218" s="218" t="s">
        <v>589</v>
      </c>
      <c r="BC218" s="111">
        <v>40</v>
      </c>
      <c r="BD218" s="107">
        <v>1439</v>
      </c>
      <c r="BE218" s="107">
        <v>129</v>
      </c>
      <c r="BF218" s="109">
        <v>0.58823529411764708</v>
      </c>
      <c r="BG218" s="105">
        <v>0</v>
      </c>
      <c r="BH218" s="113">
        <v>10315.1226558</v>
      </c>
      <c r="BI218" s="113">
        <v>10513.813898299999</v>
      </c>
      <c r="BJ218" s="113">
        <v>10579.8351898</v>
      </c>
      <c r="BK218" s="113">
        <v>10486.3772331</v>
      </c>
      <c r="BL218" s="113">
        <v>0</v>
      </c>
      <c r="BM218" s="113">
        <v>107.67306855</v>
      </c>
      <c r="BN218" s="113">
        <v>177.54148788156999</v>
      </c>
      <c r="BO218" s="105">
        <v>1</v>
      </c>
      <c r="BP218" s="105">
        <v>0</v>
      </c>
      <c r="BQ218" s="105">
        <v>0</v>
      </c>
      <c r="BR218" s="111" t="s">
        <v>564</v>
      </c>
      <c r="BS218" s="111" t="s">
        <v>564</v>
      </c>
      <c r="BT218" s="111" t="s">
        <v>564</v>
      </c>
      <c r="BU218" s="107">
        <v>1</v>
      </c>
      <c r="BV218" s="106">
        <v>0</v>
      </c>
      <c r="BW218" s="107">
        <v>3</v>
      </c>
      <c r="BX218" s="107">
        <v>140</v>
      </c>
      <c r="BY218" s="216">
        <v>1</v>
      </c>
      <c r="BZ218" s="220">
        <v>2232.5</v>
      </c>
      <c r="CA218" s="111">
        <v>0</v>
      </c>
      <c r="CB218" s="111">
        <v>5</v>
      </c>
      <c r="CC218" s="111">
        <v>0</v>
      </c>
      <c r="CD218" s="112" t="s">
        <v>555</v>
      </c>
      <c r="CE218" s="114">
        <v>0.94799999999999995</v>
      </c>
      <c r="CF218" s="216">
        <v>1</v>
      </c>
      <c r="CG218" s="216">
        <v>25</v>
      </c>
      <c r="CH218" s="107">
        <v>0</v>
      </c>
      <c r="CI218" s="110"/>
      <c r="CJ218" s="107">
        <v>0</v>
      </c>
      <c r="CK218" s="107">
        <v>0</v>
      </c>
      <c r="CL218" s="112">
        <v>0</v>
      </c>
      <c r="CM218" s="112">
        <v>0</v>
      </c>
      <c r="CN218" s="115">
        <v>1.6666666666666667</v>
      </c>
      <c r="CO218" s="115">
        <v>0</v>
      </c>
      <c r="CP218" s="115">
        <v>0</v>
      </c>
      <c r="CQ218" s="116">
        <v>88351.851851851854</v>
      </c>
      <c r="CR218" s="115">
        <v>0</v>
      </c>
      <c r="CS218" s="115">
        <v>0</v>
      </c>
      <c r="CT218" s="112">
        <v>2</v>
      </c>
      <c r="CU218" s="112">
        <v>0</v>
      </c>
      <c r="CV218" s="112">
        <v>0</v>
      </c>
      <c r="CW218" s="112">
        <v>0</v>
      </c>
    </row>
    <row r="219" spans="1:101" s="219" customFormat="1" x14ac:dyDescent="0.25">
      <c r="A219" s="110" t="s">
        <v>115</v>
      </c>
      <c r="B219" s="111">
        <v>0</v>
      </c>
      <c r="C219" s="111">
        <v>11</v>
      </c>
      <c r="D219" s="111">
        <v>256</v>
      </c>
      <c r="E219" s="111">
        <v>2</v>
      </c>
      <c r="F219" s="111">
        <v>0</v>
      </c>
      <c r="G219" s="111">
        <v>9</v>
      </c>
      <c r="H219" s="111"/>
      <c r="I219" s="111"/>
      <c r="J219" s="111">
        <v>7</v>
      </c>
      <c r="K219" s="216">
        <v>3</v>
      </c>
      <c r="L219" s="111">
        <v>1561.7</v>
      </c>
      <c r="M219" s="111" t="s">
        <v>569</v>
      </c>
      <c r="N219" s="111">
        <v>2</v>
      </c>
      <c r="O219" s="111">
        <v>0</v>
      </c>
      <c r="P219" s="111">
        <v>0</v>
      </c>
      <c r="Q219" s="111">
        <v>0</v>
      </c>
      <c r="R219" s="109">
        <v>0.64500000000000002</v>
      </c>
      <c r="S219" s="111">
        <v>1</v>
      </c>
      <c r="T219" s="2">
        <v>0</v>
      </c>
      <c r="U219" s="107">
        <v>0</v>
      </c>
      <c r="V219" s="112">
        <v>1</v>
      </c>
      <c r="W219" s="107">
        <v>10</v>
      </c>
      <c r="X219" s="217">
        <v>1</v>
      </c>
      <c r="Y219" s="217">
        <v>1999.8</v>
      </c>
      <c r="Z219" s="112">
        <v>0</v>
      </c>
      <c r="AA219" s="112">
        <v>0</v>
      </c>
      <c r="AB219" s="112">
        <v>106</v>
      </c>
      <c r="AC219" s="112">
        <v>3</v>
      </c>
      <c r="AD219" s="112">
        <v>1</v>
      </c>
      <c r="AE219" s="109">
        <v>0.51700000000000002</v>
      </c>
      <c r="AF219" s="109">
        <v>4.8000000000000001E-2</v>
      </c>
      <c r="AG219" s="107">
        <v>0</v>
      </c>
      <c r="AH219" s="107">
        <v>1</v>
      </c>
      <c r="AI219" s="106">
        <v>0</v>
      </c>
      <c r="AJ219" s="107">
        <v>2</v>
      </c>
      <c r="AK219" s="107">
        <v>0</v>
      </c>
      <c r="AL219" s="111">
        <v>0</v>
      </c>
      <c r="AM219" s="111">
        <v>0</v>
      </c>
      <c r="AN219" s="107">
        <v>0</v>
      </c>
      <c r="AO219" s="107">
        <v>7</v>
      </c>
      <c r="AP219" s="109">
        <v>0.216</v>
      </c>
      <c r="AQ219" s="105">
        <v>0</v>
      </c>
      <c r="AR219" s="106">
        <v>0</v>
      </c>
      <c r="AS219" s="107">
        <v>0</v>
      </c>
      <c r="AT219" s="107">
        <v>0</v>
      </c>
      <c r="AU219" s="107">
        <v>1</v>
      </c>
      <c r="AV219" s="108">
        <v>0.282010033178</v>
      </c>
      <c r="AW219" s="107">
        <v>0</v>
      </c>
      <c r="AX219" s="107">
        <v>0</v>
      </c>
      <c r="AY219" s="107">
        <v>0</v>
      </c>
      <c r="AZ219" s="107">
        <v>0</v>
      </c>
      <c r="BA219" s="218" t="s">
        <v>588</v>
      </c>
      <c r="BB219" s="218" t="s">
        <v>589</v>
      </c>
      <c r="BC219" s="111">
        <v>394</v>
      </c>
      <c r="BD219" s="107">
        <v>1528</v>
      </c>
      <c r="BE219" s="107">
        <v>58</v>
      </c>
      <c r="BF219" s="109">
        <v>0.439</v>
      </c>
      <c r="BG219" s="105">
        <v>0</v>
      </c>
      <c r="BH219" s="113">
        <v>0</v>
      </c>
      <c r="BI219" s="113">
        <v>0</v>
      </c>
      <c r="BJ219" s="113">
        <v>55.901762534100001</v>
      </c>
      <c r="BK219" s="113">
        <v>0</v>
      </c>
      <c r="BL219" s="113">
        <v>0</v>
      </c>
      <c r="BM219" s="113">
        <v>4.4248067759500005</v>
      </c>
      <c r="BN219" s="113">
        <v>7.1964975708397194</v>
      </c>
      <c r="BO219" s="105">
        <v>0</v>
      </c>
      <c r="BP219" s="105">
        <v>0</v>
      </c>
      <c r="BQ219" s="105">
        <v>0</v>
      </c>
      <c r="BR219" s="111" t="s">
        <v>564</v>
      </c>
      <c r="BS219" s="111" t="s">
        <v>564</v>
      </c>
      <c r="BT219" s="111" t="s">
        <v>564</v>
      </c>
      <c r="BU219" s="107">
        <v>0</v>
      </c>
      <c r="BV219" s="106">
        <v>0</v>
      </c>
      <c r="BW219" s="107">
        <v>2</v>
      </c>
      <c r="BX219" s="107">
        <v>135</v>
      </c>
      <c r="BY219" s="216">
        <v>2</v>
      </c>
      <c r="BZ219" s="220">
        <v>2032.1</v>
      </c>
      <c r="CA219" s="111">
        <v>38</v>
      </c>
      <c r="CB219" s="111">
        <v>57</v>
      </c>
      <c r="CC219" s="111">
        <v>0</v>
      </c>
      <c r="CD219" s="112">
        <v>1</v>
      </c>
      <c r="CE219" s="114">
        <v>0.95499999999999996</v>
      </c>
      <c r="CF219" s="216">
        <v>4</v>
      </c>
      <c r="CG219" s="216">
        <v>993.4</v>
      </c>
      <c r="CH219" s="107">
        <v>0</v>
      </c>
      <c r="CI219" s="110"/>
      <c r="CJ219" s="107">
        <v>4</v>
      </c>
      <c r="CK219" s="107">
        <v>1</v>
      </c>
      <c r="CL219" s="112">
        <v>0</v>
      </c>
      <c r="CM219" s="112">
        <v>0</v>
      </c>
      <c r="CN219" s="115">
        <v>0</v>
      </c>
      <c r="CO219" s="115">
        <v>0</v>
      </c>
      <c r="CP219" s="115">
        <v>0</v>
      </c>
      <c r="CQ219" s="116">
        <v>8155.5555555555547</v>
      </c>
      <c r="CR219" s="115">
        <v>1</v>
      </c>
      <c r="CS219" s="115">
        <v>0</v>
      </c>
      <c r="CT219" s="112">
        <v>1</v>
      </c>
      <c r="CU219" s="112">
        <v>2</v>
      </c>
      <c r="CV219" s="112">
        <v>55</v>
      </c>
      <c r="CW219" s="112">
        <v>10</v>
      </c>
    </row>
    <row r="220" spans="1:101" s="219" customFormat="1" x14ac:dyDescent="0.25">
      <c r="A220" s="110" t="s">
        <v>170</v>
      </c>
      <c r="B220" s="111">
        <v>41</v>
      </c>
      <c r="C220" s="111">
        <v>76</v>
      </c>
      <c r="D220" s="111">
        <v>2017</v>
      </c>
      <c r="E220" s="111">
        <v>45</v>
      </c>
      <c r="F220" s="111">
        <v>4</v>
      </c>
      <c r="G220" s="111">
        <v>10</v>
      </c>
      <c r="H220" s="111">
        <v>1</v>
      </c>
      <c r="I220" s="111"/>
      <c r="J220" s="111">
        <v>9</v>
      </c>
      <c r="K220" s="216">
        <v>5</v>
      </c>
      <c r="L220" s="111">
        <v>432.5</v>
      </c>
      <c r="M220" s="111" t="s">
        <v>568</v>
      </c>
      <c r="N220" s="111">
        <v>4</v>
      </c>
      <c r="O220" s="111">
        <v>57</v>
      </c>
      <c r="P220" s="111">
        <v>0</v>
      </c>
      <c r="Q220" s="111">
        <v>11</v>
      </c>
      <c r="R220" s="109">
        <v>0.64500000000000002</v>
      </c>
      <c r="S220" s="111">
        <v>3</v>
      </c>
      <c r="T220" s="2">
        <v>0</v>
      </c>
      <c r="U220" s="107">
        <v>0</v>
      </c>
      <c r="V220" s="112">
        <v>3783</v>
      </c>
      <c r="W220" s="107">
        <v>24</v>
      </c>
      <c r="X220" s="217">
        <v>0</v>
      </c>
      <c r="Y220" s="217">
        <v>0</v>
      </c>
      <c r="Z220" s="112">
        <v>0</v>
      </c>
      <c r="AA220" s="112">
        <v>0</v>
      </c>
      <c r="AB220" s="112">
        <v>90</v>
      </c>
      <c r="AC220" s="112">
        <v>0</v>
      </c>
      <c r="AD220" s="112">
        <v>2</v>
      </c>
      <c r="AE220" s="109">
        <v>0.51700000000000002</v>
      </c>
      <c r="AF220" s="109">
        <v>4.8000000000000001E-2</v>
      </c>
      <c r="AG220" s="107">
        <v>0</v>
      </c>
      <c r="AH220" s="107">
        <v>0</v>
      </c>
      <c r="AI220" s="106">
        <v>0</v>
      </c>
      <c r="AJ220" s="107">
        <v>3</v>
      </c>
      <c r="AK220" s="107">
        <v>0</v>
      </c>
      <c r="AL220" s="111">
        <v>2</v>
      </c>
      <c r="AM220" s="111">
        <v>13.8</v>
      </c>
      <c r="AN220" s="107">
        <v>0</v>
      </c>
      <c r="AO220" s="107">
        <v>16</v>
      </c>
      <c r="AP220" s="109">
        <v>0.216</v>
      </c>
      <c r="AQ220" s="105">
        <v>0</v>
      </c>
      <c r="AR220" s="106">
        <v>0.99449217194299999</v>
      </c>
      <c r="AS220" s="107">
        <v>1</v>
      </c>
      <c r="AT220" s="107">
        <v>3</v>
      </c>
      <c r="AU220" s="107">
        <v>3</v>
      </c>
      <c r="AV220" s="108">
        <v>76.018298190699994</v>
      </c>
      <c r="AW220" s="107">
        <v>0.5</v>
      </c>
      <c r="AX220" s="107">
        <v>0</v>
      </c>
      <c r="AY220" s="107">
        <v>0</v>
      </c>
      <c r="AZ220" s="107">
        <v>0</v>
      </c>
      <c r="BA220" s="218">
        <v>1</v>
      </c>
      <c r="BB220" s="218">
        <v>32.700000000000003</v>
      </c>
      <c r="BC220" s="111">
        <v>93</v>
      </c>
      <c r="BD220" s="107">
        <v>327</v>
      </c>
      <c r="BE220" s="107">
        <v>45</v>
      </c>
      <c r="BF220" s="109">
        <v>0.439</v>
      </c>
      <c r="BG220" s="105">
        <v>428.07719583600004</v>
      </c>
      <c r="BH220" s="113">
        <v>1022.9537584000001</v>
      </c>
      <c r="BI220" s="113">
        <v>1117.4348128000001</v>
      </c>
      <c r="BJ220" s="113">
        <v>4599.7267904700002</v>
      </c>
      <c r="BK220" s="113">
        <v>486.46169100200001</v>
      </c>
      <c r="BL220" s="113">
        <v>6.8626245732799998</v>
      </c>
      <c r="BM220" s="113">
        <v>326.17395298500003</v>
      </c>
      <c r="BN220" s="113">
        <v>8053.3304301272929</v>
      </c>
      <c r="BO220" s="105">
        <v>3</v>
      </c>
      <c r="BP220" s="105">
        <v>0</v>
      </c>
      <c r="BQ220" s="105">
        <v>0</v>
      </c>
      <c r="BR220" s="111" t="s">
        <v>564</v>
      </c>
      <c r="BS220" s="111" t="s">
        <v>564</v>
      </c>
      <c r="BT220" s="111" t="s">
        <v>564</v>
      </c>
      <c r="BU220" s="107">
        <v>0</v>
      </c>
      <c r="BV220" s="106">
        <v>2</v>
      </c>
      <c r="BW220" s="107">
        <v>3</v>
      </c>
      <c r="BX220" s="107">
        <v>107</v>
      </c>
      <c r="BY220" s="216">
        <v>1</v>
      </c>
      <c r="BZ220" s="220">
        <v>69.900000000000006</v>
      </c>
      <c r="CA220" s="111">
        <v>0</v>
      </c>
      <c r="CB220" s="111">
        <v>178</v>
      </c>
      <c r="CC220" s="111">
        <v>0</v>
      </c>
      <c r="CD220" s="112">
        <v>19</v>
      </c>
      <c r="CE220" s="114">
        <v>0.92999999999999994</v>
      </c>
      <c r="CF220" s="216">
        <v>3</v>
      </c>
      <c r="CG220" s="216">
        <v>117</v>
      </c>
      <c r="CH220" s="107">
        <v>0</v>
      </c>
      <c r="CI220" s="110"/>
      <c r="CJ220" s="107">
        <v>6</v>
      </c>
      <c r="CK220" s="107">
        <v>0</v>
      </c>
      <c r="CL220" s="112">
        <v>0</v>
      </c>
      <c r="CM220" s="112">
        <v>0</v>
      </c>
      <c r="CN220" s="115">
        <v>21.666666666666668</v>
      </c>
      <c r="CO220" s="115">
        <v>110.66666666666667</v>
      </c>
      <c r="CP220" s="115">
        <v>5045</v>
      </c>
      <c r="CQ220" s="116">
        <v>841381.48148148146</v>
      </c>
      <c r="CR220" s="115">
        <v>1</v>
      </c>
      <c r="CS220" s="115">
        <v>1</v>
      </c>
      <c r="CT220" s="112">
        <v>2</v>
      </c>
      <c r="CU220" s="112">
        <v>0</v>
      </c>
      <c r="CV220" s="112">
        <v>207</v>
      </c>
      <c r="CW220" s="112">
        <v>0</v>
      </c>
    </row>
    <row r="221" spans="1:101" s="219" customFormat="1" x14ac:dyDescent="0.25">
      <c r="A221" s="110" t="s">
        <v>337</v>
      </c>
      <c r="B221" s="111">
        <v>16</v>
      </c>
      <c r="C221" s="111">
        <v>39</v>
      </c>
      <c r="D221" s="111">
        <v>469</v>
      </c>
      <c r="E221" s="111">
        <v>37</v>
      </c>
      <c r="F221" s="111">
        <v>1</v>
      </c>
      <c r="G221" s="111">
        <v>28</v>
      </c>
      <c r="H221" s="111"/>
      <c r="I221" s="111"/>
      <c r="J221" s="111">
        <v>19</v>
      </c>
      <c r="K221" s="216">
        <v>10</v>
      </c>
      <c r="L221" s="111">
        <v>3301.5</v>
      </c>
      <c r="M221" s="111" t="s">
        <v>568</v>
      </c>
      <c r="N221" s="111">
        <v>4</v>
      </c>
      <c r="O221" s="111">
        <v>0</v>
      </c>
      <c r="P221" s="111">
        <v>0</v>
      </c>
      <c r="Q221" s="111">
        <v>0</v>
      </c>
      <c r="R221" s="109">
        <v>0.61702127659574468</v>
      </c>
      <c r="S221" s="111">
        <v>5</v>
      </c>
      <c r="T221" s="2">
        <v>0</v>
      </c>
      <c r="U221" s="107">
        <v>1</v>
      </c>
      <c r="V221" s="112">
        <v>1275</v>
      </c>
      <c r="W221" s="107">
        <v>113</v>
      </c>
      <c r="X221" s="217">
        <v>2</v>
      </c>
      <c r="Y221" s="217">
        <v>58.1</v>
      </c>
      <c r="Z221" s="112">
        <v>0</v>
      </c>
      <c r="AA221" s="112">
        <v>0</v>
      </c>
      <c r="AB221" s="112">
        <v>988</v>
      </c>
      <c r="AC221" s="112">
        <v>92</v>
      </c>
      <c r="AD221" s="112">
        <v>0</v>
      </c>
      <c r="AE221" s="109">
        <v>0.73228346456692917</v>
      </c>
      <c r="AF221" s="109">
        <v>3.90625E-2</v>
      </c>
      <c r="AG221" s="107">
        <v>0</v>
      </c>
      <c r="AH221" s="107">
        <v>1</v>
      </c>
      <c r="AI221" s="106">
        <v>26422.966512992105</v>
      </c>
      <c r="AJ221" s="107">
        <v>0</v>
      </c>
      <c r="AK221" s="107">
        <v>0</v>
      </c>
      <c r="AL221" s="111">
        <v>0</v>
      </c>
      <c r="AM221" s="111">
        <v>0</v>
      </c>
      <c r="AN221" s="107">
        <v>0</v>
      </c>
      <c r="AO221" s="107">
        <v>6</v>
      </c>
      <c r="AP221" s="109">
        <v>0.140625</v>
      </c>
      <c r="AQ221" s="105">
        <v>0</v>
      </c>
      <c r="AR221" s="106">
        <v>342.519440186</v>
      </c>
      <c r="AS221" s="107">
        <v>0</v>
      </c>
      <c r="AT221" s="107">
        <v>2</v>
      </c>
      <c r="AU221" s="107">
        <v>3</v>
      </c>
      <c r="AV221" s="108">
        <v>7.7448126844600003</v>
      </c>
      <c r="AW221" s="107">
        <v>0</v>
      </c>
      <c r="AX221" s="107">
        <v>0</v>
      </c>
      <c r="AY221" s="107">
        <v>0</v>
      </c>
      <c r="AZ221" s="107">
        <v>0</v>
      </c>
      <c r="BA221" s="218" t="s">
        <v>588</v>
      </c>
      <c r="BB221" s="218" t="s">
        <v>589</v>
      </c>
      <c r="BC221" s="111">
        <v>350</v>
      </c>
      <c r="BD221" s="107">
        <v>6158</v>
      </c>
      <c r="BE221" s="107">
        <v>1005</v>
      </c>
      <c r="BF221" s="109">
        <v>0.46875</v>
      </c>
      <c r="BG221" s="105">
        <v>0</v>
      </c>
      <c r="BH221" s="113">
        <v>0</v>
      </c>
      <c r="BI221" s="113">
        <v>0</v>
      </c>
      <c r="BJ221" s="113">
        <v>152.07605862599999</v>
      </c>
      <c r="BK221" s="113">
        <v>0</v>
      </c>
      <c r="BL221" s="113">
        <v>0</v>
      </c>
      <c r="BM221" s="113">
        <v>168.79630230000001</v>
      </c>
      <c r="BN221" s="113">
        <v>938.58105115571584</v>
      </c>
      <c r="BO221" s="105">
        <v>2</v>
      </c>
      <c r="BP221" s="105">
        <v>0</v>
      </c>
      <c r="BQ221" s="105">
        <v>0</v>
      </c>
      <c r="BR221" s="111" t="s">
        <v>564</v>
      </c>
      <c r="BS221" s="111" t="s">
        <v>564</v>
      </c>
      <c r="BT221" s="111" t="s">
        <v>564</v>
      </c>
      <c r="BU221" s="107">
        <v>0</v>
      </c>
      <c r="BV221" s="106">
        <v>0</v>
      </c>
      <c r="BW221" s="107">
        <v>2</v>
      </c>
      <c r="BX221" s="107">
        <v>14</v>
      </c>
      <c r="BY221" s="216" t="s">
        <v>588</v>
      </c>
      <c r="BZ221" s="216" t="s">
        <v>589</v>
      </c>
      <c r="CA221" s="111">
        <v>0</v>
      </c>
      <c r="CB221" s="111">
        <v>54</v>
      </c>
      <c r="CC221" s="111">
        <v>0</v>
      </c>
      <c r="CD221" s="112" t="s">
        <v>555</v>
      </c>
      <c r="CE221" s="114">
        <v>0.97</v>
      </c>
      <c r="CF221" s="216">
        <v>4</v>
      </c>
      <c r="CG221" s="216">
        <v>151.69999999999999</v>
      </c>
      <c r="CH221" s="107">
        <v>2</v>
      </c>
      <c r="CI221" s="110"/>
      <c r="CJ221" s="107">
        <v>5</v>
      </c>
      <c r="CK221" s="107">
        <v>0</v>
      </c>
      <c r="CL221" s="112">
        <v>0</v>
      </c>
      <c r="CM221" s="112">
        <v>0</v>
      </c>
      <c r="CN221" s="115">
        <v>10</v>
      </c>
      <c r="CO221" s="115">
        <v>165.66666666666666</v>
      </c>
      <c r="CP221" s="115">
        <v>0</v>
      </c>
      <c r="CQ221" s="116">
        <v>88351.851851851854</v>
      </c>
      <c r="CR221" s="115">
        <v>0</v>
      </c>
      <c r="CS221" s="115">
        <v>1</v>
      </c>
      <c r="CT221" s="112">
        <v>3</v>
      </c>
      <c r="CU221" s="112">
        <v>47</v>
      </c>
      <c r="CV221" s="112">
        <v>103</v>
      </c>
      <c r="CW221" s="112">
        <v>20</v>
      </c>
    </row>
    <row r="222" spans="1:101" s="219" customFormat="1" x14ac:dyDescent="0.25">
      <c r="A222" s="110" t="s">
        <v>90</v>
      </c>
      <c r="B222" s="111">
        <v>7</v>
      </c>
      <c r="C222" s="111">
        <v>42</v>
      </c>
      <c r="D222" s="111">
        <v>460</v>
      </c>
      <c r="E222" s="111">
        <v>28</v>
      </c>
      <c r="F222" s="111">
        <v>1</v>
      </c>
      <c r="G222" s="111">
        <v>19</v>
      </c>
      <c r="H222" s="111"/>
      <c r="I222" s="111"/>
      <c r="J222" s="111">
        <v>10</v>
      </c>
      <c r="K222" s="216">
        <v>3</v>
      </c>
      <c r="L222" s="111">
        <v>146</v>
      </c>
      <c r="M222" s="111" t="s">
        <v>568</v>
      </c>
      <c r="N222" s="111">
        <v>3</v>
      </c>
      <c r="O222" s="111">
        <v>0</v>
      </c>
      <c r="P222" s="111">
        <v>0</v>
      </c>
      <c r="Q222" s="111">
        <v>4</v>
      </c>
      <c r="R222" s="109">
        <v>0.73404255319148937</v>
      </c>
      <c r="S222" s="111">
        <v>0</v>
      </c>
      <c r="T222" s="2">
        <v>0</v>
      </c>
      <c r="U222" s="107">
        <v>0</v>
      </c>
      <c r="V222" s="112">
        <v>1534</v>
      </c>
      <c r="W222" s="107">
        <v>27</v>
      </c>
      <c r="X222" s="217">
        <v>0</v>
      </c>
      <c r="Y222" s="217">
        <v>0</v>
      </c>
      <c r="Z222" s="112">
        <v>0</v>
      </c>
      <c r="AA222" s="112">
        <v>0</v>
      </c>
      <c r="AB222" s="112">
        <v>662</v>
      </c>
      <c r="AC222" s="112">
        <v>18</v>
      </c>
      <c r="AD222" s="112">
        <v>2</v>
      </c>
      <c r="AE222" s="109">
        <v>0.73484848484848486</v>
      </c>
      <c r="AF222" s="109">
        <v>6.8181818181818177E-2</v>
      </c>
      <c r="AG222" s="107">
        <v>0</v>
      </c>
      <c r="AH222" s="107">
        <v>0</v>
      </c>
      <c r="AI222" s="106">
        <v>45075.091016038583</v>
      </c>
      <c r="AJ222" s="107">
        <v>1</v>
      </c>
      <c r="AK222" s="107">
        <v>0</v>
      </c>
      <c r="AL222" s="111">
        <v>1</v>
      </c>
      <c r="AM222" s="111">
        <v>89.8</v>
      </c>
      <c r="AN222" s="107">
        <v>2</v>
      </c>
      <c r="AO222" s="107">
        <v>6</v>
      </c>
      <c r="AP222" s="109">
        <v>0.23484848484848486</v>
      </c>
      <c r="AQ222" s="105">
        <v>0</v>
      </c>
      <c r="AR222" s="106">
        <v>220.72121979399998</v>
      </c>
      <c r="AS222" s="107">
        <v>0</v>
      </c>
      <c r="AT222" s="107">
        <v>1</v>
      </c>
      <c r="AU222" s="107">
        <v>4</v>
      </c>
      <c r="AV222" s="108">
        <v>12.9813345112</v>
      </c>
      <c r="AW222" s="107">
        <v>0</v>
      </c>
      <c r="AX222" s="107">
        <v>0</v>
      </c>
      <c r="AY222" s="107">
        <v>0</v>
      </c>
      <c r="AZ222" s="107">
        <v>1</v>
      </c>
      <c r="BA222" s="218" t="s">
        <v>588</v>
      </c>
      <c r="BB222" s="218" t="s">
        <v>589</v>
      </c>
      <c r="BC222" s="111">
        <v>3544</v>
      </c>
      <c r="BD222" s="107">
        <v>1776</v>
      </c>
      <c r="BE222" s="107">
        <v>103</v>
      </c>
      <c r="BF222" s="109">
        <v>0.59090909090909094</v>
      </c>
      <c r="BG222" s="105">
        <v>0</v>
      </c>
      <c r="BH222" s="113">
        <v>0</v>
      </c>
      <c r="BI222" s="113">
        <v>0</v>
      </c>
      <c r="BJ222" s="113">
        <v>244.56533333100001</v>
      </c>
      <c r="BK222" s="113">
        <v>0</v>
      </c>
      <c r="BL222" s="113">
        <v>0</v>
      </c>
      <c r="BM222" s="113">
        <v>85.378878808400003</v>
      </c>
      <c r="BN222" s="113">
        <v>465.41518256299076</v>
      </c>
      <c r="BO222" s="105">
        <v>8</v>
      </c>
      <c r="BP222" s="105">
        <v>0</v>
      </c>
      <c r="BQ222" s="105">
        <v>0</v>
      </c>
      <c r="BR222" s="111" t="s">
        <v>564</v>
      </c>
      <c r="BS222" s="111" t="s">
        <v>564</v>
      </c>
      <c r="BT222" s="111" t="s">
        <v>564</v>
      </c>
      <c r="BU222" s="107">
        <v>0</v>
      </c>
      <c r="BV222" s="106">
        <v>1</v>
      </c>
      <c r="BW222" s="107">
        <v>1</v>
      </c>
      <c r="BX222" s="107">
        <v>5</v>
      </c>
      <c r="BY222" s="216" t="s">
        <v>588</v>
      </c>
      <c r="BZ222" s="216" t="s">
        <v>589</v>
      </c>
      <c r="CA222" s="111">
        <v>0</v>
      </c>
      <c r="CB222" s="111">
        <v>80</v>
      </c>
      <c r="CC222" s="111">
        <v>0</v>
      </c>
      <c r="CD222" s="112">
        <v>4</v>
      </c>
      <c r="CE222" s="114">
        <v>0.95099999999999996</v>
      </c>
      <c r="CF222" s="216">
        <v>2</v>
      </c>
      <c r="CG222" s="216">
        <v>93.2</v>
      </c>
      <c r="CH222" s="107">
        <v>2</v>
      </c>
      <c r="CI222" s="110"/>
      <c r="CJ222" s="107">
        <v>4</v>
      </c>
      <c r="CK222" s="107">
        <v>1</v>
      </c>
      <c r="CL222" s="112">
        <v>0</v>
      </c>
      <c r="CM222" s="112">
        <v>0</v>
      </c>
      <c r="CN222" s="115">
        <v>5</v>
      </c>
      <c r="CO222" s="115">
        <v>0</v>
      </c>
      <c r="CP222" s="115">
        <v>0</v>
      </c>
      <c r="CQ222" s="116">
        <v>100585.18518518518</v>
      </c>
      <c r="CR222" s="115">
        <v>2</v>
      </c>
      <c r="CS222" s="115">
        <v>0</v>
      </c>
      <c r="CT222" s="112">
        <v>2</v>
      </c>
      <c r="CU222" s="112">
        <v>0</v>
      </c>
      <c r="CV222" s="112">
        <v>160</v>
      </c>
      <c r="CW222" s="112">
        <v>30</v>
      </c>
    </row>
    <row r="223" spans="1:101" s="219" customFormat="1" x14ac:dyDescent="0.25">
      <c r="A223" s="110" t="s">
        <v>54</v>
      </c>
      <c r="B223" s="111">
        <v>4</v>
      </c>
      <c r="C223" s="111">
        <v>19</v>
      </c>
      <c r="D223" s="111">
        <v>281</v>
      </c>
      <c r="E223" s="111">
        <v>8</v>
      </c>
      <c r="F223" s="111">
        <v>0</v>
      </c>
      <c r="G223" s="111">
        <v>7</v>
      </c>
      <c r="H223" s="111"/>
      <c r="I223" s="111"/>
      <c r="J223" s="111">
        <v>0</v>
      </c>
      <c r="K223" s="216">
        <v>2</v>
      </c>
      <c r="L223" s="111">
        <v>303.2</v>
      </c>
      <c r="M223" s="111" t="s">
        <v>569</v>
      </c>
      <c r="N223" s="111">
        <v>1</v>
      </c>
      <c r="O223" s="111">
        <v>7</v>
      </c>
      <c r="P223" s="111">
        <v>0</v>
      </c>
      <c r="Q223" s="111">
        <v>0</v>
      </c>
      <c r="R223" s="109">
        <v>0.67647058823529416</v>
      </c>
      <c r="S223" s="111">
        <v>2</v>
      </c>
      <c r="T223" s="2">
        <v>0</v>
      </c>
      <c r="U223" s="107">
        <v>1</v>
      </c>
      <c r="V223" s="112">
        <v>22</v>
      </c>
      <c r="W223" s="107">
        <v>311</v>
      </c>
      <c r="X223" s="217">
        <v>1</v>
      </c>
      <c r="Y223" s="217">
        <v>8.9</v>
      </c>
      <c r="Z223" s="112">
        <v>0</v>
      </c>
      <c r="AA223" s="112">
        <v>0</v>
      </c>
      <c r="AB223" s="112">
        <v>282</v>
      </c>
      <c r="AC223" s="112">
        <v>23</v>
      </c>
      <c r="AD223" s="112">
        <v>0</v>
      </c>
      <c r="AE223" s="109">
        <v>0.54166666666666663</v>
      </c>
      <c r="AF223" s="109">
        <v>6.25E-2</v>
      </c>
      <c r="AG223" s="107">
        <v>1</v>
      </c>
      <c r="AH223" s="107">
        <v>0</v>
      </c>
      <c r="AI223" s="107">
        <v>0</v>
      </c>
      <c r="AJ223" s="107">
        <v>1</v>
      </c>
      <c r="AK223" s="107">
        <v>0</v>
      </c>
      <c r="AL223" s="111">
        <v>0</v>
      </c>
      <c r="AM223" s="111">
        <v>0</v>
      </c>
      <c r="AN223" s="107">
        <v>0</v>
      </c>
      <c r="AO223" s="107">
        <v>4</v>
      </c>
      <c r="AP223" s="109">
        <v>0.16666666666666666</v>
      </c>
      <c r="AQ223" s="105">
        <v>0</v>
      </c>
      <c r="AR223" s="106">
        <v>0</v>
      </c>
      <c r="AS223" s="107">
        <v>4</v>
      </c>
      <c r="AT223" s="107">
        <v>2</v>
      </c>
      <c r="AU223" s="107">
        <v>2</v>
      </c>
      <c r="AV223" s="108">
        <v>3.8483394466700003</v>
      </c>
      <c r="AW223" s="107">
        <v>0</v>
      </c>
      <c r="AX223" s="107">
        <v>0</v>
      </c>
      <c r="AY223" s="107">
        <v>0</v>
      </c>
      <c r="AZ223" s="107">
        <v>0</v>
      </c>
      <c r="BA223" s="218">
        <v>1</v>
      </c>
      <c r="BB223" s="218">
        <v>2506.9</v>
      </c>
      <c r="BC223" s="111">
        <v>0</v>
      </c>
      <c r="BD223" s="107">
        <v>1554</v>
      </c>
      <c r="BE223" s="107">
        <v>201</v>
      </c>
      <c r="BF223" s="109">
        <v>0.29166666666666669</v>
      </c>
      <c r="BG223" s="105">
        <v>0</v>
      </c>
      <c r="BH223" s="113">
        <v>18.852309115000001</v>
      </c>
      <c r="BI223" s="113">
        <v>42.707565827299995</v>
      </c>
      <c r="BJ223" s="113">
        <v>161.64164721399999</v>
      </c>
      <c r="BK223" s="113">
        <v>42.531938577599995</v>
      </c>
      <c r="BL223" s="113">
        <v>0.17562809557099998</v>
      </c>
      <c r="BM223" s="113">
        <v>62.180484859399996</v>
      </c>
      <c r="BN223" s="113">
        <v>311.96054901522359</v>
      </c>
      <c r="BO223" s="105">
        <v>1</v>
      </c>
      <c r="BP223" s="105">
        <v>0</v>
      </c>
      <c r="BQ223" s="105">
        <v>0</v>
      </c>
      <c r="BR223" s="111" t="s">
        <v>564</v>
      </c>
      <c r="BS223" s="111" t="s">
        <v>564</v>
      </c>
      <c r="BT223" s="111" t="s">
        <v>564</v>
      </c>
      <c r="BU223" s="107">
        <v>0</v>
      </c>
      <c r="BV223" s="106">
        <v>0</v>
      </c>
      <c r="BW223" s="107">
        <v>1</v>
      </c>
      <c r="BX223" s="107">
        <v>30</v>
      </c>
      <c r="BY223" s="216">
        <v>1</v>
      </c>
      <c r="BZ223" s="220">
        <v>49.9</v>
      </c>
      <c r="CA223" s="111">
        <v>39</v>
      </c>
      <c r="CB223" s="111">
        <v>257</v>
      </c>
      <c r="CC223" s="111">
        <v>0</v>
      </c>
      <c r="CD223" s="112" t="s">
        <v>555</v>
      </c>
      <c r="CE223" s="114">
        <v>0.91200000000000003</v>
      </c>
      <c r="CF223" s="216">
        <v>2</v>
      </c>
      <c r="CG223" s="216">
        <v>44.3</v>
      </c>
      <c r="CH223" s="107">
        <v>1</v>
      </c>
      <c r="CI223" s="110"/>
      <c r="CJ223" s="107">
        <v>2</v>
      </c>
      <c r="CK223" s="107">
        <v>0</v>
      </c>
      <c r="CL223" s="112">
        <v>0</v>
      </c>
      <c r="CM223" s="112">
        <v>0</v>
      </c>
      <c r="CN223" s="115">
        <v>8.3333333333333339</v>
      </c>
      <c r="CO223" s="115">
        <v>8.3333333333333339</v>
      </c>
      <c r="CP223" s="115">
        <v>650.66666666666663</v>
      </c>
      <c r="CQ223" s="116">
        <v>119614.81481481482</v>
      </c>
      <c r="CR223" s="115">
        <v>0</v>
      </c>
      <c r="CS223" s="115">
        <v>0</v>
      </c>
      <c r="CT223" s="112">
        <v>1</v>
      </c>
      <c r="CU223" s="112">
        <v>44</v>
      </c>
      <c r="CV223" s="112">
        <v>0</v>
      </c>
      <c r="CW223" s="112">
        <v>0</v>
      </c>
    </row>
    <row r="224" spans="1:101" s="219" customFormat="1" x14ac:dyDescent="0.25">
      <c r="A224" s="110" t="s">
        <v>314</v>
      </c>
      <c r="B224" s="111">
        <v>34</v>
      </c>
      <c r="C224" s="111">
        <v>21</v>
      </c>
      <c r="D224" s="111">
        <v>616</v>
      </c>
      <c r="E224" s="111">
        <v>26</v>
      </c>
      <c r="F224" s="111">
        <v>2</v>
      </c>
      <c r="G224" s="111">
        <v>29</v>
      </c>
      <c r="H224" s="111">
        <v>1</v>
      </c>
      <c r="I224" s="111"/>
      <c r="J224" s="111">
        <v>6</v>
      </c>
      <c r="K224" s="216">
        <v>3</v>
      </c>
      <c r="L224" s="111">
        <v>159.1</v>
      </c>
      <c r="M224" s="111" t="s">
        <v>569</v>
      </c>
      <c r="N224" s="111">
        <v>0</v>
      </c>
      <c r="O224" s="111">
        <v>0</v>
      </c>
      <c r="P224" s="111">
        <v>0</v>
      </c>
      <c r="Q224" s="111">
        <v>8</v>
      </c>
      <c r="R224" s="109">
        <v>0.64500000000000002</v>
      </c>
      <c r="S224" s="111">
        <v>1</v>
      </c>
      <c r="T224" s="2">
        <v>0</v>
      </c>
      <c r="U224" s="107">
        <v>0</v>
      </c>
      <c r="V224" s="112">
        <v>2454</v>
      </c>
      <c r="W224" s="107">
        <v>129</v>
      </c>
      <c r="X224" s="217">
        <v>1</v>
      </c>
      <c r="Y224" s="217">
        <v>27.9</v>
      </c>
      <c r="Z224" s="112">
        <v>0</v>
      </c>
      <c r="AA224" s="112">
        <v>0</v>
      </c>
      <c r="AB224" s="112">
        <v>0</v>
      </c>
      <c r="AC224" s="112">
        <v>0</v>
      </c>
      <c r="AD224" s="112">
        <v>0</v>
      </c>
      <c r="AE224" s="109">
        <v>0.51700000000000002</v>
      </c>
      <c r="AF224" s="109">
        <v>4.8000000000000001E-2</v>
      </c>
      <c r="AG224" s="107">
        <v>0</v>
      </c>
      <c r="AH224" s="107">
        <v>0</v>
      </c>
      <c r="AI224" s="106">
        <v>47258.077387612175</v>
      </c>
      <c r="AJ224" s="107">
        <v>0</v>
      </c>
      <c r="AK224" s="107">
        <v>0</v>
      </c>
      <c r="AL224" s="111">
        <v>2</v>
      </c>
      <c r="AM224" s="111">
        <v>2377.1</v>
      </c>
      <c r="AN224" s="107">
        <v>0</v>
      </c>
      <c r="AO224" s="107">
        <v>10</v>
      </c>
      <c r="AP224" s="109">
        <v>0.216</v>
      </c>
      <c r="AQ224" s="105">
        <v>0</v>
      </c>
      <c r="AR224" s="106">
        <v>242.94327256</v>
      </c>
      <c r="AS224" s="107">
        <v>0</v>
      </c>
      <c r="AT224" s="107">
        <v>0</v>
      </c>
      <c r="AU224" s="107">
        <v>4</v>
      </c>
      <c r="AV224" s="108">
        <v>33.661106541199999</v>
      </c>
      <c r="AW224" s="107">
        <v>0</v>
      </c>
      <c r="AX224" s="107">
        <v>0</v>
      </c>
      <c r="AY224" s="107">
        <v>0</v>
      </c>
      <c r="AZ224" s="107">
        <v>0</v>
      </c>
      <c r="BA224" s="218">
        <v>1</v>
      </c>
      <c r="BB224" s="218">
        <v>49.9</v>
      </c>
      <c r="BC224" s="111">
        <v>53</v>
      </c>
      <c r="BD224" s="107">
        <v>938</v>
      </c>
      <c r="BE224" s="107">
        <v>89</v>
      </c>
      <c r="BF224" s="109">
        <v>0.439</v>
      </c>
      <c r="BG224" s="105">
        <v>0</v>
      </c>
      <c r="BH224" s="113">
        <v>0</v>
      </c>
      <c r="BI224" s="113">
        <v>0</v>
      </c>
      <c r="BJ224" s="113">
        <v>62.753171881899995</v>
      </c>
      <c r="BK224" s="113">
        <v>0</v>
      </c>
      <c r="BL224" s="113">
        <v>0</v>
      </c>
      <c r="BM224" s="113">
        <v>46.2416270963</v>
      </c>
      <c r="BN224" s="113">
        <v>74.656383709359531</v>
      </c>
      <c r="BO224" s="105">
        <v>5</v>
      </c>
      <c r="BP224" s="105">
        <v>0</v>
      </c>
      <c r="BQ224" s="105">
        <v>0</v>
      </c>
      <c r="BR224" s="111" t="s">
        <v>564</v>
      </c>
      <c r="BS224" s="111" t="s">
        <v>564</v>
      </c>
      <c r="BT224" s="111" t="s">
        <v>564</v>
      </c>
      <c r="BU224" s="107">
        <v>1</v>
      </c>
      <c r="BV224" s="106">
        <v>1</v>
      </c>
      <c r="BW224" s="107">
        <v>4</v>
      </c>
      <c r="BX224" s="107">
        <v>164</v>
      </c>
      <c r="BY224" s="216">
        <v>4</v>
      </c>
      <c r="BZ224" s="220">
        <v>1234.8</v>
      </c>
      <c r="CA224" s="111">
        <v>0</v>
      </c>
      <c r="CB224" s="111">
        <v>247</v>
      </c>
      <c r="CC224" s="111">
        <v>0</v>
      </c>
      <c r="CD224" s="112">
        <v>1</v>
      </c>
      <c r="CE224" s="114">
        <v>0.94</v>
      </c>
      <c r="CF224" s="216">
        <v>17</v>
      </c>
      <c r="CG224" s="216">
        <v>558.29999999999995</v>
      </c>
      <c r="CH224" s="107">
        <v>0</v>
      </c>
      <c r="CI224" s="110"/>
      <c r="CJ224" s="107">
        <v>4</v>
      </c>
      <c r="CK224" s="107">
        <v>0</v>
      </c>
      <c r="CL224" s="112">
        <v>0</v>
      </c>
      <c r="CM224" s="112">
        <v>0</v>
      </c>
      <c r="CN224" s="115">
        <v>5</v>
      </c>
      <c r="CO224" s="115">
        <v>0</v>
      </c>
      <c r="CP224" s="115">
        <v>0</v>
      </c>
      <c r="CQ224" s="116">
        <v>48933.333333333336</v>
      </c>
      <c r="CR224" s="115">
        <v>0</v>
      </c>
      <c r="CS224" s="115">
        <v>0</v>
      </c>
      <c r="CT224" s="112">
        <v>5</v>
      </c>
      <c r="CU224" s="112">
        <v>0</v>
      </c>
      <c r="CV224" s="112">
        <v>0</v>
      </c>
      <c r="CW224" s="112">
        <v>0</v>
      </c>
    </row>
    <row r="225" spans="1:101" s="219" customFormat="1" x14ac:dyDescent="0.25">
      <c r="A225" s="110" t="s">
        <v>267</v>
      </c>
      <c r="B225" s="111">
        <v>4</v>
      </c>
      <c r="C225" s="111">
        <v>3</v>
      </c>
      <c r="D225" s="111">
        <v>88</v>
      </c>
      <c r="E225" s="111">
        <v>3</v>
      </c>
      <c r="F225" s="111">
        <v>1</v>
      </c>
      <c r="G225" s="111">
        <v>8</v>
      </c>
      <c r="H225" s="111"/>
      <c r="I225" s="111"/>
      <c r="J225" s="111">
        <v>3</v>
      </c>
      <c r="K225" s="216">
        <v>3</v>
      </c>
      <c r="L225" s="111">
        <v>71.3</v>
      </c>
      <c r="M225" s="111" t="s">
        <v>569</v>
      </c>
      <c r="N225" s="111">
        <v>0</v>
      </c>
      <c r="O225" s="111">
        <v>0</v>
      </c>
      <c r="P225" s="111">
        <v>0</v>
      </c>
      <c r="Q225" s="111">
        <v>0</v>
      </c>
      <c r="R225" s="109">
        <v>0.64500000000000002</v>
      </c>
      <c r="S225" s="111">
        <v>2</v>
      </c>
      <c r="T225" s="2">
        <v>0</v>
      </c>
      <c r="U225" s="107">
        <v>0</v>
      </c>
      <c r="V225" s="112">
        <v>7</v>
      </c>
      <c r="W225" s="107">
        <v>14</v>
      </c>
      <c r="X225" s="217">
        <v>0</v>
      </c>
      <c r="Y225" s="217">
        <v>0</v>
      </c>
      <c r="Z225" s="112">
        <v>0</v>
      </c>
      <c r="AA225" s="112">
        <v>0</v>
      </c>
      <c r="AB225" s="112">
        <v>47</v>
      </c>
      <c r="AC225" s="112">
        <v>0</v>
      </c>
      <c r="AD225" s="112">
        <v>0</v>
      </c>
      <c r="AE225" s="109">
        <v>0.46666666666666667</v>
      </c>
      <c r="AF225" s="109">
        <v>3.3333333333333333E-2</v>
      </c>
      <c r="AG225" s="107">
        <v>0</v>
      </c>
      <c r="AH225" s="107">
        <v>0</v>
      </c>
      <c r="AI225" s="106">
        <v>0</v>
      </c>
      <c r="AJ225" s="107">
        <v>0</v>
      </c>
      <c r="AK225" s="107">
        <v>0</v>
      </c>
      <c r="AL225" s="111">
        <v>0</v>
      </c>
      <c r="AM225" s="111">
        <v>0</v>
      </c>
      <c r="AN225" s="107">
        <v>0</v>
      </c>
      <c r="AO225" s="107">
        <v>2</v>
      </c>
      <c r="AP225" s="109">
        <v>6.6666666666666666E-2</v>
      </c>
      <c r="AQ225" s="105">
        <v>0</v>
      </c>
      <c r="AR225" s="106">
        <v>4.1802895765099999</v>
      </c>
      <c r="AS225" s="107">
        <v>0</v>
      </c>
      <c r="AT225" s="107">
        <v>1</v>
      </c>
      <c r="AU225" s="107">
        <v>1</v>
      </c>
      <c r="AV225" s="108">
        <v>1.4558859068300001</v>
      </c>
      <c r="AW225" s="107">
        <v>0</v>
      </c>
      <c r="AX225" s="107">
        <v>0</v>
      </c>
      <c r="AY225" s="107">
        <v>0</v>
      </c>
      <c r="AZ225" s="107">
        <v>1</v>
      </c>
      <c r="BA225" s="218">
        <v>2</v>
      </c>
      <c r="BB225" s="218">
        <v>3478.3</v>
      </c>
      <c r="BC225" s="111">
        <v>151</v>
      </c>
      <c r="BD225" s="107">
        <v>1392</v>
      </c>
      <c r="BE225" s="107">
        <v>174</v>
      </c>
      <c r="BF225" s="109">
        <v>0.4</v>
      </c>
      <c r="BG225" s="105">
        <v>0</v>
      </c>
      <c r="BH225" s="113">
        <v>0</v>
      </c>
      <c r="BI225" s="113">
        <v>450.67676659899996</v>
      </c>
      <c r="BJ225" s="113">
        <v>471.41936957500002</v>
      </c>
      <c r="BK225" s="113">
        <v>0</v>
      </c>
      <c r="BL225" s="113">
        <v>0</v>
      </c>
      <c r="BM225" s="113">
        <v>2.3043153386799999</v>
      </c>
      <c r="BN225" s="113">
        <v>7.1197301804699992E-2</v>
      </c>
      <c r="BO225" s="105">
        <v>1</v>
      </c>
      <c r="BP225" s="105">
        <v>0</v>
      </c>
      <c r="BQ225" s="105">
        <v>0</v>
      </c>
      <c r="BR225" s="111" t="s">
        <v>564</v>
      </c>
      <c r="BS225" s="111" t="s">
        <v>564</v>
      </c>
      <c r="BT225" s="111" t="s">
        <v>564</v>
      </c>
      <c r="BU225" s="107">
        <v>0</v>
      </c>
      <c r="BV225" s="106">
        <v>0</v>
      </c>
      <c r="BW225" s="107">
        <v>1</v>
      </c>
      <c r="BX225" s="107">
        <v>15</v>
      </c>
      <c r="BY225" s="216">
        <v>1</v>
      </c>
      <c r="BZ225" s="220">
        <v>649.70000000000005</v>
      </c>
      <c r="CA225" s="111">
        <v>0</v>
      </c>
      <c r="CB225" s="111">
        <v>20</v>
      </c>
      <c r="CC225" s="111">
        <v>0</v>
      </c>
      <c r="CD225" s="112">
        <v>1</v>
      </c>
      <c r="CE225" s="114">
        <v>0.93300000000000005</v>
      </c>
      <c r="CF225" s="216">
        <v>4</v>
      </c>
      <c r="CG225" s="216">
        <v>71.7</v>
      </c>
      <c r="CH225" s="107">
        <v>1</v>
      </c>
      <c r="CI225" s="110"/>
      <c r="CJ225" s="107">
        <v>1</v>
      </c>
      <c r="CK225" s="107">
        <v>0</v>
      </c>
      <c r="CL225" s="112">
        <v>0</v>
      </c>
      <c r="CM225" s="112">
        <v>0</v>
      </c>
      <c r="CN225" s="115">
        <v>5</v>
      </c>
      <c r="CO225" s="115">
        <v>0</v>
      </c>
      <c r="CP225" s="115">
        <v>0</v>
      </c>
      <c r="CQ225" s="116">
        <v>23107.407407407409</v>
      </c>
      <c r="CR225" s="115">
        <v>0</v>
      </c>
      <c r="CS225" s="115">
        <v>2</v>
      </c>
      <c r="CT225" s="112">
        <v>2</v>
      </c>
      <c r="CU225" s="112">
        <v>20</v>
      </c>
      <c r="CV225" s="112">
        <v>69</v>
      </c>
      <c r="CW225" s="112">
        <v>0</v>
      </c>
    </row>
    <row r="226" spans="1:101" s="219" customFormat="1" x14ac:dyDescent="0.25">
      <c r="A226" s="110" t="s">
        <v>42</v>
      </c>
      <c r="B226" s="111">
        <v>28</v>
      </c>
      <c r="C226" s="111">
        <v>71</v>
      </c>
      <c r="D226" s="111">
        <v>1305</v>
      </c>
      <c r="E226" s="111">
        <v>31</v>
      </c>
      <c r="F226" s="111">
        <v>0</v>
      </c>
      <c r="G226" s="111">
        <v>34</v>
      </c>
      <c r="H226" s="111"/>
      <c r="I226" s="111"/>
      <c r="J226" s="111">
        <v>2</v>
      </c>
      <c r="K226" s="216">
        <v>1</v>
      </c>
      <c r="L226" s="111">
        <v>9.1</v>
      </c>
      <c r="M226" s="111" t="s">
        <v>568</v>
      </c>
      <c r="N226" s="111">
        <v>0</v>
      </c>
      <c r="O226" s="111">
        <v>428</v>
      </c>
      <c r="P226" s="111">
        <v>0</v>
      </c>
      <c r="Q226" s="111">
        <v>24</v>
      </c>
      <c r="R226" s="109">
        <v>0.64500000000000002</v>
      </c>
      <c r="S226" s="111">
        <v>2</v>
      </c>
      <c r="T226" s="2">
        <v>0</v>
      </c>
      <c r="U226" s="107">
        <v>0</v>
      </c>
      <c r="V226" s="112">
        <v>1713</v>
      </c>
      <c r="W226" s="107">
        <v>28</v>
      </c>
      <c r="X226" s="217">
        <v>2</v>
      </c>
      <c r="Y226" s="217">
        <v>33.9</v>
      </c>
      <c r="Z226" s="112">
        <v>0</v>
      </c>
      <c r="AA226" s="112">
        <v>0</v>
      </c>
      <c r="AB226" s="112">
        <v>402</v>
      </c>
      <c r="AC226" s="112">
        <v>34</v>
      </c>
      <c r="AD226" s="112">
        <v>0</v>
      </c>
      <c r="AE226" s="109">
        <v>0.51700000000000002</v>
      </c>
      <c r="AF226" s="109">
        <v>4.8000000000000001E-2</v>
      </c>
      <c r="AG226" s="107">
        <v>0</v>
      </c>
      <c r="AH226" s="107">
        <v>0</v>
      </c>
      <c r="AI226" s="106">
        <v>0</v>
      </c>
      <c r="AJ226" s="107">
        <v>1</v>
      </c>
      <c r="AK226" s="107">
        <v>0</v>
      </c>
      <c r="AL226" s="111">
        <v>0</v>
      </c>
      <c r="AM226" s="111">
        <v>0</v>
      </c>
      <c r="AN226" s="107">
        <v>0</v>
      </c>
      <c r="AO226" s="107">
        <v>1</v>
      </c>
      <c r="AP226" s="109">
        <v>0.216</v>
      </c>
      <c r="AQ226" s="105">
        <v>0</v>
      </c>
      <c r="AR226" s="106">
        <v>1553.33916402</v>
      </c>
      <c r="AS226" s="107">
        <v>0</v>
      </c>
      <c r="AT226" s="107">
        <v>0</v>
      </c>
      <c r="AU226" s="107">
        <v>2</v>
      </c>
      <c r="AV226" s="108">
        <v>11.219371275999999</v>
      </c>
      <c r="AW226" s="107">
        <v>0</v>
      </c>
      <c r="AX226" s="107">
        <v>0</v>
      </c>
      <c r="AY226" s="107">
        <v>0</v>
      </c>
      <c r="AZ226" s="107">
        <v>0</v>
      </c>
      <c r="BA226" s="218" t="s">
        <v>588</v>
      </c>
      <c r="BB226" s="218" t="s">
        <v>589</v>
      </c>
      <c r="BC226" s="111">
        <v>0</v>
      </c>
      <c r="BD226" s="107">
        <v>92</v>
      </c>
      <c r="BE226" s="107">
        <v>0</v>
      </c>
      <c r="BF226" s="109">
        <v>0.439</v>
      </c>
      <c r="BG226" s="105">
        <v>0</v>
      </c>
      <c r="BH226" s="113">
        <v>0</v>
      </c>
      <c r="BI226" s="113">
        <v>1555.2438370999998</v>
      </c>
      <c r="BJ226" s="113">
        <v>2232.54589837</v>
      </c>
      <c r="BK226" s="113">
        <v>1333.42487321</v>
      </c>
      <c r="BL226" s="113">
        <v>0</v>
      </c>
      <c r="BM226" s="113">
        <v>0</v>
      </c>
      <c r="BN226" s="113">
        <v>909.81469235606437</v>
      </c>
      <c r="BO226" s="105">
        <v>6</v>
      </c>
      <c r="BP226" s="105">
        <v>0</v>
      </c>
      <c r="BQ226" s="105">
        <v>0</v>
      </c>
      <c r="BR226" s="111" t="s">
        <v>564</v>
      </c>
      <c r="BS226" s="111" t="s">
        <v>564</v>
      </c>
      <c r="BT226" s="111" t="s">
        <v>564</v>
      </c>
      <c r="BU226" s="107">
        <v>0</v>
      </c>
      <c r="BV226" s="106">
        <v>1</v>
      </c>
      <c r="BW226" s="107">
        <v>0</v>
      </c>
      <c r="BX226" s="107">
        <v>0</v>
      </c>
      <c r="BY226" s="216" t="s">
        <v>588</v>
      </c>
      <c r="BZ226" s="216" t="s">
        <v>589</v>
      </c>
      <c r="CA226" s="111">
        <v>0</v>
      </c>
      <c r="CB226" s="111">
        <v>126</v>
      </c>
      <c r="CC226" s="111">
        <v>0</v>
      </c>
      <c r="CD226" s="112">
        <v>1</v>
      </c>
      <c r="CE226" s="114">
        <v>0.94199999999999995</v>
      </c>
      <c r="CF226" s="216">
        <v>0</v>
      </c>
      <c r="CG226" s="216">
        <v>0</v>
      </c>
      <c r="CH226" s="107">
        <v>0</v>
      </c>
      <c r="CI226" s="110">
        <v>1</v>
      </c>
      <c r="CJ226" s="107">
        <v>1</v>
      </c>
      <c r="CK226" s="107">
        <v>0</v>
      </c>
      <c r="CL226" s="112">
        <v>0</v>
      </c>
      <c r="CM226" s="112">
        <v>0</v>
      </c>
      <c r="CN226" s="115">
        <v>5</v>
      </c>
      <c r="CO226" s="115">
        <v>0</v>
      </c>
      <c r="CP226" s="115">
        <v>0</v>
      </c>
      <c r="CQ226" s="116">
        <v>175344.44444444444</v>
      </c>
      <c r="CR226" s="115">
        <v>0</v>
      </c>
      <c r="CS226" s="115">
        <v>0</v>
      </c>
      <c r="CT226" s="112">
        <v>4</v>
      </c>
      <c r="CU226" s="112">
        <v>0</v>
      </c>
      <c r="CV226" s="112">
        <v>83</v>
      </c>
      <c r="CW226" s="112">
        <v>35</v>
      </c>
    </row>
    <row r="227" spans="1:101" s="219" customFormat="1" x14ac:dyDescent="0.25">
      <c r="A227" s="110" t="s">
        <v>124</v>
      </c>
      <c r="B227" s="111">
        <v>64</v>
      </c>
      <c r="C227" s="111">
        <v>89</v>
      </c>
      <c r="D227" s="111">
        <v>1871</v>
      </c>
      <c r="E227" s="111">
        <v>525</v>
      </c>
      <c r="F227" s="111">
        <v>0</v>
      </c>
      <c r="G227" s="111">
        <v>34</v>
      </c>
      <c r="H227" s="111"/>
      <c r="I227" s="111"/>
      <c r="J227" s="111">
        <v>114</v>
      </c>
      <c r="K227" s="216">
        <v>3</v>
      </c>
      <c r="L227" s="111">
        <v>2151.5</v>
      </c>
      <c r="M227" s="111" t="s">
        <v>568</v>
      </c>
      <c r="N227" s="111">
        <v>0</v>
      </c>
      <c r="O227" s="111">
        <v>13</v>
      </c>
      <c r="P227" s="111">
        <v>0</v>
      </c>
      <c r="Q227" s="111">
        <v>0</v>
      </c>
      <c r="R227" s="109">
        <v>0.78125</v>
      </c>
      <c r="S227" s="111">
        <v>7</v>
      </c>
      <c r="T227" s="2">
        <v>0</v>
      </c>
      <c r="U227" s="107">
        <v>0</v>
      </c>
      <c r="V227" s="112">
        <v>8827</v>
      </c>
      <c r="W227" s="107">
        <v>31</v>
      </c>
      <c r="X227" s="217">
        <v>0</v>
      </c>
      <c r="Y227" s="217">
        <v>0</v>
      </c>
      <c r="Z227" s="112">
        <v>0</v>
      </c>
      <c r="AA227" s="112">
        <v>0</v>
      </c>
      <c r="AB227" s="112">
        <v>60</v>
      </c>
      <c r="AC227" s="112">
        <v>0</v>
      </c>
      <c r="AD227" s="112">
        <v>1</v>
      </c>
      <c r="AE227" s="109">
        <v>0.46511627906976744</v>
      </c>
      <c r="AF227" s="109">
        <v>2.3255813953488372E-2</v>
      </c>
      <c r="AG227" s="107">
        <v>0</v>
      </c>
      <c r="AH227" s="107">
        <v>0</v>
      </c>
      <c r="AI227" s="106">
        <v>0</v>
      </c>
      <c r="AJ227" s="107">
        <v>6</v>
      </c>
      <c r="AK227" s="107">
        <v>0</v>
      </c>
      <c r="AL227" s="111">
        <v>0</v>
      </c>
      <c r="AM227" s="111">
        <v>0</v>
      </c>
      <c r="AN227" s="107">
        <v>0</v>
      </c>
      <c r="AO227" s="107">
        <v>5</v>
      </c>
      <c r="AP227" s="109">
        <v>0.32558139534883723</v>
      </c>
      <c r="AQ227" s="105">
        <v>558.65955371000007</v>
      </c>
      <c r="AR227" s="106">
        <v>0</v>
      </c>
      <c r="AS227" s="107">
        <v>3</v>
      </c>
      <c r="AT227" s="107">
        <v>4</v>
      </c>
      <c r="AU227" s="107">
        <v>3</v>
      </c>
      <c r="AV227" s="108">
        <v>51.448459472300001</v>
      </c>
      <c r="AW227" s="107">
        <v>0</v>
      </c>
      <c r="AX227" s="107">
        <v>0</v>
      </c>
      <c r="AY227" s="107">
        <v>0</v>
      </c>
      <c r="AZ227" s="107">
        <v>1</v>
      </c>
      <c r="BA227" s="218">
        <v>1</v>
      </c>
      <c r="BB227" s="218">
        <v>1461.9</v>
      </c>
      <c r="BC227" s="111">
        <v>24</v>
      </c>
      <c r="BD227" s="107">
        <v>132</v>
      </c>
      <c r="BE227" s="107">
        <v>0</v>
      </c>
      <c r="BF227" s="109">
        <v>0.60465116279069764</v>
      </c>
      <c r="BG227" s="105">
        <v>160.30981645599999</v>
      </c>
      <c r="BH227" s="113">
        <v>16315.008256600002</v>
      </c>
      <c r="BI227" s="113">
        <v>16154.0023146</v>
      </c>
      <c r="BJ227" s="113">
        <v>18738.095941800002</v>
      </c>
      <c r="BK227" s="113">
        <v>0</v>
      </c>
      <c r="BL227" s="113">
        <v>103.544523497</v>
      </c>
      <c r="BM227" s="113">
        <v>0</v>
      </c>
      <c r="BN227" s="113">
        <v>4967.1192934783967</v>
      </c>
      <c r="BO227" s="105">
        <v>5</v>
      </c>
      <c r="BP227" s="105">
        <v>0</v>
      </c>
      <c r="BQ227" s="105">
        <v>0</v>
      </c>
      <c r="BR227" s="111" t="s">
        <v>564</v>
      </c>
      <c r="BS227" s="111" t="s">
        <v>564</v>
      </c>
      <c r="BT227" s="111" t="s">
        <v>564</v>
      </c>
      <c r="BU227" s="107">
        <v>0</v>
      </c>
      <c r="BV227" s="106">
        <v>1</v>
      </c>
      <c r="BW227" s="107">
        <v>5</v>
      </c>
      <c r="BX227" s="107">
        <v>106</v>
      </c>
      <c r="BY227" s="216">
        <v>1</v>
      </c>
      <c r="BZ227" s="220">
        <v>49.7</v>
      </c>
      <c r="CA227" s="111">
        <v>0</v>
      </c>
      <c r="CB227" s="111">
        <v>95</v>
      </c>
      <c r="CC227" s="111">
        <v>0</v>
      </c>
      <c r="CD227" s="112">
        <v>3</v>
      </c>
      <c r="CE227" s="114">
        <v>0.94299999999999995</v>
      </c>
      <c r="CF227" s="216">
        <v>9</v>
      </c>
      <c r="CG227" s="216">
        <v>243.2</v>
      </c>
      <c r="CH227" s="107">
        <v>1</v>
      </c>
      <c r="CI227" s="110"/>
      <c r="CJ227" s="107">
        <v>1</v>
      </c>
      <c r="CK227" s="107">
        <v>0</v>
      </c>
      <c r="CL227" s="112">
        <v>0</v>
      </c>
      <c r="CM227" s="112">
        <v>0</v>
      </c>
      <c r="CN227" s="115">
        <v>20</v>
      </c>
      <c r="CO227" s="115">
        <v>548.66666666666663</v>
      </c>
      <c r="CP227" s="115">
        <v>25145.333333333332</v>
      </c>
      <c r="CQ227" s="116">
        <v>1253237.0370370371</v>
      </c>
      <c r="CR227" s="115">
        <v>1</v>
      </c>
      <c r="CS227" s="115">
        <v>0</v>
      </c>
      <c r="CT227" s="112">
        <v>12</v>
      </c>
      <c r="CU227" s="112">
        <v>9</v>
      </c>
      <c r="CV227" s="112">
        <v>310</v>
      </c>
      <c r="CW227" s="112">
        <v>28</v>
      </c>
    </row>
    <row r="228" spans="1:101" s="219" customFormat="1" x14ac:dyDescent="0.25">
      <c r="A228" s="110" t="s">
        <v>121</v>
      </c>
      <c r="B228" s="111">
        <v>6</v>
      </c>
      <c r="C228" s="111">
        <v>13</v>
      </c>
      <c r="D228" s="111">
        <v>212</v>
      </c>
      <c r="E228" s="111">
        <v>3</v>
      </c>
      <c r="F228" s="111">
        <v>0</v>
      </c>
      <c r="G228" s="111">
        <v>16</v>
      </c>
      <c r="H228" s="111"/>
      <c r="I228" s="111"/>
      <c r="J228" s="111">
        <v>15</v>
      </c>
      <c r="K228" s="216">
        <v>2</v>
      </c>
      <c r="L228" s="111">
        <v>82.6</v>
      </c>
      <c r="M228" s="111" t="s">
        <v>569</v>
      </c>
      <c r="N228" s="111">
        <v>7</v>
      </c>
      <c r="O228" s="111">
        <v>0</v>
      </c>
      <c r="P228" s="111">
        <v>0</v>
      </c>
      <c r="Q228" s="111">
        <v>0</v>
      </c>
      <c r="R228" s="109">
        <v>0.64500000000000002</v>
      </c>
      <c r="S228" s="111">
        <v>3</v>
      </c>
      <c r="T228" s="2">
        <v>0</v>
      </c>
      <c r="U228" s="107">
        <v>2</v>
      </c>
      <c r="V228" s="112">
        <v>7</v>
      </c>
      <c r="W228" s="107">
        <v>566</v>
      </c>
      <c r="X228" s="217">
        <v>2</v>
      </c>
      <c r="Y228" s="217">
        <v>126.3</v>
      </c>
      <c r="Z228" s="112">
        <v>0</v>
      </c>
      <c r="AA228" s="112">
        <v>0</v>
      </c>
      <c r="AB228" s="112">
        <v>184</v>
      </c>
      <c r="AC228" s="112">
        <v>0</v>
      </c>
      <c r="AD228" s="112">
        <v>1</v>
      </c>
      <c r="AE228" s="109">
        <v>0.51700000000000002</v>
      </c>
      <c r="AF228" s="109">
        <v>4.8000000000000001E-2</v>
      </c>
      <c r="AG228" s="107">
        <v>0</v>
      </c>
      <c r="AH228" s="107">
        <v>0</v>
      </c>
      <c r="AI228" s="106">
        <v>7388.7809890310009</v>
      </c>
      <c r="AJ228" s="107">
        <v>0</v>
      </c>
      <c r="AK228" s="107">
        <v>0</v>
      </c>
      <c r="AL228" s="111">
        <v>1</v>
      </c>
      <c r="AM228" s="111">
        <v>6.9</v>
      </c>
      <c r="AN228" s="107">
        <v>0</v>
      </c>
      <c r="AO228" s="107">
        <v>9</v>
      </c>
      <c r="AP228" s="109">
        <v>0.216</v>
      </c>
      <c r="AQ228" s="105">
        <v>0</v>
      </c>
      <c r="AR228" s="106">
        <v>77.411604907899999</v>
      </c>
      <c r="AS228" s="107">
        <v>0</v>
      </c>
      <c r="AT228" s="107">
        <v>0</v>
      </c>
      <c r="AU228" s="107">
        <v>2</v>
      </c>
      <c r="AV228" s="108">
        <v>0.106239595465</v>
      </c>
      <c r="AW228" s="107">
        <v>0</v>
      </c>
      <c r="AX228" s="107">
        <v>0</v>
      </c>
      <c r="AY228" s="107">
        <v>0</v>
      </c>
      <c r="AZ228" s="107">
        <v>1</v>
      </c>
      <c r="BA228" s="218">
        <v>1</v>
      </c>
      <c r="BB228" s="218">
        <v>6</v>
      </c>
      <c r="BC228" s="111">
        <v>881</v>
      </c>
      <c r="BD228" s="107">
        <v>5756</v>
      </c>
      <c r="BE228" s="107">
        <v>2682</v>
      </c>
      <c r="BF228" s="109">
        <v>0.439</v>
      </c>
      <c r="BG228" s="105">
        <v>0</v>
      </c>
      <c r="BH228" s="113">
        <v>0</v>
      </c>
      <c r="BI228" s="113">
        <v>0</v>
      </c>
      <c r="BJ228" s="113">
        <v>0</v>
      </c>
      <c r="BK228" s="113">
        <v>0</v>
      </c>
      <c r="BL228" s="113">
        <v>0</v>
      </c>
      <c r="BM228" s="113">
        <v>147.135566329</v>
      </c>
      <c r="BN228" s="113">
        <v>3.1278879774399999</v>
      </c>
      <c r="BO228" s="105">
        <v>1</v>
      </c>
      <c r="BP228" s="105">
        <v>0</v>
      </c>
      <c r="BQ228" s="105">
        <v>0</v>
      </c>
      <c r="BR228" s="111" t="s">
        <v>564</v>
      </c>
      <c r="BS228" s="111" t="s">
        <v>564</v>
      </c>
      <c r="BT228" s="111" t="s">
        <v>564</v>
      </c>
      <c r="BU228" s="107">
        <v>0</v>
      </c>
      <c r="BV228" s="106">
        <v>0</v>
      </c>
      <c r="BW228" s="107">
        <v>1</v>
      </c>
      <c r="BX228" s="107">
        <v>10</v>
      </c>
      <c r="BY228" s="216">
        <v>4</v>
      </c>
      <c r="BZ228" s="220">
        <v>542.6</v>
      </c>
      <c r="CA228" s="111">
        <v>0</v>
      </c>
      <c r="CB228" s="111">
        <v>0</v>
      </c>
      <c r="CC228" s="111">
        <v>0</v>
      </c>
      <c r="CD228" s="112">
        <v>37</v>
      </c>
      <c r="CE228" s="114">
        <v>0.93700000000000006</v>
      </c>
      <c r="CF228" s="216">
        <v>5</v>
      </c>
      <c r="CG228" s="216">
        <v>86.15</v>
      </c>
      <c r="CH228" s="107">
        <v>4</v>
      </c>
      <c r="CI228" s="110"/>
      <c r="CJ228" s="107">
        <v>6</v>
      </c>
      <c r="CK228" s="107">
        <v>0</v>
      </c>
      <c r="CL228" s="112">
        <v>0</v>
      </c>
      <c r="CM228" s="112">
        <v>0</v>
      </c>
      <c r="CN228" s="115">
        <v>10</v>
      </c>
      <c r="CO228" s="115">
        <v>33.333333333333336</v>
      </c>
      <c r="CP228" s="115">
        <v>6856</v>
      </c>
      <c r="CQ228" s="116">
        <v>38059.259259259263</v>
      </c>
      <c r="CR228" s="115">
        <v>1</v>
      </c>
      <c r="CS228" s="115">
        <v>0</v>
      </c>
      <c r="CT228" s="112">
        <v>1</v>
      </c>
      <c r="CU228" s="112">
        <v>141</v>
      </c>
      <c r="CV228" s="112">
        <v>1418</v>
      </c>
      <c r="CW228" s="112">
        <v>0</v>
      </c>
    </row>
    <row r="229" spans="1:101" s="219" customFormat="1" x14ac:dyDescent="0.25">
      <c r="A229" s="110" t="s">
        <v>123</v>
      </c>
      <c r="B229" s="111">
        <v>2</v>
      </c>
      <c r="C229" s="111">
        <v>8</v>
      </c>
      <c r="D229" s="111">
        <v>188</v>
      </c>
      <c r="E229" s="111">
        <v>7</v>
      </c>
      <c r="F229" s="111">
        <v>2</v>
      </c>
      <c r="G229" s="111">
        <v>9</v>
      </c>
      <c r="H229" s="111"/>
      <c r="I229" s="111"/>
      <c r="J229" s="111">
        <v>6</v>
      </c>
      <c r="K229" s="216">
        <v>1</v>
      </c>
      <c r="L229" s="111">
        <v>193.1</v>
      </c>
      <c r="M229" s="111" t="s">
        <v>569</v>
      </c>
      <c r="N229" s="111">
        <v>1</v>
      </c>
      <c r="O229" s="111">
        <v>0</v>
      </c>
      <c r="P229" s="111">
        <v>0</v>
      </c>
      <c r="Q229" s="111">
        <v>0</v>
      </c>
      <c r="R229" s="109">
        <v>0.5</v>
      </c>
      <c r="S229" s="111">
        <v>3</v>
      </c>
      <c r="T229" s="2">
        <v>0</v>
      </c>
      <c r="U229" s="107">
        <v>1</v>
      </c>
      <c r="V229" s="112">
        <v>0</v>
      </c>
      <c r="W229" s="107">
        <v>41</v>
      </c>
      <c r="X229" s="217">
        <v>1</v>
      </c>
      <c r="Y229" s="217">
        <v>44.7</v>
      </c>
      <c r="Z229" s="112">
        <v>0</v>
      </c>
      <c r="AA229" s="112">
        <v>0</v>
      </c>
      <c r="AB229" s="112">
        <v>3182</v>
      </c>
      <c r="AC229" s="112">
        <v>49</v>
      </c>
      <c r="AD229" s="112">
        <v>2</v>
      </c>
      <c r="AE229" s="109">
        <v>0.78873239436619713</v>
      </c>
      <c r="AF229" s="109">
        <v>4.1666666666666664E-2</v>
      </c>
      <c r="AG229" s="107">
        <v>0</v>
      </c>
      <c r="AH229" s="107">
        <v>1</v>
      </c>
      <c r="AI229" s="106">
        <v>61075.503181985827</v>
      </c>
      <c r="AJ229" s="107">
        <v>0</v>
      </c>
      <c r="AK229" s="107">
        <v>0</v>
      </c>
      <c r="AL229" s="111">
        <v>1</v>
      </c>
      <c r="AM229" s="111">
        <v>17.399999999999999</v>
      </c>
      <c r="AN229" s="107">
        <v>1</v>
      </c>
      <c r="AO229" s="107">
        <v>6</v>
      </c>
      <c r="AP229" s="109">
        <v>0.30555555555555558</v>
      </c>
      <c r="AQ229" s="105">
        <v>0</v>
      </c>
      <c r="AR229" s="106">
        <v>144.26807671999998</v>
      </c>
      <c r="AS229" s="107">
        <v>0</v>
      </c>
      <c r="AT229" s="107">
        <v>0</v>
      </c>
      <c r="AU229" s="107">
        <v>5</v>
      </c>
      <c r="AV229" s="108">
        <v>2.3876339774499999E-2</v>
      </c>
      <c r="AW229" s="107">
        <v>0</v>
      </c>
      <c r="AX229" s="107">
        <v>0</v>
      </c>
      <c r="AY229" s="107">
        <v>0</v>
      </c>
      <c r="AZ229" s="107">
        <v>0</v>
      </c>
      <c r="BA229" s="218" t="s">
        <v>588</v>
      </c>
      <c r="BB229" s="218" t="s">
        <v>589</v>
      </c>
      <c r="BC229" s="111">
        <v>4820</v>
      </c>
      <c r="BD229" s="107">
        <v>5303</v>
      </c>
      <c r="BE229" s="107">
        <v>790</v>
      </c>
      <c r="BF229" s="109">
        <v>0.77777777777777779</v>
      </c>
      <c r="BG229" s="105">
        <v>0</v>
      </c>
      <c r="BH229" s="113">
        <v>0</v>
      </c>
      <c r="BI229" s="113">
        <v>0</v>
      </c>
      <c r="BJ229" s="113">
        <v>0</v>
      </c>
      <c r="BK229" s="113">
        <v>0</v>
      </c>
      <c r="BL229" s="113">
        <v>0</v>
      </c>
      <c r="BM229" s="113">
        <v>288.74635484600003</v>
      </c>
      <c r="BN229" s="113">
        <v>16.254066326010001</v>
      </c>
      <c r="BO229" s="105">
        <v>1</v>
      </c>
      <c r="BP229" s="105">
        <v>0</v>
      </c>
      <c r="BQ229" s="105">
        <v>0</v>
      </c>
      <c r="BR229" s="111" t="s">
        <v>564</v>
      </c>
      <c r="BS229" s="111" t="s">
        <v>564</v>
      </c>
      <c r="BT229" s="111" t="s">
        <v>564</v>
      </c>
      <c r="BU229" s="107">
        <v>0</v>
      </c>
      <c r="BV229" s="106">
        <v>0</v>
      </c>
      <c r="BW229" s="107">
        <v>2</v>
      </c>
      <c r="BX229" s="107">
        <v>58</v>
      </c>
      <c r="BY229" s="216" t="s">
        <v>588</v>
      </c>
      <c r="BZ229" s="216" t="s">
        <v>589</v>
      </c>
      <c r="CA229" s="111">
        <v>2</v>
      </c>
      <c r="CB229" s="111">
        <v>182</v>
      </c>
      <c r="CC229" s="111">
        <v>0</v>
      </c>
      <c r="CD229" s="112">
        <v>16</v>
      </c>
      <c r="CE229" s="114">
        <v>0.95199999999999996</v>
      </c>
      <c r="CF229" s="216">
        <v>5</v>
      </c>
      <c r="CG229" s="216">
        <v>84</v>
      </c>
      <c r="CH229" s="107">
        <v>0</v>
      </c>
      <c r="CI229" s="110"/>
      <c r="CJ229" s="107">
        <v>5</v>
      </c>
      <c r="CK229" s="107">
        <v>0</v>
      </c>
      <c r="CL229" s="112">
        <v>0</v>
      </c>
      <c r="CM229" s="112">
        <v>0</v>
      </c>
      <c r="CN229" s="115">
        <v>3.3333333333333335</v>
      </c>
      <c r="CO229" s="115">
        <v>0</v>
      </c>
      <c r="CP229" s="115">
        <v>0</v>
      </c>
      <c r="CQ229" s="116">
        <v>12233.333333333334</v>
      </c>
      <c r="CR229" s="115">
        <v>2</v>
      </c>
      <c r="CS229" s="115">
        <v>1</v>
      </c>
      <c r="CT229" s="112">
        <v>2</v>
      </c>
      <c r="CU229" s="112">
        <v>2797</v>
      </c>
      <c r="CV229" s="112">
        <v>0</v>
      </c>
      <c r="CW229" s="112">
        <v>0</v>
      </c>
    </row>
    <row r="230" spans="1:101" s="219" customFormat="1" x14ac:dyDescent="0.25">
      <c r="A230" s="110" t="s">
        <v>18</v>
      </c>
      <c r="B230" s="111">
        <v>27</v>
      </c>
      <c r="C230" s="111">
        <v>88</v>
      </c>
      <c r="D230" s="111">
        <v>1847</v>
      </c>
      <c r="E230" s="111">
        <v>476</v>
      </c>
      <c r="F230" s="111">
        <v>1</v>
      </c>
      <c r="G230" s="111">
        <v>27</v>
      </c>
      <c r="H230" s="111"/>
      <c r="I230" s="111"/>
      <c r="J230" s="111">
        <v>25</v>
      </c>
      <c r="K230" s="216">
        <v>6</v>
      </c>
      <c r="L230" s="111">
        <v>2453.3000000000002</v>
      </c>
      <c r="M230" s="111" t="s">
        <v>568</v>
      </c>
      <c r="N230" s="111">
        <v>10</v>
      </c>
      <c r="O230" s="111">
        <v>0</v>
      </c>
      <c r="P230" s="111">
        <v>0</v>
      </c>
      <c r="Q230" s="111">
        <v>0</v>
      </c>
      <c r="R230" s="109">
        <v>0.64500000000000002</v>
      </c>
      <c r="S230" s="111">
        <v>6</v>
      </c>
      <c r="T230" s="2">
        <v>0</v>
      </c>
      <c r="U230" s="107">
        <v>0</v>
      </c>
      <c r="V230" s="112">
        <v>1220</v>
      </c>
      <c r="W230" s="107">
        <v>704</v>
      </c>
      <c r="X230" s="217">
        <v>4</v>
      </c>
      <c r="Y230" s="217">
        <v>359</v>
      </c>
      <c r="Z230" s="112">
        <v>0</v>
      </c>
      <c r="AA230" s="112">
        <v>0</v>
      </c>
      <c r="AB230" s="112">
        <v>643</v>
      </c>
      <c r="AC230" s="112">
        <v>0</v>
      </c>
      <c r="AD230" s="112">
        <v>0</v>
      </c>
      <c r="AE230" s="109">
        <v>0.8125</v>
      </c>
      <c r="AF230" s="109">
        <v>3.125E-2</v>
      </c>
      <c r="AG230" s="107">
        <v>0</v>
      </c>
      <c r="AH230" s="107">
        <v>0</v>
      </c>
      <c r="AI230" s="106">
        <v>0</v>
      </c>
      <c r="AJ230" s="107">
        <v>6</v>
      </c>
      <c r="AK230" s="107">
        <v>0</v>
      </c>
      <c r="AL230" s="111">
        <v>0</v>
      </c>
      <c r="AM230" s="111">
        <v>0</v>
      </c>
      <c r="AN230" s="107">
        <v>0</v>
      </c>
      <c r="AO230" s="107">
        <v>13</v>
      </c>
      <c r="AP230" s="109">
        <v>0.34375</v>
      </c>
      <c r="AQ230" s="105">
        <v>603.16625809000004</v>
      </c>
      <c r="AR230" s="106">
        <v>0</v>
      </c>
      <c r="AS230" s="107">
        <v>0</v>
      </c>
      <c r="AT230" s="107">
        <v>1</v>
      </c>
      <c r="AU230" s="107">
        <v>3</v>
      </c>
      <c r="AV230" s="108">
        <v>16.043984954100001</v>
      </c>
      <c r="AW230" s="107">
        <v>2</v>
      </c>
      <c r="AX230" s="107">
        <v>0</v>
      </c>
      <c r="AY230" s="107">
        <v>2</v>
      </c>
      <c r="AZ230" s="107">
        <v>0</v>
      </c>
      <c r="BA230" s="218">
        <v>3</v>
      </c>
      <c r="BB230" s="218">
        <v>2777</v>
      </c>
      <c r="BC230" s="111">
        <v>51</v>
      </c>
      <c r="BD230" s="107">
        <v>4871</v>
      </c>
      <c r="BE230" s="107">
        <v>1125</v>
      </c>
      <c r="BF230" s="109">
        <v>0.875</v>
      </c>
      <c r="BG230" s="105">
        <v>0</v>
      </c>
      <c r="BH230" s="113">
        <v>19047.933190200001</v>
      </c>
      <c r="BI230" s="113">
        <v>18720.455696099998</v>
      </c>
      <c r="BJ230" s="113">
        <v>20190.801323</v>
      </c>
      <c r="BK230" s="113">
        <v>0</v>
      </c>
      <c r="BL230" s="113">
        <v>67.105132643100006</v>
      </c>
      <c r="BM230" s="113">
        <v>4.96761173276</v>
      </c>
      <c r="BN230" s="113">
        <v>2282.7155702011751</v>
      </c>
      <c r="BO230" s="105">
        <v>5</v>
      </c>
      <c r="BP230" s="105">
        <v>0</v>
      </c>
      <c r="BQ230" s="105">
        <v>60.061453355300003</v>
      </c>
      <c r="BR230" s="111" t="s">
        <v>564</v>
      </c>
      <c r="BS230" s="111" t="s">
        <v>564</v>
      </c>
      <c r="BT230" s="111" t="s">
        <v>564</v>
      </c>
      <c r="BU230" s="107">
        <v>0</v>
      </c>
      <c r="BV230" s="106">
        <v>0</v>
      </c>
      <c r="BW230" s="107">
        <v>7</v>
      </c>
      <c r="BX230" s="107">
        <v>207</v>
      </c>
      <c r="BY230" s="216" t="s">
        <v>588</v>
      </c>
      <c r="BZ230" s="216" t="s">
        <v>589</v>
      </c>
      <c r="CA230" s="111">
        <v>0</v>
      </c>
      <c r="CB230" s="111">
        <v>2185</v>
      </c>
      <c r="CC230" s="111">
        <v>1177</v>
      </c>
      <c r="CD230" s="112">
        <v>122</v>
      </c>
      <c r="CE230" s="114">
        <v>0.95699999999999996</v>
      </c>
      <c r="CF230" s="216">
        <v>18</v>
      </c>
      <c r="CG230" s="216">
        <v>322.8</v>
      </c>
      <c r="CH230" s="107">
        <v>10</v>
      </c>
      <c r="CI230" s="110"/>
      <c r="CJ230" s="107">
        <v>5</v>
      </c>
      <c r="CK230" s="107">
        <v>1</v>
      </c>
      <c r="CL230" s="112">
        <v>0</v>
      </c>
      <c r="CM230" s="112">
        <v>0</v>
      </c>
      <c r="CN230" s="115">
        <v>18.333333333333332</v>
      </c>
      <c r="CO230" s="115">
        <v>92.666666666666671</v>
      </c>
      <c r="CP230" s="115">
        <v>3370.6666666666665</v>
      </c>
      <c r="CQ230" s="116">
        <v>6463277.7777777771</v>
      </c>
      <c r="CR230" s="115">
        <v>3</v>
      </c>
      <c r="CS230" s="115">
        <v>2</v>
      </c>
      <c r="CT230" s="112">
        <v>29</v>
      </c>
      <c r="CU230" s="112">
        <v>74</v>
      </c>
      <c r="CV230" s="112">
        <v>1205</v>
      </c>
      <c r="CW230" s="112">
        <v>515</v>
      </c>
    </row>
    <row r="231" spans="1:101" s="219" customFormat="1" x14ac:dyDescent="0.25">
      <c r="A231" s="110" t="s">
        <v>154</v>
      </c>
      <c r="B231" s="111">
        <v>53</v>
      </c>
      <c r="C231" s="111">
        <v>88</v>
      </c>
      <c r="D231" s="111">
        <v>1009</v>
      </c>
      <c r="E231" s="111">
        <v>79</v>
      </c>
      <c r="F231" s="111">
        <v>4</v>
      </c>
      <c r="G231" s="111">
        <v>15</v>
      </c>
      <c r="H231" s="111">
        <v>1</v>
      </c>
      <c r="I231" s="111"/>
      <c r="J231" s="111">
        <v>21</v>
      </c>
      <c r="K231" s="216">
        <v>7</v>
      </c>
      <c r="L231" s="111">
        <v>566.1</v>
      </c>
      <c r="M231" s="111" t="s">
        <v>568</v>
      </c>
      <c r="N231" s="111">
        <v>3</v>
      </c>
      <c r="O231" s="111">
        <v>0</v>
      </c>
      <c r="P231" s="111">
        <v>0</v>
      </c>
      <c r="Q231" s="111">
        <v>10</v>
      </c>
      <c r="R231" s="109">
        <v>0.71641791044776115</v>
      </c>
      <c r="S231" s="111">
        <v>3</v>
      </c>
      <c r="T231" s="2">
        <v>0</v>
      </c>
      <c r="U231" s="107">
        <v>0</v>
      </c>
      <c r="V231" s="112">
        <v>4387</v>
      </c>
      <c r="W231" s="107">
        <v>27</v>
      </c>
      <c r="X231" s="217">
        <v>0</v>
      </c>
      <c r="Y231" s="217">
        <v>0</v>
      </c>
      <c r="Z231" s="112">
        <v>0</v>
      </c>
      <c r="AA231" s="112">
        <v>0</v>
      </c>
      <c r="AB231" s="112">
        <v>9</v>
      </c>
      <c r="AC231" s="112">
        <v>0</v>
      </c>
      <c r="AD231" s="112">
        <v>2</v>
      </c>
      <c r="AE231" s="109">
        <v>0.51111111111111107</v>
      </c>
      <c r="AF231" s="109">
        <v>0.1111111111111111</v>
      </c>
      <c r="AG231" s="107">
        <v>0</v>
      </c>
      <c r="AH231" s="107">
        <v>0</v>
      </c>
      <c r="AI231" s="106">
        <v>13158.851934257511</v>
      </c>
      <c r="AJ231" s="107">
        <v>0</v>
      </c>
      <c r="AK231" s="107">
        <v>0</v>
      </c>
      <c r="AL231" s="111">
        <v>0</v>
      </c>
      <c r="AM231" s="111">
        <v>0</v>
      </c>
      <c r="AN231" s="107">
        <v>0</v>
      </c>
      <c r="AO231" s="107">
        <v>5</v>
      </c>
      <c r="AP231" s="109">
        <v>0.18888888888888888</v>
      </c>
      <c r="AQ231" s="105">
        <v>0</v>
      </c>
      <c r="AR231" s="106">
        <v>0</v>
      </c>
      <c r="AS231" s="107">
        <v>0</v>
      </c>
      <c r="AT231" s="107">
        <v>0</v>
      </c>
      <c r="AU231" s="107">
        <v>1</v>
      </c>
      <c r="AV231" s="108">
        <v>298.019647722</v>
      </c>
      <c r="AW231" s="107">
        <v>1</v>
      </c>
      <c r="AX231" s="107">
        <v>0</v>
      </c>
      <c r="AY231" s="107">
        <v>0</v>
      </c>
      <c r="AZ231" s="107">
        <v>1</v>
      </c>
      <c r="BA231" s="218" t="s">
        <v>588</v>
      </c>
      <c r="BB231" s="218" t="s">
        <v>589</v>
      </c>
      <c r="BC231" s="111">
        <v>0</v>
      </c>
      <c r="BD231" s="107">
        <v>1269</v>
      </c>
      <c r="BE231" s="107">
        <v>8</v>
      </c>
      <c r="BF231" s="109">
        <v>0.6333333333333333</v>
      </c>
      <c r="BG231" s="105">
        <v>73.289216993499991</v>
      </c>
      <c r="BH231" s="113">
        <v>5140.9081531000002</v>
      </c>
      <c r="BI231" s="113">
        <v>7993.9452660200004</v>
      </c>
      <c r="BJ231" s="113">
        <v>10357.6332814</v>
      </c>
      <c r="BK231" s="113">
        <v>7993.9452660300003</v>
      </c>
      <c r="BL231" s="113">
        <v>2490.6444780000002</v>
      </c>
      <c r="BM231" s="113">
        <v>28.3961332927</v>
      </c>
      <c r="BN231" s="113">
        <v>926.40800288244861</v>
      </c>
      <c r="BO231" s="105">
        <v>14</v>
      </c>
      <c r="BP231" s="105">
        <v>0</v>
      </c>
      <c r="BQ231" s="105">
        <v>0</v>
      </c>
      <c r="BR231" s="111" t="s">
        <v>564</v>
      </c>
      <c r="BS231" s="111" t="s">
        <v>564</v>
      </c>
      <c r="BT231" s="111" t="s">
        <v>564</v>
      </c>
      <c r="BU231" s="107">
        <v>0</v>
      </c>
      <c r="BV231" s="106">
        <v>1</v>
      </c>
      <c r="BW231" s="107">
        <v>2</v>
      </c>
      <c r="BX231" s="107">
        <v>175</v>
      </c>
      <c r="BY231" s="216">
        <v>2</v>
      </c>
      <c r="BZ231" s="220">
        <v>2008.1</v>
      </c>
      <c r="CA231" s="111">
        <v>0</v>
      </c>
      <c r="CB231" s="111">
        <v>1686</v>
      </c>
      <c r="CC231" s="111">
        <v>0</v>
      </c>
      <c r="CD231" s="112">
        <v>26</v>
      </c>
      <c r="CE231" s="114">
        <v>0.94499999999999995</v>
      </c>
      <c r="CF231" s="216">
        <v>3</v>
      </c>
      <c r="CG231" s="216">
        <v>104.8</v>
      </c>
      <c r="CH231" s="107">
        <v>0</v>
      </c>
      <c r="CI231" s="110"/>
      <c r="CJ231" s="107">
        <v>3</v>
      </c>
      <c r="CK231" s="107">
        <v>0</v>
      </c>
      <c r="CL231" s="112">
        <v>0</v>
      </c>
      <c r="CM231" s="112">
        <v>0</v>
      </c>
      <c r="CN231" s="115">
        <v>11.666666666666666</v>
      </c>
      <c r="CO231" s="115">
        <v>39.333333333333336</v>
      </c>
      <c r="CP231" s="115">
        <v>3041</v>
      </c>
      <c r="CQ231" s="116">
        <v>2075588.888888889</v>
      </c>
      <c r="CR231" s="115">
        <v>2</v>
      </c>
      <c r="CS231" s="115">
        <v>0</v>
      </c>
      <c r="CT231" s="112">
        <v>6</v>
      </c>
      <c r="CU231" s="112">
        <v>0</v>
      </c>
      <c r="CV231" s="112">
        <v>4</v>
      </c>
      <c r="CW231" s="112">
        <v>0</v>
      </c>
    </row>
    <row r="232" spans="1:101" s="219" customFormat="1" x14ac:dyDescent="0.25">
      <c r="A232" s="110" t="s">
        <v>50</v>
      </c>
      <c r="B232" s="111">
        <v>1</v>
      </c>
      <c r="C232" s="111">
        <v>20</v>
      </c>
      <c r="D232" s="111">
        <v>539</v>
      </c>
      <c r="E232" s="111">
        <v>13</v>
      </c>
      <c r="F232" s="111">
        <v>1</v>
      </c>
      <c r="G232" s="111">
        <v>25</v>
      </c>
      <c r="H232" s="111"/>
      <c r="I232" s="111"/>
      <c r="J232" s="111">
        <v>8</v>
      </c>
      <c r="K232" s="216">
        <v>5</v>
      </c>
      <c r="L232" s="111">
        <v>1717.8</v>
      </c>
      <c r="M232" s="111" t="s">
        <v>568</v>
      </c>
      <c r="N232" s="111">
        <v>3</v>
      </c>
      <c r="O232" s="111">
        <v>0</v>
      </c>
      <c r="P232" s="111">
        <v>0</v>
      </c>
      <c r="Q232" s="111">
        <v>6</v>
      </c>
      <c r="R232" s="109">
        <v>0.62411347517730498</v>
      </c>
      <c r="S232" s="111">
        <v>0</v>
      </c>
      <c r="T232" s="2">
        <v>0</v>
      </c>
      <c r="U232" s="107">
        <v>0</v>
      </c>
      <c r="V232" s="112">
        <v>219</v>
      </c>
      <c r="W232" s="107">
        <v>97</v>
      </c>
      <c r="X232" s="217">
        <v>1</v>
      </c>
      <c r="Y232" s="217">
        <v>9</v>
      </c>
      <c r="Z232" s="112">
        <v>0</v>
      </c>
      <c r="AA232" s="112">
        <v>0</v>
      </c>
      <c r="AB232" s="112">
        <v>38</v>
      </c>
      <c r="AC232" s="112">
        <v>42</v>
      </c>
      <c r="AD232" s="112">
        <v>0</v>
      </c>
      <c r="AE232" s="109">
        <v>0.57446808510638303</v>
      </c>
      <c r="AF232" s="109">
        <v>7.4468085106382975E-2</v>
      </c>
      <c r="AG232" s="107">
        <v>0</v>
      </c>
      <c r="AH232" s="107">
        <v>0</v>
      </c>
      <c r="AI232" s="106">
        <v>20957.773366282603</v>
      </c>
      <c r="AJ232" s="107">
        <v>2</v>
      </c>
      <c r="AK232" s="107">
        <v>0</v>
      </c>
      <c r="AL232" s="111">
        <v>2</v>
      </c>
      <c r="AM232" s="111">
        <v>81.400000000000006</v>
      </c>
      <c r="AN232" s="107">
        <v>1</v>
      </c>
      <c r="AO232" s="107">
        <v>12</v>
      </c>
      <c r="AP232" s="109">
        <v>0.28723404255319152</v>
      </c>
      <c r="AQ232" s="105">
        <v>0</v>
      </c>
      <c r="AR232" s="106">
        <v>106.14892491399999</v>
      </c>
      <c r="AS232" s="107">
        <v>0</v>
      </c>
      <c r="AT232" s="107">
        <v>2</v>
      </c>
      <c r="AU232" s="107">
        <v>3</v>
      </c>
      <c r="AV232" s="108">
        <v>3.0172898270599999</v>
      </c>
      <c r="AW232" s="107">
        <v>0</v>
      </c>
      <c r="AX232" s="107">
        <v>0</v>
      </c>
      <c r="AY232" s="107">
        <v>0</v>
      </c>
      <c r="AZ232" s="107">
        <v>0</v>
      </c>
      <c r="BA232" s="218">
        <v>1</v>
      </c>
      <c r="BB232" s="218">
        <v>8.4</v>
      </c>
      <c r="BC232" s="111">
        <v>3570</v>
      </c>
      <c r="BD232" s="107">
        <v>4925</v>
      </c>
      <c r="BE232" s="107">
        <v>230</v>
      </c>
      <c r="BF232" s="109">
        <v>0.5</v>
      </c>
      <c r="BG232" s="105">
        <v>0</v>
      </c>
      <c r="BH232" s="113">
        <v>4570.7765513300001</v>
      </c>
      <c r="BI232" s="113">
        <v>5930.7826048199995</v>
      </c>
      <c r="BJ232" s="113">
        <v>7179.5595574899999</v>
      </c>
      <c r="BK232" s="113">
        <v>6684.3073129900004</v>
      </c>
      <c r="BL232" s="113">
        <v>983.37435130699998</v>
      </c>
      <c r="BM232" s="113">
        <v>380.135749696</v>
      </c>
      <c r="BN232" s="113">
        <v>2.0845277175199999</v>
      </c>
      <c r="BO232" s="105">
        <v>6</v>
      </c>
      <c r="BP232" s="105">
        <v>0</v>
      </c>
      <c r="BQ232" s="105">
        <v>0</v>
      </c>
      <c r="BR232" s="111" t="s">
        <v>564</v>
      </c>
      <c r="BS232" s="111" t="s">
        <v>564</v>
      </c>
      <c r="BT232" s="111" t="s">
        <v>564</v>
      </c>
      <c r="BU232" s="107">
        <v>0</v>
      </c>
      <c r="BV232" s="106">
        <v>0</v>
      </c>
      <c r="BW232" s="107">
        <v>1</v>
      </c>
      <c r="BX232" s="107">
        <v>50</v>
      </c>
      <c r="BY232" s="216" t="s">
        <v>588</v>
      </c>
      <c r="BZ232" s="216" t="s">
        <v>589</v>
      </c>
      <c r="CA232" s="111">
        <v>609</v>
      </c>
      <c r="CB232" s="111">
        <v>2140</v>
      </c>
      <c r="CC232" s="111">
        <v>135</v>
      </c>
      <c r="CD232" s="112">
        <v>9</v>
      </c>
      <c r="CE232" s="114">
        <v>0.96699999999999997</v>
      </c>
      <c r="CF232" s="216">
        <v>4</v>
      </c>
      <c r="CG232" s="216">
        <v>135.80000000000001</v>
      </c>
      <c r="CH232" s="107">
        <v>0</v>
      </c>
      <c r="CI232" s="110"/>
      <c r="CJ232" s="107">
        <v>11</v>
      </c>
      <c r="CK232" s="107">
        <v>0</v>
      </c>
      <c r="CL232" s="112">
        <v>1</v>
      </c>
      <c r="CM232" s="112">
        <v>0</v>
      </c>
      <c r="CN232" s="115">
        <v>11.666666666666666</v>
      </c>
      <c r="CO232" s="115">
        <v>33.666666666666664</v>
      </c>
      <c r="CP232" s="115">
        <v>4700.333333333333</v>
      </c>
      <c r="CQ232" s="116">
        <v>762544.4444444445</v>
      </c>
      <c r="CR232" s="115">
        <v>0</v>
      </c>
      <c r="CS232" s="115">
        <v>1</v>
      </c>
      <c r="CT232" s="112">
        <v>1</v>
      </c>
      <c r="CU232" s="112">
        <v>708</v>
      </c>
      <c r="CV232" s="112">
        <v>1533</v>
      </c>
      <c r="CW232" s="112">
        <v>806</v>
      </c>
    </row>
    <row r="233" spans="1:101" s="219" customFormat="1" x14ac:dyDescent="0.25">
      <c r="A233" s="110" t="s">
        <v>264</v>
      </c>
      <c r="B233" s="111">
        <v>29</v>
      </c>
      <c r="C233" s="111">
        <v>35</v>
      </c>
      <c r="D233" s="111">
        <v>561</v>
      </c>
      <c r="E233" s="111">
        <v>48</v>
      </c>
      <c r="F233" s="111">
        <v>1</v>
      </c>
      <c r="G233" s="111">
        <v>23</v>
      </c>
      <c r="H233" s="111">
        <v>1</v>
      </c>
      <c r="I233" s="111"/>
      <c r="J233" s="111">
        <v>27</v>
      </c>
      <c r="K233" s="216">
        <v>1</v>
      </c>
      <c r="L233" s="111">
        <v>150</v>
      </c>
      <c r="M233" s="111" t="s">
        <v>568</v>
      </c>
      <c r="N233" s="111">
        <v>2</v>
      </c>
      <c r="O233" s="111">
        <v>0</v>
      </c>
      <c r="P233" s="111">
        <v>0</v>
      </c>
      <c r="Q233" s="111">
        <v>2</v>
      </c>
      <c r="R233" s="109">
        <v>0.64500000000000002</v>
      </c>
      <c r="S233" s="111">
        <v>0</v>
      </c>
      <c r="T233" s="2">
        <v>0</v>
      </c>
      <c r="U233" s="107">
        <v>0</v>
      </c>
      <c r="V233" s="112">
        <v>5401</v>
      </c>
      <c r="W233" s="107">
        <v>43</v>
      </c>
      <c r="X233" s="217">
        <v>1</v>
      </c>
      <c r="Y233" s="217">
        <v>19.5</v>
      </c>
      <c r="Z233" s="112">
        <v>0</v>
      </c>
      <c r="AA233" s="112">
        <v>0</v>
      </c>
      <c r="AB233" s="112">
        <v>0</v>
      </c>
      <c r="AC233" s="112">
        <v>0</v>
      </c>
      <c r="AD233" s="112">
        <v>0</v>
      </c>
      <c r="AE233" s="109">
        <v>0.51700000000000002</v>
      </c>
      <c r="AF233" s="109">
        <v>4.8000000000000001E-2</v>
      </c>
      <c r="AG233" s="107">
        <v>0</v>
      </c>
      <c r="AH233" s="107">
        <v>0</v>
      </c>
      <c r="AI233" s="106">
        <v>65287.258841583374</v>
      </c>
      <c r="AJ233" s="107">
        <v>0</v>
      </c>
      <c r="AK233" s="107">
        <v>0</v>
      </c>
      <c r="AL233" s="111">
        <v>0</v>
      </c>
      <c r="AM233" s="111">
        <v>0</v>
      </c>
      <c r="AN233" s="107">
        <v>1</v>
      </c>
      <c r="AO233" s="107">
        <v>5</v>
      </c>
      <c r="AP233" s="109">
        <v>0.216</v>
      </c>
      <c r="AQ233" s="105">
        <v>0</v>
      </c>
      <c r="AR233" s="106">
        <v>0</v>
      </c>
      <c r="AS233" s="107">
        <v>0</v>
      </c>
      <c r="AT233" s="107">
        <v>0</v>
      </c>
      <c r="AU233" s="107">
        <v>2</v>
      </c>
      <c r="AV233" s="108">
        <v>25.078418309899998</v>
      </c>
      <c r="AW233" s="107">
        <v>1</v>
      </c>
      <c r="AX233" s="107">
        <v>0</v>
      </c>
      <c r="AY233" s="107">
        <v>0</v>
      </c>
      <c r="AZ233" s="107">
        <v>0</v>
      </c>
      <c r="BA233" s="218" t="s">
        <v>588</v>
      </c>
      <c r="BB233" s="218" t="s">
        <v>589</v>
      </c>
      <c r="BC233" s="111">
        <v>0</v>
      </c>
      <c r="BD233" s="107">
        <v>449</v>
      </c>
      <c r="BE233" s="107">
        <v>195</v>
      </c>
      <c r="BF233" s="109">
        <v>0.439</v>
      </c>
      <c r="BG233" s="105">
        <v>0</v>
      </c>
      <c r="BH233" s="113">
        <v>616.02749696199999</v>
      </c>
      <c r="BI233" s="113">
        <v>292.179890591</v>
      </c>
      <c r="BJ233" s="113">
        <v>806.94454959699999</v>
      </c>
      <c r="BK233" s="113">
        <v>221.84798637700001</v>
      </c>
      <c r="BL233" s="113">
        <v>404.90859843499999</v>
      </c>
      <c r="BM233" s="113">
        <v>33.294832792499996</v>
      </c>
      <c r="BN233" s="113">
        <v>995.58974021302311</v>
      </c>
      <c r="BO233" s="105">
        <v>1</v>
      </c>
      <c r="BP233" s="105">
        <v>0</v>
      </c>
      <c r="BQ233" s="105">
        <v>0</v>
      </c>
      <c r="BR233" s="111" t="s">
        <v>564</v>
      </c>
      <c r="BS233" s="111" t="s">
        <v>564</v>
      </c>
      <c r="BT233" s="111" t="s">
        <v>564</v>
      </c>
      <c r="BU233" s="107">
        <v>0</v>
      </c>
      <c r="BV233" s="106">
        <v>0</v>
      </c>
      <c r="BW233" s="107">
        <v>0</v>
      </c>
      <c r="BX233" s="107">
        <v>0</v>
      </c>
      <c r="BY233" s="216" t="s">
        <v>588</v>
      </c>
      <c r="BZ233" s="216" t="s">
        <v>589</v>
      </c>
      <c r="CA233" s="111">
        <v>0</v>
      </c>
      <c r="CB233" s="111">
        <v>1479</v>
      </c>
      <c r="CC233" s="111">
        <v>0</v>
      </c>
      <c r="CD233" s="112">
        <v>2</v>
      </c>
      <c r="CE233" s="114">
        <v>0.94899999999999995</v>
      </c>
      <c r="CF233" s="216">
        <v>1</v>
      </c>
      <c r="CG233" s="216">
        <v>9.6</v>
      </c>
      <c r="CH233" s="107">
        <v>1</v>
      </c>
      <c r="CI233" s="110"/>
      <c r="CJ233" s="107">
        <v>3</v>
      </c>
      <c r="CK233" s="107">
        <v>0</v>
      </c>
      <c r="CL233" s="112">
        <v>0</v>
      </c>
      <c r="CM233" s="112">
        <v>0</v>
      </c>
      <c r="CN233" s="115">
        <v>5</v>
      </c>
      <c r="CO233" s="115">
        <v>0</v>
      </c>
      <c r="CP233" s="115">
        <v>0</v>
      </c>
      <c r="CQ233" s="116">
        <v>93788.888888888891</v>
      </c>
      <c r="CR233" s="115">
        <v>0</v>
      </c>
      <c r="CS233" s="115">
        <v>1</v>
      </c>
      <c r="CT233" s="112">
        <v>4</v>
      </c>
      <c r="CU233" s="112">
        <v>0</v>
      </c>
      <c r="CV233" s="112">
        <v>0</v>
      </c>
      <c r="CW233" s="112">
        <v>0</v>
      </c>
    </row>
    <row r="234" spans="1:101" s="219" customFormat="1" x14ac:dyDescent="0.25">
      <c r="A234" s="110" t="s">
        <v>177</v>
      </c>
      <c r="B234" s="111">
        <v>31</v>
      </c>
      <c r="C234" s="111">
        <v>91</v>
      </c>
      <c r="D234" s="111">
        <v>1519</v>
      </c>
      <c r="E234" s="111">
        <v>25</v>
      </c>
      <c r="F234" s="111">
        <v>1</v>
      </c>
      <c r="G234" s="111">
        <v>42</v>
      </c>
      <c r="H234" s="111"/>
      <c r="I234" s="111"/>
      <c r="J234" s="111">
        <v>7</v>
      </c>
      <c r="K234" s="216">
        <v>1</v>
      </c>
      <c r="L234" s="111">
        <v>242.4</v>
      </c>
      <c r="M234" s="111" t="s">
        <v>568</v>
      </c>
      <c r="N234" s="111">
        <v>2</v>
      </c>
      <c r="O234" s="111">
        <v>67</v>
      </c>
      <c r="P234" s="111">
        <v>0</v>
      </c>
      <c r="Q234" s="111">
        <v>16</v>
      </c>
      <c r="R234" s="109">
        <v>0.73529411764705888</v>
      </c>
      <c r="S234" s="111">
        <v>5</v>
      </c>
      <c r="T234" s="2">
        <v>0</v>
      </c>
      <c r="U234" s="107">
        <v>0</v>
      </c>
      <c r="V234" s="112">
        <v>1508</v>
      </c>
      <c r="W234" s="107">
        <v>27</v>
      </c>
      <c r="X234" s="217">
        <v>0</v>
      </c>
      <c r="Y234" s="217">
        <v>0</v>
      </c>
      <c r="Z234" s="112">
        <v>0</v>
      </c>
      <c r="AA234" s="112">
        <v>0</v>
      </c>
      <c r="AB234" s="112">
        <v>0</v>
      </c>
      <c r="AC234" s="112">
        <v>0</v>
      </c>
      <c r="AD234" s="112">
        <v>0</v>
      </c>
      <c r="AE234" s="109">
        <v>0.65942028985507251</v>
      </c>
      <c r="AF234" s="109">
        <v>7.2463768115942032E-2</v>
      </c>
      <c r="AG234" s="107">
        <v>0</v>
      </c>
      <c r="AH234" s="107">
        <v>0</v>
      </c>
      <c r="AI234" s="106">
        <v>0</v>
      </c>
      <c r="AJ234" s="107">
        <v>0</v>
      </c>
      <c r="AK234" s="107">
        <v>0</v>
      </c>
      <c r="AL234" s="111">
        <v>0</v>
      </c>
      <c r="AM234" s="111">
        <v>0</v>
      </c>
      <c r="AN234" s="107">
        <v>0</v>
      </c>
      <c r="AO234" s="107">
        <v>21</v>
      </c>
      <c r="AP234" s="109">
        <v>0.18840579710144928</v>
      </c>
      <c r="AQ234" s="105">
        <v>0</v>
      </c>
      <c r="AR234" s="106">
        <v>297.364837588</v>
      </c>
      <c r="AS234" s="107">
        <v>3</v>
      </c>
      <c r="AT234" s="107">
        <v>6</v>
      </c>
      <c r="AU234" s="107">
        <v>8</v>
      </c>
      <c r="AV234" s="108">
        <v>76.207443527699994</v>
      </c>
      <c r="AW234" s="107">
        <v>0</v>
      </c>
      <c r="AX234" s="107">
        <v>0</v>
      </c>
      <c r="AY234" s="107">
        <v>0</v>
      </c>
      <c r="AZ234" s="107">
        <v>1</v>
      </c>
      <c r="BA234" s="218" t="s">
        <v>588</v>
      </c>
      <c r="BB234" s="218" t="s">
        <v>589</v>
      </c>
      <c r="BC234" s="111">
        <v>0</v>
      </c>
      <c r="BD234" s="107">
        <v>323</v>
      </c>
      <c r="BE234" s="107">
        <v>2</v>
      </c>
      <c r="BF234" s="109">
        <v>0.58695652173913049</v>
      </c>
      <c r="BG234" s="105">
        <v>225.54366471210037</v>
      </c>
      <c r="BH234" s="113">
        <v>0</v>
      </c>
      <c r="BI234" s="113">
        <v>0</v>
      </c>
      <c r="BJ234" s="113">
        <v>1394.65503556</v>
      </c>
      <c r="BK234" s="113">
        <v>0</v>
      </c>
      <c r="BL234" s="113">
        <v>0</v>
      </c>
      <c r="BM234" s="113">
        <v>79.855798518499995</v>
      </c>
      <c r="BN234" s="113">
        <v>3957.5371104636647</v>
      </c>
      <c r="BO234" s="105">
        <v>9</v>
      </c>
      <c r="BP234" s="105">
        <v>0</v>
      </c>
      <c r="BQ234" s="105">
        <v>0</v>
      </c>
      <c r="BR234" s="111" t="s">
        <v>564</v>
      </c>
      <c r="BS234" s="111" t="s">
        <v>564</v>
      </c>
      <c r="BT234" s="111" t="s">
        <v>564</v>
      </c>
      <c r="BU234" s="107">
        <v>0</v>
      </c>
      <c r="BV234" s="106">
        <v>0</v>
      </c>
      <c r="BW234" s="107">
        <v>6</v>
      </c>
      <c r="BX234" s="107">
        <v>136</v>
      </c>
      <c r="BY234" s="216">
        <v>1</v>
      </c>
      <c r="BZ234" s="220">
        <v>10</v>
      </c>
      <c r="CA234" s="111">
        <v>0</v>
      </c>
      <c r="CB234" s="111">
        <v>0</v>
      </c>
      <c r="CC234" s="111">
        <v>0</v>
      </c>
      <c r="CD234" s="112">
        <v>4</v>
      </c>
      <c r="CE234" s="114">
        <v>0.93100000000000005</v>
      </c>
      <c r="CF234" s="216">
        <v>1</v>
      </c>
      <c r="CG234" s="216">
        <v>65.5</v>
      </c>
      <c r="CH234" s="107">
        <v>1</v>
      </c>
      <c r="CI234" s="110">
        <f>1/12</f>
        <v>8.3333333333333329E-2</v>
      </c>
      <c r="CJ234" s="107">
        <v>6</v>
      </c>
      <c r="CK234" s="107">
        <v>0</v>
      </c>
      <c r="CL234" s="112">
        <v>0</v>
      </c>
      <c r="CM234" s="112">
        <v>0</v>
      </c>
      <c r="CN234" s="115">
        <v>26.666666666666668</v>
      </c>
      <c r="CO234" s="115">
        <v>236.66666666666666</v>
      </c>
      <c r="CP234" s="115">
        <v>20777.666666666668</v>
      </c>
      <c r="CQ234" s="116">
        <v>100585.18518518518</v>
      </c>
      <c r="CR234" s="115">
        <v>0</v>
      </c>
      <c r="CS234" s="115">
        <v>1</v>
      </c>
      <c r="CT234" s="112">
        <v>6</v>
      </c>
      <c r="CU234" s="112">
        <v>0</v>
      </c>
      <c r="CV234" s="112">
        <v>40</v>
      </c>
      <c r="CW234" s="112">
        <v>0</v>
      </c>
    </row>
    <row r="235" spans="1:101" s="219" customFormat="1" x14ac:dyDescent="0.25">
      <c r="A235" s="110" t="s">
        <v>179</v>
      </c>
      <c r="B235" s="111">
        <v>5</v>
      </c>
      <c r="C235" s="111">
        <v>65</v>
      </c>
      <c r="D235" s="111">
        <v>1090</v>
      </c>
      <c r="E235" s="111">
        <v>45</v>
      </c>
      <c r="F235" s="111">
        <v>1</v>
      </c>
      <c r="G235" s="111">
        <v>38</v>
      </c>
      <c r="H235" s="111"/>
      <c r="I235" s="111"/>
      <c r="J235" s="111">
        <v>19</v>
      </c>
      <c r="K235" s="216">
        <v>1</v>
      </c>
      <c r="L235" s="111">
        <v>10.3</v>
      </c>
      <c r="M235" s="111" t="s">
        <v>568</v>
      </c>
      <c r="N235" s="111">
        <v>29</v>
      </c>
      <c r="O235" s="111">
        <v>0</v>
      </c>
      <c r="P235" s="111">
        <v>0</v>
      </c>
      <c r="Q235" s="111">
        <v>6</v>
      </c>
      <c r="R235" s="109">
        <v>0.60666666666666669</v>
      </c>
      <c r="S235" s="111">
        <v>5</v>
      </c>
      <c r="T235" s="2">
        <v>0</v>
      </c>
      <c r="U235" s="107">
        <v>3</v>
      </c>
      <c r="V235" s="112">
        <v>951</v>
      </c>
      <c r="W235" s="107">
        <v>307</v>
      </c>
      <c r="X235" s="217">
        <v>0</v>
      </c>
      <c r="Y235" s="217">
        <v>0</v>
      </c>
      <c r="Z235" s="112">
        <v>0</v>
      </c>
      <c r="AA235" s="112">
        <v>0</v>
      </c>
      <c r="AB235" s="112">
        <v>3793</v>
      </c>
      <c r="AC235" s="112">
        <v>44</v>
      </c>
      <c r="AD235" s="112">
        <v>5</v>
      </c>
      <c r="AE235" s="109">
        <v>0.61881188118811881</v>
      </c>
      <c r="AF235" s="109">
        <v>6.9306930693069313E-2</v>
      </c>
      <c r="AG235" s="107">
        <v>1</v>
      </c>
      <c r="AH235" s="107">
        <v>1</v>
      </c>
      <c r="AI235" s="106">
        <v>6972.2394360292592</v>
      </c>
      <c r="AJ235" s="107">
        <v>2</v>
      </c>
      <c r="AK235" s="107">
        <v>0</v>
      </c>
      <c r="AL235" s="111">
        <v>0</v>
      </c>
      <c r="AM235" s="111">
        <v>0</v>
      </c>
      <c r="AN235" s="107">
        <v>2</v>
      </c>
      <c r="AO235" s="107">
        <v>24</v>
      </c>
      <c r="AP235" s="109">
        <v>0.32673267326732675</v>
      </c>
      <c r="AQ235" s="105">
        <v>140.97051495699998</v>
      </c>
      <c r="AR235" s="106">
        <v>13.373737123</v>
      </c>
      <c r="AS235" s="107">
        <v>0</v>
      </c>
      <c r="AT235" s="107">
        <v>2</v>
      </c>
      <c r="AU235" s="107">
        <v>9</v>
      </c>
      <c r="AV235" s="108">
        <v>2.9150407027500003</v>
      </c>
      <c r="AW235" s="107">
        <v>0</v>
      </c>
      <c r="AX235" s="107">
        <v>0</v>
      </c>
      <c r="AY235" s="107">
        <v>0</v>
      </c>
      <c r="AZ235" s="107">
        <v>3</v>
      </c>
      <c r="BA235" s="218">
        <v>1</v>
      </c>
      <c r="BB235" s="218">
        <v>2053.9</v>
      </c>
      <c r="BC235" s="111">
        <v>2489</v>
      </c>
      <c r="BD235" s="107">
        <v>13510</v>
      </c>
      <c r="BE235" s="107">
        <v>890</v>
      </c>
      <c r="BF235" s="109">
        <v>0.42574257425742573</v>
      </c>
      <c r="BG235" s="105">
        <v>0</v>
      </c>
      <c r="BH235" s="113">
        <v>8890.9094781499989</v>
      </c>
      <c r="BI235" s="113">
        <v>9076.2413808700003</v>
      </c>
      <c r="BJ235" s="113">
        <v>9198.1058613000005</v>
      </c>
      <c r="BK235" s="113">
        <v>0</v>
      </c>
      <c r="BL235" s="113">
        <v>0</v>
      </c>
      <c r="BM235" s="113">
        <v>607.95845992</v>
      </c>
      <c r="BN235" s="113">
        <v>1378.5078008361934</v>
      </c>
      <c r="BO235" s="105">
        <v>23</v>
      </c>
      <c r="BP235" s="105">
        <v>0</v>
      </c>
      <c r="BQ235" s="105">
        <v>0</v>
      </c>
      <c r="BR235" s="111" t="s">
        <v>564</v>
      </c>
      <c r="BS235" s="111" t="s">
        <v>564</v>
      </c>
      <c r="BT235" s="111" t="s">
        <v>564</v>
      </c>
      <c r="BU235" s="107">
        <v>0</v>
      </c>
      <c r="BV235" s="106">
        <v>3</v>
      </c>
      <c r="BW235" s="107">
        <v>34</v>
      </c>
      <c r="BX235" s="107">
        <v>3046</v>
      </c>
      <c r="BY235" s="216" t="s">
        <v>588</v>
      </c>
      <c r="BZ235" s="216" t="s">
        <v>589</v>
      </c>
      <c r="CA235" s="111">
        <v>705</v>
      </c>
      <c r="CB235" s="111">
        <v>520</v>
      </c>
      <c r="CC235" s="111">
        <v>0</v>
      </c>
      <c r="CD235" s="112">
        <v>56</v>
      </c>
      <c r="CE235" s="114">
        <v>0.96099999999999997</v>
      </c>
      <c r="CF235" s="216">
        <v>1</v>
      </c>
      <c r="CG235" s="216">
        <v>33.299999999999997</v>
      </c>
      <c r="CH235" s="107">
        <v>12</v>
      </c>
      <c r="CI235" s="110"/>
      <c r="CJ235" s="107">
        <v>24</v>
      </c>
      <c r="CK235" s="107">
        <v>0</v>
      </c>
      <c r="CL235" s="112">
        <v>2</v>
      </c>
      <c r="CM235" s="112">
        <v>0</v>
      </c>
      <c r="CN235" s="115">
        <v>25</v>
      </c>
      <c r="CO235" s="115">
        <v>245</v>
      </c>
      <c r="CP235" s="115">
        <v>8988.3333333333339</v>
      </c>
      <c r="CQ235" s="116">
        <v>558655.55555555562</v>
      </c>
      <c r="CR235" s="115">
        <v>5</v>
      </c>
      <c r="CS235" s="115">
        <v>1</v>
      </c>
      <c r="CT235" s="112">
        <v>4</v>
      </c>
      <c r="CU235" s="112">
        <v>415</v>
      </c>
      <c r="CV235" s="112">
        <v>747</v>
      </c>
      <c r="CW235" s="112">
        <v>88</v>
      </c>
    </row>
    <row r="236" spans="1:101" s="219" customFormat="1" x14ac:dyDescent="0.25">
      <c r="A236" s="110" t="s">
        <v>91</v>
      </c>
      <c r="B236" s="111">
        <v>30</v>
      </c>
      <c r="C236" s="111">
        <v>37</v>
      </c>
      <c r="D236" s="111">
        <v>844</v>
      </c>
      <c r="E236" s="111">
        <v>67</v>
      </c>
      <c r="F236" s="111">
        <v>0</v>
      </c>
      <c r="G236" s="111">
        <v>21</v>
      </c>
      <c r="H236" s="111"/>
      <c r="I236" s="111"/>
      <c r="J236" s="111">
        <v>12</v>
      </c>
      <c r="K236" s="216">
        <v>1</v>
      </c>
      <c r="L236" s="111">
        <v>58</v>
      </c>
      <c r="M236" s="111" t="s">
        <v>568</v>
      </c>
      <c r="N236" s="111">
        <v>0</v>
      </c>
      <c r="O236" s="111">
        <v>0</v>
      </c>
      <c r="P236" s="111">
        <v>0</v>
      </c>
      <c r="Q236" s="111">
        <v>9</v>
      </c>
      <c r="R236" s="109">
        <v>0.63157894736842102</v>
      </c>
      <c r="S236" s="111">
        <v>0</v>
      </c>
      <c r="T236" s="2">
        <v>0</v>
      </c>
      <c r="U236" s="107">
        <v>1</v>
      </c>
      <c r="V236" s="112">
        <v>3210</v>
      </c>
      <c r="W236" s="107">
        <v>70</v>
      </c>
      <c r="X236" s="217">
        <v>0</v>
      </c>
      <c r="Y236" s="217">
        <v>0</v>
      </c>
      <c r="Z236" s="112">
        <v>0</v>
      </c>
      <c r="AA236" s="112">
        <v>0</v>
      </c>
      <c r="AB236" s="112">
        <v>0</v>
      </c>
      <c r="AC236" s="112">
        <v>0</v>
      </c>
      <c r="AD236" s="112">
        <v>0</v>
      </c>
      <c r="AE236" s="109">
        <v>0.44230769230769229</v>
      </c>
      <c r="AF236" s="109">
        <v>3.8461538461538464E-2</v>
      </c>
      <c r="AG236" s="107">
        <v>0</v>
      </c>
      <c r="AH236" s="107">
        <v>0</v>
      </c>
      <c r="AI236" s="106">
        <v>0</v>
      </c>
      <c r="AJ236" s="107">
        <v>8</v>
      </c>
      <c r="AK236" s="107">
        <v>0</v>
      </c>
      <c r="AL236" s="111">
        <v>0</v>
      </c>
      <c r="AM236" s="111">
        <v>0</v>
      </c>
      <c r="AN236" s="107">
        <v>0</v>
      </c>
      <c r="AO236" s="107">
        <v>4</v>
      </c>
      <c r="AP236" s="109">
        <v>0.15384615384615385</v>
      </c>
      <c r="AQ236" s="105">
        <v>0</v>
      </c>
      <c r="AR236" s="106">
        <v>129.207282738</v>
      </c>
      <c r="AS236" s="107">
        <v>0</v>
      </c>
      <c r="AT236" s="107">
        <v>1</v>
      </c>
      <c r="AU236" s="107">
        <v>1</v>
      </c>
      <c r="AV236" s="108">
        <v>20.654756405800001</v>
      </c>
      <c r="AW236" s="107">
        <v>1</v>
      </c>
      <c r="AX236" s="107">
        <v>0</v>
      </c>
      <c r="AY236" s="107">
        <v>0</v>
      </c>
      <c r="AZ236" s="107">
        <v>0</v>
      </c>
      <c r="BA236" s="218" t="s">
        <v>588</v>
      </c>
      <c r="BB236" s="218" t="s">
        <v>589</v>
      </c>
      <c r="BC236" s="111">
        <v>179</v>
      </c>
      <c r="BD236" s="107">
        <v>1897</v>
      </c>
      <c r="BE236" s="107">
        <v>344</v>
      </c>
      <c r="BF236" s="109">
        <v>0.32692307692307693</v>
      </c>
      <c r="BG236" s="105">
        <v>133.65384570399999</v>
      </c>
      <c r="BH236" s="113">
        <v>2890.6701512499999</v>
      </c>
      <c r="BI236" s="113">
        <v>360.06414917899997</v>
      </c>
      <c r="BJ236" s="113">
        <v>5800.3583493599999</v>
      </c>
      <c r="BK236" s="113">
        <v>0</v>
      </c>
      <c r="BL236" s="113">
        <v>1023.59123557</v>
      </c>
      <c r="BM236" s="113">
        <v>93.707255273200005</v>
      </c>
      <c r="BN236" s="113">
        <v>1324.1556183545317</v>
      </c>
      <c r="BO236" s="105">
        <v>2</v>
      </c>
      <c r="BP236" s="105">
        <v>0</v>
      </c>
      <c r="BQ236" s="105">
        <v>1.5235684596700001</v>
      </c>
      <c r="BR236" s="111" t="s">
        <v>564</v>
      </c>
      <c r="BS236" s="111" t="s">
        <v>564</v>
      </c>
      <c r="BT236" s="111" t="s">
        <v>564</v>
      </c>
      <c r="BU236" s="107">
        <v>0</v>
      </c>
      <c r="BV236" s="106">
        <v>0</v>
      </c>
      <c r="BW236" s="107">
        <v>0</v>
      </c>
      <c r="BX236" s="107">
        <v>0</v>
      </c>
      <c r="BY236" s="216" t="s">
        <v>588</v>
      </c>
      <c r="BZ236" s="216" t="s">
        <v>589</v>
      </c>
      <c r="CA236" s="111">
        <v>439</v>
      </c>
      <c r="CB236" s="111">
        <v>837</v>
      </c>
      <c r="CC236" s="111">
        <v>106</v>
      </c>
      <c r="CD236" s="112">
        <v>1</v>
      </c>
      <c r="CE236" s="114">
        <v>0.94499999999999995</v>
      </c>
      <c r="CF236" s="216">
        <v>4</v>
      </c>
      <c r="CG236" s="216">
        <v>377.1</v>
      </c>
      <c r="CH236" s="107">
        <v>1</v>
      </c>
      <c r="CI236" s="110">
        <f>1/12</f>
        <v>8.3333333333333329E-2</v>
      </c>
      <c r="CJ236" s="107">
        <v>3</v>
      </c>
      <c r="CK236" s="107">
        <v>0</v>
      </c>
      <c r="CL236" s="112">
        <v>0</v>
      </c>
      <c r="CM236" s="112">
        <v>0</v>
      </c>
      <c r="CN236" s="115">
        <v>11.666666666666666</v>
      </c>
      <c r="CO236" s="115">
        <v>0</v>
      </c>
      <c r="CP236" s="115">
        <v>6909</v>
      </c>
      <c r="CQ236" s="116">
        <v>927014.81481481483</v>
      </c>
      <c r="CR236" s="115">
        <v>0</v>
      </c>
      <c r="CS236" s="115">
        <v>2</v>
      </c>
      <c r="CT236" s="112">
        <v>11</v>
      </c>
      <c r="CU236" s="112">
        <v>0</v>
      </c>
      <c r="CV236" s="112">
        <v>45</v>
      </c>
      <c r="CW236" s="112">
        <v>15</v>
      </c>
    </row>
    <row r="237" spans="1:101" s="219" customFormat="1" x14ac:dyDescent="0.25">
      <c r="A237" s="110" t="s">
        <v>282</v>
      </c>
      <c r="B237" s="111">
        <v>120</v>
      </c>
      <c r="C237" s="111">
        <v>485</v>
      </c>
      <c r="D237" s="111">
        <v>6283</v>
      </c>
      <c r="E237" s="111">
        <v>443</v>
      </c>
      <c r="F237" s="111">
        <v>13</v>
      </c>
      <c r="G237" s="111">
        <v>119</v>
      </c>
      <c r="H237" s="111">
        <v>1</v>
      </c>
      <c r="I237" s="111">
        <v>0.5</v>
      </c>
      <c r="J237" s="111">
        <v>83</v>
      </c>
      <c r="K237" s="216">
        <v>3</v>
      </c>
      <c r="L237" s="111">
        <v>144.69999999999999</v>
      </c>
      <c r="M237" s="111" t="s">
        <v>568</v>
      </c>
      <c r="N237" s="111">
        <v>14</v>
      </c>
      <c r="O237" s="111">
        <v>0</v>
      </c>
      <c r="P237" s="111">
        <v>0</v>
      </c>
      <c r="Q237" s="111">
        <v>15</v>
      </c>
      <c r="R237" s="109">
        <v>0.68309859154929575</v>
      </c>
      <c r="S237" s="111">
        <v>14</v>
      </c>
      <c r="T237" s="2">
        <v>0</v>
      </c>
      <c r="U237" s="107">
        <v>1</v>
      </c>
      <c r="V237" s="112">
        <v>17442</v>
      </c>
      <c r="W237" s="107">
        <v>218</v>
      </c>
      <c r="X237" s="217">
        <v>2</v>
      </c>
      <c r="Y237" s="217">
        <v>36.200000000000003</v>
      </c>
      <c r="Z237" s="112">
        <v>0</v>
      </c>
      <c r="AA237" s="112">
        <v>0</v>
      </c>
      <c r="AB237" s="112">
        <v>2718</v>
      </c>
      <c r="AC237" s="112">
        <v>508</v>
      </c>
      <c r="AD237" s="112">
        <v>9</v>
      </c>
      <c r="AE237" s="109">
        <v>0.6243386243386243</v>
      </c>
      <c r="AF237" s="109">
        <v>4.7619047619047616E-2</v>
      </c>
      <c r="AG237" s="107">
        <v>1</v>
      </c>
      <c r="AH237" s="107">
        <v>0</v>
      </c>
      <c r="AI237" s="106">
        <v>74872.926603091531</v>
      </c>
      <c r="AJ237" s="107">
        <v>7</v>
      </c>
      <c r="AK237" s="107">
        <v>0</v>
      </c>
      <c r="AL237" s="111">
        <v>0</v>
      </c>
      <c r="AM237" s="111">
        <v>0</v>
      </c>
      <c r="AN237" s="107">
        <v>7</v>
      </c>
      <c r="AO237" s="107">
        <v>15</v>
      </c>
      <c r="AP237" s="109">
        <v>0.25925925925925924</v>
      </c>
      <c r="AQ237" s="105">
        <v>0</v>
      </c>
      <c r="AR237" s="106">
        <v>176.495415428</v>
      </c>
      <c r="AS237" s="107">
        <v>1</v>
      </c>
      <c r="AT237" s="107">
        <v>6</v>
      </c>
      <c r="AU237" s="107">
        <v>27</v>
      </c>
      <c r="AV237" s="108">
        <v>397.71554009099998</v>
      </c>
      <c r="AW237" s="107">
        <v>0</v>
      </c>
      <c r="AX237" s="107">
        <v>0</v>
      </c>
      <c r="AY237" s="107">
        <v>0</v>
      </c>
      <c r="AZ237" s="107">
        <v>0</v>
      </c>
      <c r="BA237" s="218" t="s">
        <v>588</v>
      </c>
      <c r="BB237" s="218" t="s">
        <v>589</v>
      </c>
      <c r="BC237" s="111">
        <v>929</v>
      </c>
      <c r="BD237" s="107">
        <v>5178</v>
      </c>
      <c r="BE237" s="107">
        <v>134</v>
      </c>
      <c r="BF237" s="109">
        <v>0.51322751322751325</v>
      </c>
      <c r="BG237" s="105">
        <v>803.38568350699995</v>
      </c>
      <c r="BH237" s="113">
        <v>932.65501683499997</v>
      </c>
      <c r="BI237" s="113">
        <v>0</v>
      </c>
      <c r="BJ237" s="113">
        <v>7071.6188982600006</v>
      </c>
      <c r="BK237" s="113">
        <v>564.33630009399997</v>
      </c>
      <c r="BL237" s="113">
        <v>798.46015843600003</v>
      </c>
      <c r="BM237" s="113">
        <v>179.265214953</v>
      </c>
      <c r="BN237" s="113">
        <v>9037.8210941720354</v>
      </c>
      <c r="BO237" s="105">
        <v>49</v>
      </c>
      <c r="BP237" s="105">
        <v>0</v>
      </c>
      <c r="BQ237" s="105">
        <v>0</v>
      </c>
      <c r="BR237" s="111" t="s">
        <v>564</v>
      </c>
      <c r="BS237" s="111" t="s">
        <v>564</v>
      </c>
      <c r="BT237" s="111" t="s">
        <v>564</v>
      </c>
      <c r="BU237" s="107">
        <v>0</v>
      </c>
      <c r="BV237" s="106">
        <v>0</v>
      </c>
      <c r="BW237" s="107">
        <v>8</v>
      </c>
      <c r="BX237" s="107">
        <v>596</v>
      </c>
      <c r="BY237" s="216" t="s">
        <v>588</v>
      </c>
      <c r="BZ237" s="216" t="s">
        <v>589</v>
      </c>
      <c r="CA237" s="111">
        <v>158</v>
      </c>
      <c r="CB237" s="111">
        <v>0</v>
      </c>
      <c r="CC237" s="111">
        <v>0</v>
      </c>
      <c r="CD237" s="112">
        <v>22</v>
      </c>
      <c r="CE237" s="114">
        <v>0.95899999999999996</v>
      </c>
      <c r="CF237" s="216">
        <v>1</v>
      </c>
      <c r="CG237" s="216">
        <v>46.5</v>
      </c>
      <c r="CH237" s="107">
        <v>10</v>
      </c>
      <c r="CI237" s="110"/>
      <c r="CJ237" s="107">
        <v>2</v>
      </c>
      <c r="CK237" s="107">
        <v>0</v>
      </c>
      <c r="CL237" s="112">
        <v>0</v>
      </c>
      <c r="CM237" s="112">
        <v>1</v>
      </c>
      <c r="CN237" s="115">
        <v>41.666666666666664</v>
      </c>
      <c r="CO237" s="115">
        <v>141.66666666666666</v>
      </c>
      <c r="CP237" s="115">
        <v>11956.333333333334</v>
      </c>
      <c r="CQ237" s="116">
        <v>1379648.1481481483</v>
      </c>
      <c r="CR237" s="115">
        <v>5</v>
      </c>
      <c r="CS237" s="115">
        <v>4</v>
      </c>
      <c r="CT237" s="112">
        <v>11</v>
      </c>
      <c r="CU237" s="112">
        <v>4854</v>
      </c>
      <c r="CV237" s="112">
        <v>340</v>
      </c>
      <c r="CW237" s="112">
        <v>57</v>
      </c>
    </row>
    <row r="238" spans="1:101" s="219" customFormat="1" x14ac:dyDescent="0.25">
      <c r="A238" s="110" t="s">
        <v>333</v>
      </c>
      <c r="B238" s="111">
        <v>5</v>
      </c>
      <c r="C238" s="111">
        <v>7</v>
      </c>
      <c r="D238" s="111">
        <v>90</v>
      </c>
      <c r="E238" s="111">
        <v>2</v>
      </c>
      <c r="F238" s="111">
        <v>0</v>
      </c>
      <c r="G238" s="111">
        <v>5</v>
      </c>
      <c r="H238" s="111"/>
      <c r="I238" s="111"/>
      <c r="J238" s="111">
        <v>0</v>
      </c>
      <c r="K238" s="216">
        <v>4</v>
      </c>
      <c r="L238" s="111">
        <v>255.5</v>
      </c>
      <c r="M238" s="111" t="s">
        <v>569</v>
      </c>
      <c r="N238" s="111">
        <v>0</v>
      </c>
      <c r="O238" s="111">
        <v>0</v>
      </c>
      <c r="P238" s="111">
        <v>0</v>
      </c>
      <c r="Q238" s="111">
        <v>0</v>
      </c>
      <c r="R238" s="109">
        <v>0.64500000000000002</v>
      </c>
      <c r="S238" s="111">
        <v>1</v>
      </c>
      <c r="T238" s="2">
        <v>0</v>
      </c>
      <c r="U238" s="107">
        <v>0</v>
      </c>
      <c r="V238" s="112">
        <v>10</v>
      </c>
      <c r="W238" s="107">
        <v>4</v>
      </c>
      <c r="X238" s="217">
        <v>2</v>
      </c>
      <c r="Y238" s="217">
        <v>66.599999999999994</v>
      </c>
      <c r="Z238" s="112">
        <v>0</v>
      </c>
      <c r="AA238" s="112">
        <v>0</v>
      </c>
      <c r="AB238" s="112">
        <v>83</v>
      </c>
      <c r="AC238" s="112">
        <v>0</v>
      </c>
      <c r="AD238" s="112">
        <v>0</v>
      </c>
      <c r="AE238" s="109">
        <v>0.51700000000000002</v>
      </c>
      <c r="AF238" s="109">
        <v>4.8000000000000001E-2</v>
      </c>
      <c r="AG238" s="107">
        <v>0</v>
      </c>
      <c r="AH238" s="107">
        <v>0</v>
      </c>
      <c r="AI238" s="106">
        <v>1608.1362122800001</v>
      </c>
      <c r="AJ238" s="107">
        <v>0</v>
      </c>
      <c r="AK238" s="107">
        <v>0</v>
      </c>
      <c r="AL238" s="111">
        <v>0</v>
      </c>
      <c r="AM238" s="111">
        <v>0</v>
      </c>
      <c r="AN238" s="107">
        <v>1</v>
      </c>
      <c r="AO238" s="107">
        <v>2</v>
      </c>
      <c r="AP238" s="109">
        <v>0.216</v>
      </c>
      <c r="AQ238" s="105">
        <v>0</v>
      </c>
      <c r="AR238" s="106">
        <v>0</v>
      </c>
      <c r="AS238" s="107">
        <v>0</v>
      </c>
      <c r="AT238" s="107">
        <v>0</v>
      </c>
      <c r="AU238" s="107">
        <v>4</v>
      </c>
      <c r="AV238" s="108">
        <v>0.44694306953100005</v>
      </c>
      <c r="AW238" s="107">
        <v>0</v>
      </c>
      <c r="AX238" s="107">
        <v>0</v>
      </c>
      <c r="AY238" s="107">
        <v>0</v>
      </c>
      <c r="AZ238" s="107">
        <v>0</v>
      </c>
      <c r="BA238" s="218" t="s">
        <v>588</v>
      </c>
      <c r="BB238" s="218" t="s">
        <v>589</v>
      </c>
      <c r="BC238" s="111">
        <v>571</v>
      </c>
      <c r="BD238" s="107">
        <v>1150</v>
      </c>
      <c r="BE238" s="107">
        <v>34</v>
      </c>
      <c r="BF238" s="109">
        <v>0.439</v>
      </c>
      <c r="BG238" s="105">
        <v>0</v>
      </c>
      <c r="BH238" s="113">
        <v>0</v>
      </c>
      <c r="BI238" s="113">
        <v>0</v>
      </c>
      <c r="BJ238" s="113">
        <v>3.7133473669399997E-3</v>
      </c>
      <c r="BK238" s="113">
        <v>0</v>
      </c>
      <c r="BL238" s="113">
        <v>0</v>
      </c>
      <c r="BM238" s="113">
        <v>16.747571815100002</v>
      </c>
      <c r="BN238" s="113">
        <v>0</v>
      </c>
      <c r="BO238" s="105">
        <v>1</v>
      </c>
      <c r="BP238" s="105">
        <v>0</v>
      </c>
      <c r="BQ238" s="105">
        <v>0</v>
      </c>
      <c r="BR238" s="111" t="s">
        <v>564</v>
      </c>
      <c r="BS238" s="111" t="s">
        <v>564</v>
      </c>
      <c r="BT238" s="111" t="s">
        <v>564</v>
      </c>
      <c r="BU238" s="107">
        <v>0</v>
      </c>
      <c r="BV238" s="106">
        <v>0</v>
      </c>
      <c r="BW238" s="107">
        <v>2</v>
      </c>
      <c r="BX238" s="107">
        <v>60</v>
      </c>
      <c r="BY238" s="216" t="s">
        <v>588</v>
      </c>
      <c r="BZ238" s="216" t="s">
        <v>589</v>
      </c>
      <c r="CA238" s="111">
        <v>0</v>
      </c>
      <c r="CB238" s="111">
        <v>187</v>
      </c>
      <c r="CC238" s="111">
        <v>0</v>
      </c>
      <c r="CD238" s="112" t="s">
        <v>555</v>
      </c>
      <c r="CE238" s="114">
        <v>0.94399999999999995</v>
      </c>
      <c r="CF238" s="216">
        <v>1</v>
      </c>
      <c r="CG238" s="216">
        <v>48.2</v>
      </c>
      <c r="CH238" s="107">
        <v>0</v>
      </c>
      <c r="CI238" s="110"/>
      <c r="CJ238" s="107">
        <v>0</v>
      </c>
      <c r="CK238" s="107">
        <v>0</v>
      </c>
      <c r="CL238" s="112">
        <v>0</v>
      </c>
      <c r="CM238" s="112">
        <v>0</v>
      </c>
      <c r="CN238" s="115">
        <v>8.3333333333333339</v>
      </c>
      <c r="CO238" s="115">
        <v>14.666666666666666</v>
      </c>
      <c r="CP238" s="115">
        <v>1143.6666666666667</v>
      </c>
      <c r="CQ238" s="116">
        <v>104662.96296296296</v>
      </c>
      <c r="CR238" s="115">
        <v>0</v>
      </c>
      <c r="CS238" s="115">
        <v>0</v>
      </c>
      <c r="CT238" s="112">
        <v>0</v>
      </c>
      <c r="CU238" s="112">
        <v>0</v>
      </c>
      <c r="CV238" s="112">
        <v>0</v>
      </c>
      <c r="CW238" s="112">
        <v>0</v>
      </c>
    </row>
    <row r="239" spans="1:101" s="219" customFormat="1" x14ac:dyDescent="0.25">
      <c r="A239" s="110" t="s">
        <v>299</v>
      </c>
      <c r="B239" s="111">
        <v>12</v>
      </c>
      <c r="C239" s="111">
        <v>40</v>
      </c>
      <c r="D239" s="111">
        <v>317</v>
      </c>
      <c r="E239" s="111">
        <v>15</v>
      </c>
      <c r="F239" s="111">
        <v>0</v>
      </c>
      <c r="G239" s="111">
        <v>20</v>
      </c>
      <c r="H239" s="111"/>
      <c r="I239" s="111"/>
      <c r="J239" s="111">
        <v>0</v>
      </c>
      <c r="K239" s="216">
        <v>4</v>
      </c>
      <c r="L239" s="111">
        <v>173</v>
      </c>
      <c r="M239" s="111" t="s">
        <v>569</v>
      </c>
      <c r="N239" s="111">
        <v>2</v>
      </c>
      <c r="O239" s="111">
        <v>0</v>
      </c>
      <c r="P239" s="111">
        <v>0</v>
      </c>
      <c r="Q239" s="111">
        <v>6</v>
      </c>
      <c r="R239" s="109">
        <v>0.52439024390243905</v>
      </c>
      <c r="S239" s="111">
        <v>1</v>
      </c>
      <c r="T239" s="2">
        <v>0</v>
      </c>
      <c r="U239" s="107">
        <v>0</v>
      </c>
      <c r="V239" s="112">
        <v>358</v>
      </c>
      <c r="W239" s="107">
        <v>49</v>
      </c>
      <c r="X239" s="217">
        <v>2</v>
      </c>
      <c r="Y239" s="217">
        <v>56</v>
      </c>
      <c r="Z239" s="112">
        <v>0</v>
      </c>
      <c r="AA239" s="112">
        <v>0</v>
      </c>
      <c r="AB239" s="112">
        <v>1096</v>
      </c>
      <c r="AC239" s="112">
        <v>825</v>
      </c>
      <c r="AD239" s="112">
        <v>0</v>
      </c>
      <c r="AE239" s="109">
        <v>0.40350877192982454</v>
      </c>
      <c r="AF239" s="109">
        <v>2.6086956521739129E-2</v>
      </c>
      <c r="AG239" s="107">
        <v>0</v>
      </c>
      <c r="AH239" s="107">
        <v>0</v>
      </c>
      <c r="AI239" s="106">
        <v>23318.001285920196</v>
      </c>
      <c r="AJ239" s="107">
        <v>0</v>
      </c>
      <c r="AK239" s="107">
        <v>0</v>
      </c>
      <c r="AL239" s="111">
        <v>0</v>
      </c>
      <c r="AM239" s="111">
        <v>0</v>
      </c>
      <c r="AN239" s="107">
        <v>0</v>
      </c>
      <c r="AO239" s="107">
        <v>12</v>
      </c>
      <c r="AP239" s="109">
        <v>8.6956521739130432E-2</v>
      </c>
      <c r="AQ239" s="105">
        <v>0</v>
      </c>
      <c r="AR239" s="106">
        <v>2.6358760514500004</v>
      </c>
      <c r="AS239" s="107">
        <v>0</v>
      </c>
      <c r="AT239" s="107">
        <v>2</v>
      </c>
      <c r="AU239" s="107">
        <v>0</v>
      </c>
      <c r="AV239" s="108">
        <v>17.137815620800001</v>
      </c>
      <c r="AW239" s="107">
        <v>0</v>
      </c>
      <c r="AX239" s="107">
        <v>0</v>
      </c>
      <c r="AY239" s="107">
        <v>0</v>
      </c>
      <c r="AZ239" s="107">
        <v>0</v>
      </c>
      <c r="BA239" s="218" t="s">
        <v>588</v>
      </c>
      <c r="BB239" s="218" t="s">
        <v>589</v>
      </c>
      <c r="BC239" s="111">
        <v>352</v>
      </c>
      <c r="BD239" s="107">
        <v>828</v>
      </c>
      <c r="BE239" s="107">
        <v>45</v>
      </c>
      <c r="BF239" s="109">
        <v>0.18260869565217391</v>
      </c>
      <c r="BG239" s="105">
        <v>0</v>
      </c>
      <c r="BH239" s="113">
        <v>0</v>
      </c>
      <c r="BI239" s="113">
        <v>0</v>
      </c>
      <c r="BJ239" s="113">
        <v>56.344012475699998</v>
      </c>
      <c r="BK239" s="113">
        <v>0</v>
      </c>
      <c r="BL239" s="113">
        <v>0</v>
      </c>
      <c r="BM239" s="113">
        <v>124.441945799</v>
      </c>
      <c r="BN239" s="113">
        <v>282.32139053168601</v>
      </c>
      <c r="BO239" s="105">
        <v>7</v>
      </c>
      <c r="BP239" s="105">
        <v>0</v>
      </c>
      <c r="BQ239" s="105">
        <v>0</v>
      </c>
      <c r="BR239" s="111" t="s">
        <v>564</v>
      </c>
      <c r="BS239" s="111" t="s">
        <v>564</v>
      </c>
      <c r="BT239" s="111" t="s">
        <v>564</v>
      </c>
      <c r="BU239" s="107">
        <v>0</v>
      </c>
      <c r="BV239" s="106">
        <v>1</v>
      </c>
      <c r="BW239" s="107">
        <v>5</v>
      </c>
      <c r="BX239" s="107">
        <v>124</v>
      </c>
      <c r="BY239" s="216" t="s">
        <v>588</v>
      </c>
      <c r="BZ239" s="216" t="s">
        <v>589</v>
      </c>
      <c r="CA239" s="111">
        <v>9</v>
      </c>
      <c r="CB239" s="111">
        <v>0</v>
      </c>
      <c r="CC239" s="111">
        <v>0</v>
      </c>
      <c r="CD239" s="112">
        <v>7</v>
      </c>
      <c r="CE239" s="114">
        <v>0.95099999999999996</v>
      </c>
      <c r="CF239" s="216">
        <v>2</v>
      </c>
      <c r="CG239" s="216">
        <v>29.1</v>
      </c>
      <c r="CH239" s="107">
        <v>1</v>
      </c>
      <c r="CI239" s="110"/>
      <c r="CJ239" s="107">
        <v>9</v>
      </c>
      <c r="CK239" s="107">
        <v>0</v>
      </c>
      <c r="CL239" s="112">
        <v>0</v>
      </c>
      <c r="CM239" s="112">
        <v>0</v>
      </c>
      <c r="CN239" s="115">
        <v>8.3333333333333339</v>
      </c>
      <c r="CO239" s="115">
        <v>45</v>
      </c>
      <c r="CP239" s="115">
        <v>5464</v>
      </c>
      <c r="CQ239" s="116">
        <v>51651.851851851854</v>
      </c>
      <c r="CR239" s="115">
        <v>0</v>
      </c>
      <c r="CS239" s="115">
        <v>1</v>
      </c>
      <c r="CT239" s="112">
        <v>1</v>
      </c>
      <c r="CU239" s="112">
        <v>0</v>
      </c>
      <c r="CV239" s="112">
        <v>36</v>
      </c>
      <c r="CW239" s="112">
        <v>25</v>
      </c>
    </row>
    <row r="240" spans="1:101" s="219" customFormat="1" x14ac:dyDescent="0.25">
      <c r="A240" s="110" t="s">
        <v>73</v>
      </c>
      <c r="B240" s="111">
        <v>20</v>
      </c>
      <c r="C240" s="111">
        <v>30</v>
      </c>
      <c r="D240" s="111">
        <v>673</v>
      </c>
      <c r="E240" s="111">
        <v>11</v>
      </c>
      <c r="F240" s="111">
        <v>3</v>
      </c>
      <c r="G240" s="111">
        <v>21</v>
      </c>
      <c r="H240" s="111"/>
      <c r="I240" s="111"/>
      <c r="J240" s="111">
        <v>2</v>
      </c>
      <c r="K240" s="216">
        <v>9</v>
      </c>
      <c r="L240" s="111">
        <v>800.7</v>
      </c>
      <c r="M240" s="111" t="s">
        <v>568</v>
      </c>
      <c r="N240" s="111">
        <v>1</v>
      </c>
      <c r="O240" s="111">
        <v>76</v>
      </c>
      <c r="P240" s="111">
        <v>0</v>
      </c>
      <c r="Q240" s="111">
        <v>0</v>
      </c>
      <c r="R240" s="109">
        <v>0.64500000000000002</v>
      </c>
      <c r="S240" s="111">
        <v>1</v>
      </c>
      <c r="T240" s="2">
        <v>0</v>
      </c>
      <c r="U240" s="107">
        <v>0</v>
      </c>
      <c r="V240" s="112">
        <v>51</v>
      </c>
      <c r="W240" s="107">
        <v>31</v>
      </c>
      <c r="X240" s="217">
        <v>0</v>
      </c>
      <c r="Y240" s="217">
        <v>0</v>
      </c>
      <c r="Z240" s="112">
        <v>0</v>
      </c>
      <c r="AA240" s="112">
        <v>0</v>
      </c>
      <c r="AB240" s="112">
        <v>0</v>
      </c>
      <c r="AC240" s="112">
        <v>0</v>
      </c>
      <c r="AD240" s="112">
        <v>0</v>
      </c>
      <c r="AE240" s="109">
        <v>0.68421052631578949</v>
      </c>
      <c r="AF240" s="109">
        <v>5.128205128205128E-2</v>
      </c>
      <c r="AG240" s="107">
        <v>0</v>
      </c>
      <c r="AH240" s="107">
        <v>0</v>
      </c>
      <c r="AI240" s="106">
        <v>6707.9898258108997</v>
      </c>
      <c r="AJ240" s="107">
        <v>0</v>
      </c>
      <c r="AK240" s="107">
        <v>0</v>
      </c>
      <c r="AL240" s="111">
        <v>0</v>
      </c>
      <c r="AM240" s="111">
        <v>0</v>
      </c>
      <c r="AN240" s="107">
        <v>0</v>
      </c>
      <c r="AO240" s="107">
        <v>9</v>
      </c>
      <c r="AP240" s="109">
        <v>7.6923076923076927E-2</v>
      </c>
      <c r="AQ240" s="105">
        <v>0</v>
      </c>
      <c r="AR240" s="106">
        <v>307.01636345200001</v>
      </c>
      <c r="AS240" s="107">
        <v>2</v>
      </c>
      <c r="AT240" s="107">
        <v>2</v>
      </c>
      <c r="AU240" s="107">
        <v>9</v>
      </c>
      <c r="AV240" s="108">
        <v>30.1886910323</v>
      </c>
      <c r="AW240" s="107">
        <v>0</v>
      </c>
      <c r="AX240" s="107">
        <v>0</v>
      </c>
      <c r="AY240" s="107">
        <v>0</v>
      </c>
      <c r="AZ240" s="107">
        <v>1</v>
      </c>
      <c r="BA240" s="218" t="s">
        <v>588</v>
      </c>
      <c r="BB240" s="218" t="s">
        <v>589</v>
      </c>
      <c r="BC240" s="111">
        <v>49</v>
      </c>
      <c r="BD240" s="107">
        <v>125</v>
      </c>
      <c r="BE240" s="107">
        <v>139</v>
      </c>
      <c r="BF240" s="109">
        <v>0.5641025641025641</v>
      </c>
      <c r="BG240" s="105">
        <v>4.03190479498</v>
      </c>
      <c r="BH240" s="113">
        <v>383.71116040999999</v>
      </c>
      <c r="BI240" s="113">
        <v>0</v>
      </c>
      <c r="BJ240" s="113">
        <v>545.51468965000004</v>
      </c>
      <c r="BK240" s="113">
        <v>0</v>
      </c>
      <c r="BL240" s="113">
        <v>202.614447431</v>
      </c>
      <c r="BM240" s="113">
        <v>94.030320716299997</v>
      </c>
      <c r="BN240" s="113">
        <v>1190.4935975652152</v>
      </c>
      <c r="BO240" s="105">
        <v>1</v>
      </c>
      <c r="BP240" s="105">
        <v>0</v>
      </c>
      <c r="BQ240" s="105">
        <v>0</v>
      </c>
      <c r="BR240" s="111" t="s">
        <v>564</v>
      </c>
      <c r="BS240" s="111" t="s">
        <v>564</v>
      </c>
      <c r="BT240" s="111" t="s">
        <v>564</v>
      </c>
      <c r="BU240" s="107">
        <v>0</v>
      </c>
      <c r="BV240" s="106">
        <v>0</v>
      </c>
      <c r="BW240" s="107">
        <v>4</v>
      </c>
      <c r="BX240" s="107">
        <v>86</v>
      </c>
      <c r="BY240" s="216" t="s">
        <v>588</v>
      </c>
      <c r="BZ240" s="216" t="s">
        <v>589</v>
      </c>
      <c r="CA240" s="111">
        <v>0</v>
      </c>
      <c r="CB240" s="111">
        <v>0</v>
      </c>
      <c r="CC240" s="111">
        <v>0</v>
      </c>
      <c r="CD240" s="112">
        <v>4</v>
      </c>
      <c r="CE240" s="114">
        <v>0.92400000000000004</v>
      </c>
      <c r="CF240" s="216">
        <v>0</v>
      </c>
      <c r="CG240" s="216">
        <v>0</v>
      </c>
      <c r="CH240" s="107">
        <v>0</v>
      </c>
      <c r="CI240" s="110"/>
      <c r="CJ240" s="107">
        <v>4</v>
      </c>
      <c r="CK240" s="107">
        <v>0</v>
      </c>
      <c r="CL240" s="112">
        <v>0</v>
      </c>
      <c r="CM240" s="112">
        <v>0</v>
      </c>
      <c r="CN240" s="115">
        <v>11.666666666666666</v>
      </c>
      <c r="CO240" s="115">
        <v>40.666666666666664</v>
      </c>
      <c r="CP240" s="115">
        <v>5406.666666666667</v>
      </c>
      <c r="CQ240" s="116">
        <v>77477.777777777781</v>
      </c>
      <c r="CR240" s="115">
        <v>0</v>
      </c>
      <c r="CS240" s="115">
        <v>0</v>
      </c>
      <c r="CT240" s="112">
        <v>0</v>
      </c>
      <c r="CU240" s="112">
        <v>0</v>
      </c>
      <c r="CV240" s="112">
        <v>0</v>
      </c>
      <c r="CW240" s="112">
        <v>0</v>
      </c>
    </row>
    <row r="241" spans="1:101" s="219" customFormat="1" x14ac:dyDescent="0.25">
      <c r="A241" s="110" t="s">
        <v>329</v>
      </c>
      <c r="B241" s="111">
        <v>49</v>
      </c>
      <c r="C241" s="111">
        <v>171</v>
      </c>
      <c r="D241" s="111">
        <v>2439</v>
      </c>
      <c r="E241" s="111">
        <v>104</v>
      </c>
      <c r="F241" s="111">
        <v>20</v>
      </c>
      <c r="G241" s="111">
        <v>85</v>
      </c>
      <c r="H241" s="111"/>
      <c r="I241" s="111"/>
      <c r="J241" s="111">
        <v>36</v>
      </c>
      <c r="K241" s="216">
        <v>7</v>
      </c>
      <c r="L241" s="111">
        <v>851.1</v>
      </c>
      <c r="M241" s="111" t="s">
        <v>568</v>
      </c>
      <c r="N241" s="111">
        <v>2</v>
      </c>
      <c r="O241" s="111">
        <v>489</v>
      </c>
      <c r="P241" s="111">
        <v>4</v>
      </c>
      <c r="Q241" s="111">
        <v>5</v>
      </c>
      <c r="R241" s="109">
        <v>0.64500000000000002</v>
      </c>
      <c r="S241" s="111">
        <v>3</v>
      </c>
      <c r="T241" s="2">
        <v>0</v>
      </c>
      <c r="U241" s="107">
        <v>1</v>
      </c>
      <c r="V241" s="112">
        <v>10317</v>
      </c>
      <c r="W241" s="107">
        <v>224</v>
      </c>
      <c r="X241" s="217">
        <v>1</v>
      </c>
      <c r="Y241" s="217">
        <v>61.9</v>
      </c>
      <c r="Z241" s="112">
        <v>0</v>
      </c>
      <c r="AA241" s="112">
        <v>1</v>
      </c>
      <c r="AB241" s="112">
        <v>25</v>
      </c>
      <c r="AC241" s="112">
        <v>0</v>
      </c>
      <c r="AD241" s="112">
        <v>0</v>
      </c>
      <c r="AE241" s="109">
        <v>0.51700000000000002</v>
      </c>
      <c r="AF241" s="109">
        <v>4.8000000000000001E-2</v>
      </c>
      <c r="AG241" s="107">
        <v>0</v>
      </c>
      <c r="AH241" s="107">
        <v>2</v>
      </c>
      <c r="AI241" s="106">
        <v>0</v>
      </c>
      <c r="AJ241" s="107">
        <v>1</v>
      </c>
      <c r="AK241" s="107">
        <v>0</v>
      </c>
      <c r="AL241" s="111">
        <v>0</v>
      </c>
      <c r="AM241" s="111">
        <v>0</v>
      </c>
      <c r="AN241" s="107">
        <v>0</v>
      </c>
      <c r="AO241" s="107">
        <v>5</v>
      </c>
      <c r="AP241" s="109">
        <v>0.216</v>
      </c>
      <c r="AQ241" s="105">
        <v>0</v>
      </c>
      <c r="AR241" s="106">
        <v>195.97201746600001</v>
      </c>
      <c r="AS241" s="107">
        <v>2</v>
      </c>
      <c r="AT241" s="107">
        <v>4</v>
      </c>
      <c r="AU241" s="107">
        <v>6</v>
      </c>
      <c r="AV241" s="108">
        <v>229.68304283199998</v>
      </c>
      <c r="AW241" s="107">
        <v>0</v>
      </c>
      <c r="AX241" s="107">
        <v>0</v>
      </c>
      <c r="AY241" s="107">
        <v>0</v>
      </c>
      <c r="AZ241" s="107">
        <v>0</v>
      </c>
      <c r="BA241" s="218" t="s">
        <v>588</v>
      </c>
      <c r="BB241" s="218" t="s">
        <v>589</v>
      </c>
      <c r="BC241" s="111">
        <v>0</v>
      </c>
      <c r="BD241" s="107">
        <v>29</v>
      </c>
      <c r="BE241" s="107">
        <v>6</v>
      </c>
      <c r="BF241" s="109">
        <v>0.439</v>
      </c>
      <c r="BG241" s="105">
        <v>0</v>
      </c>
      <c r="BH241" s="113">
        <v>66.549670147499995</v>
      </c>
      <c r="BI241" s="113">
        <v>0</v>
      </c>
      <c r="BJ241" s="113">
        <v>951.02802628300003</v>
      </c>
      <c r="BK241" s="113">
        <v>0</v>
      </c>
      <c r="BL241" s="113">
        <v>0</v>
      </c>
      <c r="BM241" s="113">
        <v>36.877192534300001</v>
      </c>
      <c r="BN241" s="113">
        <v>583.70063543547371</v>
      </c>
      <c r="BO241" s="105">
        <v>8</v>
      </c>
      <c r="BP241" s="105">
        <v>0</v>
      </c>
      <c r="BQ241" s="105">
        <v>0</v>
      </c>
      <c r="BR241" s="111" t="s">
        <v>564</v>
      </c>
      <c r="BS241" s="111" t="s">
        <v>564</v>
      </c>
      <c r="BT241" s="111" t="s">
        <v>564</v>
      </c>
      <c r="BU241" s="107">
        <v>0</v>
      </c>
      <c r="BV241" s="106">
        <v>2</v>
      </c>
      <c r="BW241" s="107">
        <v>7</v>
      </c>
      <c r="BX241" s="107">
        <v>216</v>
      </c>
      <c r="BY241" s="216">
        <v>1</v>
      </c>
      <c r="BZ241" s="220">
        <v>869.4</v>
      </c>
      <c r="CA241" s="111">
        <v>0</v>
      </c>
      <c r="CB241" s="111">
        <v>395</v>
      </c>
      <c r="CC241" s="111">
        <v>0</v>
      </c>
      <c r="CD241" s="112" t="s">
        <v>555</v>
      </c>
      <c r="CE241" s="114">
        <v>0.92400000000000004</v>
      </c>
      <c r="CF241" s="216">
        <v>5</v>
      </c>
      <c r="CG241" s="216">
        <v>76</v>
      </c>
      <c r="CH241" s="107">
        <v>0</v>
      </c>
      <c r="CI241" s="110"/>
      <c r="CJ241" s="107">
        <v>2</v>
      </c>
      <c r="CK241" s="107">
        <v>0</v>
      </c>
      <c r="CL241" s="112">
        <v>0</v>
      </c>
      <c r="CM241" s="112">
        <v>0</v>
      </c>
      <c r="CN241" s="115">
        <v>23.333333333333332</v>
      </c>
      <c r="CO241" s="115">
        <v>246.66666666666666</v>
      </c>
      <c r="CP241" s="115">
        <v>24045</v>
      </c>
      <c r="CQ241" s="116">
        <v>84274.074074074073</v>
      </c>
      <c r="CR241" s="115">
        <v>0</v>
      </c>
      <c r="CS241" s="115">
        <v>1</v>
      </c>
      <c r="CT241" s="112">
        <v>1</v>
      </c>
      <c r="CU241" s="112">
        <v>0</v>
      </c>
      <c r="CV241" s="112">
        <v>25</v>
      </c>
      <c r="CW241" s="112">
        <v>0</v>
      </c>
    </row>
    <row r="242" spans="1:101" s="219" customFormat="1" x14ac:dyDescent="0.25">
      <c r="A242" s="110" t="s">
        <v>325</v>
      </c>
      <c r="B242" s="111">
        <v>48</v>
      </c>
      <c r="C242" s="111">
        <v>48</v>
      </c>
      <c r="D242" s="111">
        <v>616</v>
      </c>
      <c r="E242" s="111">
        <v>22</v>
      </c>
      <c r="F242" s="111">
        <v>1</v>
      </c>
      <c r="G242" s="111">
        <v>22</v>
      </c>
      <c r="H242" s="111"/>
      <c r="I242" s="111"/>
      <c r="J242" s="111">
        <v>17</v>
      </c>
      <c r="K242" s="216">
        <v>0</v>
      </c>
      <c r="L242" s="111">
        <v>0</v>
      </c>
      <c r="M242" s="111" t="s">
        <v>568</v>
      </c>
      <c r="N242" s="111">
        <v>2</v>
      </c>
      <c r="O242" s="111">
        <v>0</v>
      </c>
      <c r="P242" s="111">
        <v>0</v>
      </c>
      <c r="Q242" s="111">
        <v>0</v>
      </c>
      <c r="R242" s="109">
        <v>0.64500000000000002</v>
      </c>
      <c r="S242" s="111">
        <v>1</v>
      </c>
      <c r="T242" s="2">
        <v>0</v>
      </c>
      <c r="U242" s="107">
        <v>0</v>
      </c>
      <c r="V242" s="112">
        <v>808</v>
      </c>
      <c r="W242" s="107">
        <v>110</v>
      </c>
      <c r="X242" s="223">
        <v>0</v>
      </c>
      <c r="Y242" s="223">
        <v>0</v>
      </c>
      <c r="Z242" s="112">
        <v>0</v>
      </c>
      <c r="AA242" s="112">
        <v>0</v>
      </c>
      <c r="AB242" s="112">
        <v>0</v>
      </c>
      <c r="AC242" s="112">
        <v>0</v>
      </c>
      <c r="AD242" s="112">
        <v>1</v>
      </c>
      <c r="AE242" s="109">
        <v>0.51700000000000002</v>
      </c>
      <c r="AF242" s="109">
        <v>4.8000000000000001E-2</v>
      </c>
      <c r="AG242" s="107">
        <v>0</v>
      </c>
      <c r="AH242" s="107">
        <v>0</v>
      </c>
      <c r="AI242" s="106">
        <v>23887.602796359279</v>
      </c>
      <c r="AJ242" s="107">
        <v>0</v>
      </c>
      <c r="AK242" s="107">
        <v>0</v>
      </c>
      <c r="AL242" s="111">
        <v>0</v>
      </c>
      <c r="AM242" s="111">
        <v>0</v>
      </c>
      <c r="AN242" s="107">
        <v>0</v>
      </c>
      <c r="AO242" s="107">
        <v>5</v>
      </c>
      <c r="AP242" s="109">
        <v>0.216</v>
      </c>
      <c r="AQ242" s="105">
        <v>0</v>
      </c>
      <c r="AR242" s="106">
        <v>72.764861672999999</v>
      </c>
      <c r="AS242" s="107">
        <v>1</v>
      </c>
      <c r="AT242" s="107">
        <v>3</v>
      </c>
      <c r="AU242" s="107">
        <v>1</v>
      </c>
      <c r="AV242" s="108">
        <v>19.9503500161</v>
      </c>
      <c r="AW242" s="107">
        <v>0</v>
      </c>
      <c r="AX242" s="107">
        <v>0</v>
      </c>
      <c r="AY242" s="107">
        <v>0</v>
      </c>
      <c r="AZ242" s="107">
        <v>0</v>
      </c>
      <c r="BA242" s="218" t="s">
        <v>588</v>
      </c>
      <c r="BB242" s="218" t="s">
        <v>589</v>
      </c>
      <c r="BC242" s="111">
        <v>6</v>
      </c>
      <c r="BD242" s="107">
        <v>1691</v>
      </c>
      <c r="BE242" s="107">
        <v>316</v>
      </c>
      <c r="BF242" s="109">
        <v>0.439</v>
      </c>
      <c r="BG242" s="105">
        <v>0</v>
      </c>
      <c r="BH242" s="113">
        <v>3.4661016203400004</v>
      </c>
      <c r="BI242" s="113">
        <v>0</v>
      </c>
      <c r="BJ242" s="113">
        <v>157.200835079</v>
      </c>
      <c r="BK242" s="113">
        <v>0</v>
      </c>
      <c r="BL242" s="113">
        <v>79.667852074600006</v>
      </c>
      <c r="BM242" s="113">
        <v>19.8418226123</v>
      </c>
      <c r="BN242" s="113">
        <v>426.49380094487992</v>
      </c>
      <c r="BO242" s="105">
        <v>5</v>
      </c>
      <c r="BP242" s="105">
        <v>0</v>
      </c>
      <c r="BQ242" s="105">
        <v>0</v>
      </c>
      <c r="BR242" s="111" t="s">
        <v>564</v>
      </c>
      <c r="BS242" s="111" t="s">
        <v>564</v>
      </c>
      <c r="BT242" s="111" t="s">
        <v>564</v>
      </c>
      <c r="BU242" s="107">
        <v>0</v>
      </c>
      <c r="BV242" s="106">
        <v>2</v>
      </c>
      <c r="BW242" s="107">
        <v>4</v>
      </c>
      <c r="BX242" s="107">
        <v>102</v>
      </c>
      <c r="BY242" s="216">
        <v>1</v>
      </c>
      <c r="BZ242" s="220">
        <v>23</v>
      </c>
      <c r="CA242" s="111">
        <v>0</v>
      </c>
      <c r="CB242" s="111">
        <v>50</v>
      </c>
      <c r="CC242" s="111">
        <v>0</v>
      </c>
      <c r="CD242" s="112">
        <v>4</v>
      </c>
      <c r="CE242" s="114">
        <v>0.94299999999999995</v>
      </c>
      <c r="CF242" s="216">
        <v>1</v>
      </c>
      <c r="CG242" s="216">
        <v>37.299999999999997</v>
      </c>
      <c r="CH242" s="107">
        <v>2</v>
      </c>
      <c r="CI242" s="110"/>
      <c r="CJ242" s="107">
        <v>1</v>
      </c>
      <c r="CK242" s="107">
        <v>0</v>
      </c>
      <c r="CL242" s="112">
        <v>0</v>
      </c>
      <c r="CM242" s="112">
        <v>1</v>
      </c>
      <c r="CN242" s="115">
        <v>6.666666666666667</v>
      </c>
      <c r="CO242" s="115">
        <v>0</v>
      </c>
      <c r="CP242" s="115">
        <v>0</v>
      </c>
      <c r="CQ242" s="116">
        <v>82914.814814814818</v>
      </c>
      <c r="CR242" s="115">
        <v>1</v>
      </c>
      <c r="CS242" s="115">
        <v>1</v>
      </c>
      <c r="CT242" s="112">
        <v>3</v>
      </c>
      <c r="CU242" s="112">
        <v>214</v>
      </c>
      <c r="CV242" s="112">
        <v>69</v>
      </c>
      <c r="CW242" s="112">
        <v>0</v>
      </c>
    </row>
    <row r="243" spans="1:101" s="219" customFormat="1" x14ac:dyDescent="0.25">
      <c r="A243" s="110" t="s">
        <v>220</v>
      </c>
      <c r="B243" s="111">
        <v>45</v>
      </c>
      <c r="C243" s="111">
        <v>118</v>
      </c>
      <c r="D243" s="111">
        <v>1891</v>
      </c>
      <c r="E243" s="111">
        <v>38</v>
      </c>
      <c r="F243" s="111">
        <v>0</v>
      </c>
      <c r="G243" s="111">
        <v>31</v>
      </c>
      <c r="H243" s="111">
        <v>1</v>
      </c>
      <c r="I243" s="111"/>
      <c r="J243" s="111">
        <v>12</v>
      </c>
      <c r="K243" s="216">
        <v>7</v>
      </c>
      <c r="L243" s="111">
        <v>2922.2</v>
      </c>
      <c r="M243" s="111" t="s">
        <v>568</v>
      </c>
      <c r="N243" s="111">
        <v>5</v>
      </c>
      <c r="O243" s="111">
        <v>51</v>
      </c>
      <c r="P243" s="111">
        <v>0</v>
      </c>
      <c r="Q243" s="111">
        <v>0</v>
      </c>
      <c r="R243" s="109">
        <v>0.65454545454545454</v>
      </c>
      <c r="S243" s="111">
        <v>1</v>
      </c>
      <c r="T243" s="2">
        <v>0</v>
      </c>
      <c r="U243" s="107">
        <v>0</v>
      </c>
      <c r="V243" s="112">
        <v>3885</v>
      </c>
      <c r="W243" s="107">
        <v>278</v>
      </c>
      <c r="X243" s="217">
        <v>0</v>
      </c>
      <c r="Y243" s="217">
        <v>0</v>
      </c>
      <c r="Z243" s="112">
        <v>0</v>
      </c>
      <c r="AA243" s="112">
        <v>0</v>
      </c>
      <c r="AB243" s="112">
        <v>3</v>
      </c>
      <c r="AC243" s="112">
        <v>0</v>
      </c>
      <c r="AD243" s="112">
        <v>1</v>
      </c>
      <c r="AE243" s="109">
        <v>0.55405405405405406</v>
      </c>
      <c r="AF243" s="109">
        <v>9.3333333333333338E-2</v>
      </c>
      <c r="AG243" s="107">
        <v>0</v>
      </c>
      <c r="AH243" s="107">
        <v>0</v>
      </c>
      <c r="AI243" s="106">
        <v>2343.4498940072999</v>
      </c>
      <c r="AJ243" s="107">
        <v>3</v>
      </c>
      <c r="AK243" s="107">
        <v>0</v>
      </c>
      <c r="AL243" s="111">
        <v>0</v>
      </c>
      <c r="AM243" s="111">
        <v>0</v>
      </c>
      <c r="AN243" s="107">
        <v>0</v>
      </c>
      <c r="AO243" s="107">
        <v>7</v>
      </c>
      <c r="AP243" s="109">
        <v>0.28000000000000003</v>
      </c>
      <c r="AQ243" s="105">
        <v>0</v>
      </c>
      <c r="AR243" s="106">
        <v>0</v>
      </c>
      <c r="AS243" s="107">
        <v>1</v>
      </c>
      <c r="AT243" s="107">
        <v>3</v>
      </c>
      <c r="AU243" s="107">
        <v>4</v>
      </c>
      <c r="AV243" s="108">
        <v>128.713541959</v>
      </c>
      <c r="AW243" s="107">
        <v>0</v>
      </c>
      <c r="AX243" s="107">
        <v>0</v>
      </c>
      <c r="AY243" s="107">
        <v>0</v>
      </c>
      <c r="AZ243" s="107">
        <v>0</v>
      </c>
      <c r="BA243" s="218" t="s">
        <v>588</v>
      </c>
      <c r="BB243" s="218" t="s">
        <v>589</v>
      </c>
      <c r="BC243" s="111">
        <v>157</v>
      </c>
      <c r="BD243" s="107">
        <v>4133</v>
      </c>
      <c r="BE243" s="107">
        <v>37</v>
      </c>
      <c r="BF243" s="109">
        <v>0.64</v>
      </c>
      <c r="BG243" s="105">
        <v>118.357030376</v>
      </c>
      <c r="BH243" s="113">
        <v>4122.9768184900004</v>
      </c>
      <c r="BI243" s="113">
        <v>4097.4400800399999</v>
      </c>
      <c r="BJ243" s="113">
        <v>4661.77820367</v>
      </c>
      <c r="BK243" s="113">
        <v>4097.4400800399999</v>
      </c>
      <c r="BL243" s="113">
        <v>0</v>
      </c>
      <c r="BM243" s="113">
        <v>108.02360660699999</v>
      </c>
      <c r="BN243" s="113">
        <v>947.55817456753539</v>
      </c>
      <c r="BO243" s="105">
        <v>3</v>
      </c>
      <c r="BP243" s="105">
        <v>0</v>
      </c>
      <c r="BQ243" s="105">
        <v>0</v>
      </c>
      <c r="BR243" s="111" t="s">
        <v>564</v>
      </c>
      <c r="BS243" s="111" t="s">
        <v>564</v>
      </c>
      <c r="BT243" s="111" t="s">
        <v>564</v>
      </c>
      <c r="BU243" s="107">
        <v>1</v>
      </c>
      <c r="BV243" s="106">
        <v>0</v>
      </c>
      <c r="BW243" s="107">
        <v>11</v>
      </c>
      <c r="BX243" s="107">
        <v>315</v>
      </c>
      <c r="BY243" s="216" t="s">
        <v>588</v>
      </c>
      <c r="BZ243" s="216" t="s">
        <v>589</v>
      </c>
      <c r="CA243" s="111">
        <v>1060</v>
      </c>
      <c r="CB243" s="111">
        <v>922</v>
      </c>
      <c r="CC243" s="111">
        <v>0</v>
      </c>
      <c r="CD243" s="112" t="s">
        <v>555</v>
      </c>
      <c r="CE243" s="114">
        <v>0.94199999999999995</v>
      </c>
      <c r="CF243" s="216">
        <v>2</v>
      </c>
      <c r="CG243" s="216">
        <v>92.1</v>
      </c>
      <c r="CH243" s="107">
        <v>6</v>
      </c>
      <c r="CI243" s="110"/>
      <c r="CJ243" s="107">
        <v>3</v>
      </c>
      <c r="CK243" s="107">
        <v>0</v>
      </c>
      <c r="CL243" s="112">
        <v>0</v>
      </c>
      <c r="CM243" s="112">
        <v>1</v>
      </c>
      <c r="CN243" s="115">
        <v>13.333333333333334</v>
      </c>
      <c r="CO243" s="115">
        <v>60</v>
      </c>
      <c r="CP243" s="115">
        <v>4304.333333333333</v>
      </c>
      <c r="CQ243" s="116">
        <v>104662.96296296296</v>
      </c>
      <c r="CR243" s="115">
        <v>1</v>
      </c>
      <c r="CS243" s="115">
        <v>0</v>
      </c>
      <c r="CT243" s="112">
        <v>4</v>
      </c>
      <c r="CU243" s="112">
        <v>0</v>
      </c>
      <c r="CV243" s="112">
        <v>238</v>
      </c>
      <c r="CW243" s="112">
        <v>0</v>
      </c>
    </row>
    <row r="244" spans="1:101" s="219" customFormat="1" x14ac:dyDescent="0.25">
      <c r="A244" s="110" t="s">
        <v>75</v>
      </c>
      <c r="B244" s="111">
        <v>80</v>
      </c>
      <c r="C244" s="111">
        <v>135</v>
      </c>
      <c r="D244" s="111">
        <v>2590</v>
      </c>
      <c r="E244" s="111">
        <v>417</v>
      </c>
      <c r="F244" s="111">
        <v>5</v>
      </c>
      <c r="G244" s="111">
        <v>46</v>
      </c>
      <c r="H244" s="111"/>
      <c r="I244" s="111"/>
      <c r="J244" s="111">
        <v>46</v>
      </c>
      <c r="K244" s="216">
        <v>12</v>
      </c>
      <c r="L244" s="111">
        <v>1969.2</v>
      </c>
      <c r="M244" s="111" t="s">
        <v>568</v>
      </c>
      <c r="N244" s="111">
        <v>3</v>
      </c>
      <c r="O244" s="111">
        <v>0</v>
      </c>
      <c r="P244" s="111">
        <v>0</v>
      </c>
      <c r="Q244" s="111">
        <v>32</v>
      </c>
      <c r="R244" s="109">
        <v>0.64500000000000002</v>
      </c>
      <c r="S244" s="111">
        <v>5</v>
      </c>
      <c r="T244" s="2">
        <v>0</v>
      </c>
      <c r="U244" s="107">
        <v>0</v>
      </c>
      <c r="V244" s="112">
        <v>1948</v>
      </c>
      <c r="W244" s="107">
        <v>104</v>
      </c>
      <c r="X244" s="217">
        <v>1</v>
      </c>
      <c r="Y244" s="217">
        <v>15.5</v>
      </c>
      <c r="Z244" s="112">
        <v>0</v>
      </c>
      <c r="AA244" s="112">
        <v>0</v>
      </c>
      <c r="AB244" s="112">
        <v>0</v>
      </c>
      <c r="AC244" s="112">
        <v>0</v>
      </c>
      <c r="AD244" s="112">
        <v>1</v>
      </c>
      <c r="AE244" s="109">
        <v>0.51700000000000002</v>
      </c>
      <c r="AF244" s="109">
        <v>4.8000000000000001E-2</v>
      </c>
      <c r="AG244" s="107">
        <v>0</v>
      </c>
      <c r="AH244" s="107">
        <v>0</v>
      </c>
      <c r="AI244" s="106">
        <v>0</v>
      </c>
      <c r="AJ244" s="107">
        <v>5</v>
      </c>
      <c r="AK244" s="107">
        <v>0</v>
      </c>
      <c r="AL244" s="111">
        <v>3</v>
      </c>
      <c r="AM244" s="111">
        <v>223.2</v>
      </c>
      <c r="AN244" s="107">
        <v>0</v>
      </c>
      <c r="AO244" s="107">
        <v>3</v>
      </c>
      <c r="AP244" s="109">
        <v>0.216</v>
      </c>
      <c r="AQ244" s="105">
        <v>165.38894494499999</v>
      </c>
      <c r="AR244" s="106">
        <v>26.4876978466</v>
      </c>
      <c r="AS244" s="107">
        <v>0</v>
      </c>
      <c r="AT244" s="107">
        <v>4</v>
      </c>
      <c r="AU244" s="107">
        <v>4</v>
      </c>
      <c r="AV244" s="108">
        <v>228.49922477999999</v>
      </c>
      <c r="AW244" s="107">
        <v>0</v>
      </c>
      <c r="AX244" s="107">
        <v>0</v>
      </c>
      <c r="AY244" s="107">
        <v>2</v>
      </c>
      <c r="AZ244" s="107">
        <v>1</v>
      </c>
      <c r="BA244" s="218">
        <v>1</v>
      </c>
      <c r="BB244" s="218">
        <v>22.9</v>
      </c>
      <c r="BC244" s="111">
        <v>0</v>
      </c>
      <c r="BD244" s="107">
        <v>761</v>
      </c>
      <c r="BE244" s="107">
        <v>106</v>
      </c>
      <c r="BF244" s="109">
        <v>0.439</v>
      </c>
      <c r="BG244" s="105">
        <v>339.70956347409998</v>
      </c>
      <c r="BH244" s="113">
        <v>6285.4764309699995</v>
      </c>
      <c r="BI244" s="113">
        <v>133.36152730700002</v>
      </c>
      <c r="BJ244" s="113">
        <v>7700.5295749599991</v>
      </c>
      <c r="BK244" s="113">
        <v>0</v>
      </c>
      <c r="BL244" s="113">
        <v>220.546995493</v>
      </c>
      <c r="BM244" s="113">
        <v>429.89482141399998</v>
      </c>
      <c r="BN244" s="113">
        <v>2675.5803871504704</v>
      </c>
      <c r="BO244" s="105">
        <v>3</v>
      </c>
      <c r="BP244" s="105">
        <v>0</v>
      </c>
      <c r="BQ244" s="105">
        <v>129.458382615</v>
      </c>
      <c r="BR244" s="111" t="s">
        <v>564</v>
      </c>
      <c r="BS244" s="111" t="s">
        <v>564</v>
      </c>
      <c r="BT244" s="111" t="s">
        <v>564</v>
      </c>
      <c r="BU244" s="107">
        <v>0</v>
      </c>
      <c r="BV244" s="106">
        <v>1</v>
      </c>
      <c r="BW244" s="107">
        <v>16</v>
      </c>
      <c r="BX244" s="107">
        <v>1006</v>
      </c>
      <c r="BY244" s="216">
        <v>5</v>
      </c>
      <c r="BZ244" s="220">
        <v>298.60000000000002</v>
      </c>
      <c r="CA244" s="111">
        <v>151</v>
      </c>
      <c r="CB244" s="111">
        <v>314</v>
      </c>
      <c r="CC244" s="111">
        <v>32</v>
      </c>
      <c r="CD244" s="112">
        <v>13</v>
      </c>
      <c r="CE244" s="114">
        <v>0.92800000000000005</v>
      </c>
      <c r="CF244" s="216">
        <v>1</v>
      </c>
      <c r="CG244" s="216">
        <v>3.5</v>
      </c>
      <c r="CH244" s="107">
        <v>0</v>
      </c>
      <c r="CI244" s="110"/>
      <c r="CJ244" s="107">
        <v>2</v>
      </c>
      <c r="CK244" s="107">
        <v>0</v>
      </c>
      <c r="CL244" s="112">
        <v>1</v>
      </c>
      <c r="CM244" s="112">
        <v>0</v>
      </c>
      <c r="CN244" s="115">
        <v>20</v>
      </c>
      <c r="CO244" s="115">
        <v>63</v>
      </c>
      <c r="CP244" s="115">
        <v>15058.333333333334</v>
      </c>
      <c r="CQ244" s="116">
        <v>2506474.0740740742</v>
      </c>
      <c r="CR244" s="115">
        <v>1</v>
      </c>
      <c r="CS244" s="115">
        <v>0</v>
      </c>
      <c r="CT244" s="112">
        <v>16</v>
      </c>
      <c r="CU244" s="112">
        <v>0</v>
      </c>
      <c r="CV244" s="112">
        <v>25</v>
      </c>
      <c r="CW244" s="112">
        <v>7</v>
      </c>
    </row>
    <row r="245" spans="1:101" s="219" customFormat="1" x14ac:dyDescent="0.25">
      <c r="A245" s="110" t="s">
        <v>296</v>
      </c>
      <c r="B245" s="111">
        <v>24</v>
      </c>
      <c r="C245" s="111">
        <v>36</v>
      </c>
      <c r="D245" s="111">
        <v>465</v>
      </c>
      <c r="E245" s="111">
        <v>29</v>
      </c>
      <c r="F245" s="111">
        <v>2</v>
      </c>
      <c r="G245" s="111">
        <v>13</v>
      </c>
      <c r="H245" s="111"/>
      <c r="I245" s="111"/>
      <c r="J245" s="111">
        <v>14</v>
      </c>
      <c r="K245" s="216">
        <v>6</v>
      </c>
      <c r="L245" s="111">
        <v>1239.3</v>
      </c>
      <c r="M245" s="111" t="s">
        <v>568</v>
      </c>
      <c r="N245" s="111">
        <v>2</v>
      </c>
      <c r="O245" s="111">
        <v>88</v>
      </c>
      <c r="P245" s="111">
        <v>0</v>
      </c>
      <c r="Q245" s="111">
        <v>0</v>
      </c>
      <c r="R245" s="109">
        <v>0.64500000000000002</v>
      </c>
      <c r="S245" s="111">
        <v>2</v>
      </c>
      <c r="T245" s="2">
        <v>0</v>
      </c>
      <c r="U245" s="107">
        <v>0</v>
      </c>
      <c r="V245" s="112">
        <v>621</v>
      </c>
      <c r="W245" s="107">
        <v>55</v>
      </c>
      <c r="X245" s="217">
        <v>4</v>
      </c>
      <c r="Y245" s="217">
        <v>285.3</v>
      </c>
      <c r="Z245" s="112">
        <v>0</v>
      </c>
      <c r="AA245" s="112">
        <v>0</v>
      </c>
      <c r="AB245" s="112">
        <v>148</v>
      </c>
      <c r="AC245" s="112">
        <v>11</v>
      </c>
      <c r="AD245" s="112">
        <v>3</v>
      </c>
      <c r="AE245" s="109">
        <v>0.51700000000000002</v>
      </c>
      <c r="AF245" s="109">
        <v>4.8000000000000001E-2</v>
      </c>
      <c r="AG245" s="107">
        <v>0</v>
      </c>
      <c r="AH245" s="107">
        <v>0</v>
      </c>
      <c r="AI245" s="106">
        <v>0</v>
      </c>
      <c r="AJ245" s="107">
        <v>0</v>
      </c>
      <c r="AK245" s="107">
        <v>0</v>
      </c>
      <c r="AL245" s="111">
        <v>1</v>
      </c>
      <c r="AM245" s="111">
        <v>29.9</v>
      </c>
      <c r="AN245" s="107">
        <v>2</v>
      </c>
      <c r="AO245" s="107">
        <v>2</v>
      </c>
      <c r="AP245" s="109">
        <v>0.216</v>
      </c>
      <c r="AQ245" s="105">
        <v>0</v>
      </c>
      <c r="AR245" s="106">
        <v>0</v>
      </c>
      <c r="AS245" s="107">
        <v>0</v>
      </c>
      <c r="AT245" s="107">
        <v>0</v>
      </c>
      <c r="AU245" s="107">
        <v>1</v>
      </c>
      <c r="AV245" s="108">
        <v>9.8942576239600015</v>
      </c>
      <c r="AW245" s="107">
        <v>0</v>
      </c>
      <c r="AX245" s="107">
        <v>0</v>
      </c>
      <c r="AY245" s="107">
        <v>0</v>
      </c>
      <c r="AZ245" s="107">
        <v>1</v>
      </c>
      <c r="BA245" s="218">
        <v>1</v>
      </c>
      <c r="BB245" s="218">
        <v>2717.5</v>
      </c>
      <c r="BC245" s="111">
        <v>1</v>
      </c>
      <c r="BD245" s="107">
        <v>635</v>
      </c>
      <c r="BE245" s="107">
        <v>155</v>
      </c>
      <c r="BF245" s="109">
        <v>0.439</v>
      </c>
      <c r="BG245" s="105">
        <v>0</v>
      </c>
      <c r="BH245" s="113">
        <v>8354.1278011800005</v>
      </c>
      <c r="BI245" s="113">
        <v>8357.4140758699996</v>
      </c>
      <c r="BJ245" s="113">
        <v>8361.1776637999992</v>
      </c>
      <c r="BK245" s="113">
        <v>8357.4140758699996</v>
      </c>
      <c r="BL245" s="113">
        <v>596.42619769599992</v>
      </c>
      <c r="BM245" s="113">
        <v>6.0752242873000002</v>
      </c>
      <c r="BN245" s="113">
        <v>0</v>
      </c>
      <c r="BO245" s="105">
        <v>2</v>
      </c>
      <c r="BP245" s="105">
        <v>0</v>
      </c>
      <c r="BQ245" s="105">
        <v>0</v>
      </c>
      <c r="BR245" s="111" t="s">
        <v>564</v>
      </c>
      <c r="BS245" s="111" t="s">
        <v>564</v>
      </c>
      <c r="BT245" s="111" t="s">
        <v>564</v>
      </c>
      <c r="BU245" s="107">
        <v>0</v>
      </c>
      <c r="BV245" s="106">
        <v>1</v>
      </c>
      <c r="BW245" s="107">
        <v>0</v>
      </c>
      <c r="BX245" s="107">
        <v>0</v>
      </c>
      <c r="BY245" s="216" t="s">
        <v>588</v>
      </c>
      <c r="BZ245" s="216" t="s">
        <v>589</v>
      </c>
      <c r="CA245" s="111">
        <v>0</v>
      </c>
      <c r="CB245" s="111">
        <v>2170</v>
      </c>
      <c r="CC245" s="111">
        <v>0</v>
      </c>
      <c r="CD245" s="112">
        <v>2</v>
      </c>
      <c r="CE245" s="114">
        <v>0.95299999999999996</v>
      </c>
      <c r="CF245" s="216">
        <v>4</v>
      </c>
      <c r="CG245" s="216">
        <v>502.2</v>
      </c>
      <c r="CH245" s="107">
        <v>2</v>
      </c>
      <c r="CI245" s="110"/>
      <c r="CJ245" s="107">
        <v>1</v>
      </c>
      <c r="CK245" s="107">
        <v>0</v>
      </c>
      <c r="CL245" s="112">
        <v>0</v>
      </c>
      <c r="CM245" s="112">
        <v>0</v>
      </c>
      <c r="CN245" s="115">
        <v>10</v>
      </c>
      <c r="CO245" s="115">
        <v>0</v>
      </c>
      <c r="CP245" s="115">
        <v>0</v>
      </c>
      <c r="CQ245" s="116">
        <v>140003.70370370371</v>
      </c>
      <c r="CR245" s="115">
        <v>3</v>
      </c>
      <c r="CS245" s="115">
        <v>2</v>
      </c>
      <c r="CT245" s="112">
        <v>8</v>
      </c>
      <c r="CU245" s="112">
        <v>0</v>
      </c>
      <c r="CV245" s="112">
        <v>0</v>
      </c>
      <c r="CW245" s="112">
        <v>0</v>
      </c>
    </row>
    <row r="246" spans="1:101" s="219" customFormat="1" x14ac:dyDescent="0.25">
      <c r="A246" s="110" t="s">
        <v>280</v>
      </c>
      <c r="B246" s="111">
        <v>110</v>
      </c>
      <c r="C246" s="111">
        <v>196</v>
      </c>
      <c r="D246" s="111">
        <v>1844</v>
      </c>
      <c r="E246" s="111">
        <v>94</v>
      </c>
      <c r="F246" s="111">
        <v>0</v>
      </c>
      <c r="G246" s="111">
        <v>47</v>
      </c>
      <c r="H246" s="111"/>
      <c r="I246" s="111"/>
      <c r="J246" s="111">
        <v>27</v>
      </c>
      <c r="K246" s="216">
        <v>10</v>
      </c>
      <c r="L246" s="111">
        <v>1764.5</v>
      </c>
      <c r="M246" s="111" t="s">
        <v>568</v>
      </c>
      <c r="N246" s="111">
        <v>5</v>
      </c>
      <c r="O246" s="111">
        <v>90</v>
      </c>
      <c r="P246" s="111">
        <v>0</v>
      </c>
      <c r="Q246" s="111">
        <v>29</v>
      </c>
      <c r="R246" s="109">
        <v>0.73239436619718312</v>
      </c>
      <c r="S246" s="111">
        <v>3</v>
      </c>
      <c r="T246" s="2">
        <v>0</v>
      </c>
      <c r="U246" s="107">
        <v>0</v>
      </c>
      <c r="V246" s="112">
        <v>4104</v>
      </c>
      <c r="W246" s="107">
        <v>68</v>
      </c>
      <c r="X246" s="217">
        <v>2</v>
      </c>
      <c r="Y246" s="217">
        <v>3220.2</v>
      </c>
      <c r="Z246" s="112">
        <v>0</v>
      </c>
      <c r="AA246" s="112">
        <v>0</v>
      </c>
      <c r="AB246" s="112">
        <v>11</v>
      </c>
      <c r="AC246" s="112">
        <v>0</v>
      </c>
      <c r="AD246" s="112">
        <v>0</v>
      </c>
      <c r="AE246" s="109">
        <v>0.51960784313725494</v>
      </c>
      <c r="AF246" s="109">
        <v>4.9019607843137254E-2</v>
      </c>
      <c r="AG246" s="107">
        <v>0</v>
      </c>
      <c r="AH246" s="107">
        <v>0</v>
      </c>
      <c r="AI246" s="106">
        <v>10485.186616550393</v>
      </c>
      <c r="AJ246" s="107">
        <v>1</v>
      </c>
      <c r="AK246" s="107">
        <v>0</v>
      </c>
      <c r="AL246" s="111">
        <v>1</v>
      </c>
      <c r="AM246" s="111">
        <v>11.4</v>
      </c>
      <c r="AN246" s="107">
        <v>0</v>
      </c>
      <c r="AO246" s="107">
        <v>5</v>
      </c>
      <c r="AP246" s="109">
        <v>0.25490196078431371</v>
      </c>
      <c r="AQ246" s="105">
        <v>0</v>
      </c>
      <c r="AR246" s="106">
        <v>0</v>
      </c>
      <c r="AS246" s="107">
        <v>2</v>
      </c>
      <c r="AT246" s="107">
        <v>3</v>
      </c>
      <c r="AU246" s="107">
        <v>5</v>
      </c>
      <c r="AV246" s="108">
        <v>18.050420590400002</v>
      </c>
      <c r="AW246" s="107">
        <v>0</v>
      </c>
      <c r="AX246" s="107">
        <v>0</v>
      </c>
      <c r="AY246" s="107">
        <v>0</v>
      </c>
      <c r="AZ246" s="107">
        <v>1</v>
      </c>
      <c r="BA246" s="218">
        <v>1</v>
      </c>
      <c r="BB246" s="218">
        <v>54.8</v>
      </c>
      <c r="BC246" s="111">
        <v>0</v>
      </c>
      <c r="BD246" s="107">
        <v>549</v>
      </c>
      <c r="BE246" s="107">
        <v>0</v>
      </c>
      <c r="BF246" s="109">
        <v>0.60784313725490191</v>
      </c>
      <c r="BG246" s="105">
        <v>0</v>
      </c>
      <c r="BH246" s="113">
        <v>2.4336885052900001</v>
      </c>
      <c r="BI246" s="113">
        <v>0</v>
      </c>
      <c r="BJ246" s="113">
        <v>534.14809787799993</v>
      </c>
      <c r="BK246" s="113">
        <v>0</v>
      </c>
      <c r="BL246" s="113">
        <v>3.1571187803100003</v>
      </c>
      <c r="BM246" s="113">
        <v>8.0536560972999993</v>
      </c>
      <c r="BN246" s="113">
        <v>2191.3978193860689</v>
      </c>
      <c r="BO246" s="105">
        <v>17</v>
      </c>
      <c r="BP246" s="105">
        <v>0</v>
      </c>
      <c r="BQ246" s="105">
        <v>0</v>
      </c>
      <c r="BR246" s="111" t="s">
        <v>564</v>
      </c>
      <c r="BS246" s="111" t="s">
        <v>564</v>
      </c>
      <c r="BT246" s="111" t="s">
        <v>564</v>
      </c>
      <c r="BU246" s="107">
        <v>0</v>
      </c>
      <c r="BV246" s="106">
        <v>1</v>
      </c>
      <c r="BW246" s="107">
        <v>7</v>
      </c>
      <c r="BX246" s="107">
        <v>176</v>
      </c>
      <c r="BY246" s="216">
        <v>1</v>
      </c>
      <c r="BZ246" s="220">
        <v>416.1</v>
      </c>
      <c r="CA246" s="111">
        <v>0</v>
      </c>
      <c r="CB246" s="111">
        <v>748</v>
      </c>
      <c r="CC246" s="111">
        <v>0</v>
      </c>
      <c r="CD246" s="112">
        <v>12</v>
      </c>
      <c r="CE246" s="114">
        <v>0.94699999999999995</v>
      </c>
      <c r="CF246" s="216">
        <v>3</v>
      </c>
      <c r="CG246" s="216">
        <v>136.19999999999999</v>
      </c>
      <c r="CH246" s="107">
        <v>6</v>
      </c>
      <c r="CI246" s="110"/>
      <c r="CJ246" s="107">
        <v>3</v>
      </c>
      <c r="CK246" s="107">
        <v>1</v>
      </c>
      <c r="CL246" s="112">
        <v>0</v>
      </c>
      <c r="CM246" s="112">
        <v>0</v>
      </c>
      <c r="CN246" s="115">
        <v>15</v>
      </c>
      <c r="CO246" s="115">
        <v>355.66666666666669</v>
      </c>
      <c r="CP246" s="115">
        <v>7634.333333333333</v>
      </c>
      <c r="CQ246" s="116">
        <v>360203.70370370371</v>
      </c>
      <c r="CR246" s="115">
        <v>0</v>
      </c>
      <c r="CS246" s="115">
        <v>3</v>
      </c>
      <c r="CT246" s="112">
        <v>6</v>
      </c>
      <c r="CU246" s="112">
        <v>0</v>
      </c>
      <c r="CV246" s="112">
        <v>0</v>
      </c>
      <c r="CW246" s="112">
        <v>0</v>
      </c>
    </row>
    <row r="247" spans="1:101" s="219" customFormat="1" x14ac:dyDescent="0.25">
      <c r="A247" s="110" t="s">
        <v>27</v>
      </c>
      <c r="B247" s="111">
        <v>35</v>
      </c>
      <c r="C247" s="111">
        <v>153</v>
      </c>
      <c r="D247" s="111">
        <v>2337</v>
      </c>
      <c r="E247" s="111">
        <v>135</v>
      </c>
      <c r="F247" s="111">
        <v>0</v>
      </c>
      <c r="G247" s="111">
        <v>10</v>
      </c>
      <c r="H247" s="111"/>
      <c r="I247" s="111"/>
      <c r="J247" s="111">
        <v>16</v>
      </c>
      <c r="K247" s="216">
        <v>8</v>
      </c>
      <c r="L247" s="111">
        <v>763.6</v>
      </c>
      <c r="M247" s="111" t="s">
        <v>569</v>
      </c>
      <c r="N247" s="111">
        <v>12</v>
      </c>
      <c r="O247" s="111">
        <v>65</v>
      </c>
      <c r="P247" s="111">
        <v>10</v>
      </c>
      <c r="Q247" s="111">
        <v>6</v>
      </c>
      <c r="R247" s="109">
        <v>0.64500000000000002</v>
      </c>
      <c r="S247" s="111">
        <v>5</v>
      </c>
      <c r="T247" s="2">
        <v>0</v>
      </c>
      <c r="U247" s="107">
        <v>0</v>
      </c>
      <c r="V247" s="112">
        <v>1545</v>
      </c>
      <c r="W247" s="107">
        <v>148</v>
      </c>
      <c r="X247" s="217">
        <v>0</v>
      </c>
      <c r="Y247" s="217">
        <v>0</v>
      </c>
      <c r="Z247" s="112">
        <v>0</v>
      </c>
      <c r="AA247" s="112">
        <v>0</v>
      </c>
      <c r="AB247" s="112">
        <v>135</v>
      </c>
      <c r="AC247" s="112">
        <v>0</v>
      </c>
      <c r="AD247" s="112">
        <v>8</v>
      </c>
      <c r="AE247" s="109">
        <v>0.3125</v>
      </c>
      <c r="AF247" s="109">
        <v>4.8000000000000001E-2</v>
      </c>
      <c r="AG247" s="107">
        <v>1</v>
      </c>
      <c r="AH247" s="107">
        <v>1</v>
      </c>
      <c r="AI247" s="106">
        <v>22384.377331069103</v>
      </c>
      <c r="AJ247" s="107">
        <v>5</v>
      </c>
      <c r="AK247" s="107">
        <v>0</v>
      </c>
      <c r="AL247" s="111">
        <v>1</v>
      </c>
      <c r="AM247" s="111">
        <v>50</v>
      </c>
      <c r="AN247" s="107">
        <v>1</v>
      </c>
      <c r="AO247" s="107">
        <v>7</v>
      </c>
      <c r="AP247" s="109">
        <v>0.125</v>
      </c>
      <c r="AQ247" s="105">
        <v>983.78562224200016</v>
      </c>
      <c r="AR247" s="106">
        <v>77.838238933200003</v>
      </c>
      <c r="AS247" s="107">
        <v>1</v>
      </c>
      <c r="AT247" s="107">
        <v>2</v>
      </c>
      <c r="AU247" s="107">
        <v>7</v>
      </c>
      <c r="AV247" s="108">
        <v>92.811516582700008</v>
      </c>
      <c r="AW247" s="107">
        <v>0</v>
      </c>
      <c r="AX247" s="107">
        <v>0</v>
      </c>
      <c r="AY247" s="107">
        <v>0</v>
      </c>
      <c r="AZ247" s="107">
        <v>0</v>
      </c>
      <c r="BA247" s="218">
        <v>1</v>
      </c>
      <c r="BB247" s="218">
        <v>22.6</v>
      </c>
      <c r="BC247" s="111">
        <v>0</v>
      </c>
      <c r="BD247" s="107">
        <v>1212</v>
      </c>
      <c r="BE247" s="107">
        <v>352</v>
      </c>
      <c r="BF247" s="109">
        <v>0.5</v>
      </c>
      <c r="BG247" s="105">
        <v>25.176605605599999</v>
      </c>
      <c r="BH247" s="113">
        <v>26380.225140499999</v>
      </c>
      <c r="BI247" s="113">
        <v>20633.168244100001</v>
      </c>
      <c r="BJ247" s="113">
        <v>32478.732277799998</v>
      </c>
      <c r="BK247" s="113">
        <v>20772.355478600002</v>
      </c>
      <c r="BL247" s="113">
        <v>1243.3285982300001</v>
      </c>
      <c r="BM247" s="113">
        <v>39.025350508799995</v>
      </c>
      <c r="BN247" s="113">
        <v>7954.3369020475675</v>
      </c>
      <c r="BO247" s="105">
        <v>15</v>
      </c>
      <c r="BP247" s="105">
        <v>0</v>
      </c>
      <c r="BQ247" s="105">
        <v>0</v>
      </c>
      <c r="BR247" s="111" t="s">
        <v>564</v>
      </c>
      <c r="BS247" s="111" t="s">
        <v>564</v>
      </c>
      <c r="BT247" s="111" t="s">
        <v>564</v>
      </c>
      <c r="BU247" s="107">
        <v>1</v>
      </c>
      <c r="BV247" s="106">
        <v>2</v>
      </c>
      <c r="BW247" s="107">
        <v>12</v>
      </c>
      <c r="BX247" s="107">
        <v>500</v>
      </c>
      <c r="BY247" s="216" t="s">
        <v>588</v>
      </c>
      <c r="BZ247" s="216" t="s">
        <v>589</v>
      </c>
      <c r="CA247" s="111">
        <v>0</v>
      </c>
      <c r="CB247" s="111">
        <v>77</v>
      </c>
      <c r="CC247" s="111">
        <v>0</v>
      </c>
      <c r="CD247" s="112">
        <v>136</v>
      </c>
      <c r="CE247" s="114">
        <v>0.95099999999999996</v>
      </c>
      <c r="CF247" s="216">
        <v>2</v>
      </c>
      <c r="CG247" s="216">
        <v>56.2</v>
      </c>
      <c r="CH247" s="107">
        <v>6</v>
      </c>
      <c r="CI247" s="110">
        <f>1/3</f>
        <v>0.33333333333333331</v>
      </c>
      <c r="CJ247" s="107">
        <v>5</v>
      </c>
      <c r="CK247" s="107">
        <v>3</v>
      </c>
      <c r="CL247" s="112">
        <v>1</v>
      </c>
      <c r="CM247" s="112">
        <v>0</v>
      </c>
      <c r="CN247" s="115">
        <v>40</v>
      </c>
      <c r="CO247" s="115">
        <v>693.33333333333337</v>
      </c>
      <c r="CP247" s="115">
        <v>38277</v>
      </c>
      <c r="CQ247" s="116">
        <v>6272981.4814814813</v>
      </c>
      <c r="CR247" s="115">
        <v>5</v>
      </c>
      <c r="CS247" s="115">
        <v>2</v>
      </c>
      <c r="CT247" s="112">
        <v>20</v>
      </c>
      <c r="CU247" s="112">
        <v>7</v>
      </c>
      <c r="CV247" s="112">
        <v>91</v>
      </c>
      <c r="CW247" s="112">
        <v>18</v>
      </c>
    </row>
    <row r="248" spans="1:101" s="219" customFormat="1" x14ac:dyDescent="0.25">
      <c r="A248" s="110" t="s">
        <v>308</v>
      </c>
      <c r="B248" s="111">
        <v>101</v>
      </c>
      <c r="C248" s="111">
        <v>153</v>
      </c>
      <c r="D248" s="111">
        <v>2634</v>
      </c>
      <c r="E248" s="111">
        <v>38</v>
      </c>
      <c r="F248" s="111">
        <v>4</v>
      </c>
      <c r="G248" s="111">
        <v>54</v>
      </c>
      <c r="H248" s="111"/>
      <c r="I248" s="111"/>
      <c r="J248" s="111">
        <v>20</v>
      </c>
      <c r="K248" s="216">
        <v>11</v>
      </c>
      <c r="L248" s="111">
        <v>1181</v>
      </c>
      <c r="M248" s="111" t="s">
        <v>568</v>
      </c>
      <c r="N248" s="111">
        <v>4</v>
      </c>
      <c r="O248" s="111">
        <v>0</v>
      </c>
      <c r="P248" s="111">
        <v>0</v>
      </c>
      <c r="Q248" s="111">
        <v>12</v>
      </c>
      <c r="R248" s="109">
        <v>0.63829787234042556</v>
      </c>
      <c r="S248" s="111">
        <v>4</v>
      </c>
      <c r="T248" s="2">
        <v>0</v>
      </c>
      <c r="U248" s="107">
        <v>0</v>
      </c>
      <c r="V248" s="112">
        <v>17162</v>
      </c>
      <c r="W248" s="107">
        <v>21</v>
      </c>
      <c r="X248" s="223">
        <v>1</v>
      </c>
      <c r="Y248" s="223">
        <v>7.3</v>
      </c>
      <c r="Z248" s="112">
        <v>0</v>
      </c>
      <c r="AA248" s="112">
        <v>0</v>
      </c>
      <c r="AB248" s="112">
        <v>7</v>
      </c>
      <c r="AC248" s="112">
        <v>0</v>
      </c>
      <c r="AD248" s="112">
        <v>3</v>
      </c>
      <c r="AE248" s="109">
        <v>0.44776119402985076</v>
      </c>
      <c r="AF248" s="109">
        <v>1.4925373134328358E-2</v>
      </c>
      <c r="AG248" s="107">
        <v>0</v>
      </c>
      <c r="AH248" s="107">
        <v>1</v>
      </c>
      <c r="AI248" s="106">
        <v>0</v>
      </c>
      <c r="AJ248" s="107">
        <v>4</v>
      </c>
      <c r="AK248" s="107">
        <v>0</v>
      </c>
      <c r="AL248" s="111">
        <v>1</v>
      </c>
      <c r="AM248" s="111">
        <v>878.8</v>
      </c>
      <c r="AN248" s="107">
        <v>2</v>
      </c>
      <c r="AO248" s="107">
        <v>5</v>
      </c>
      <c r="AP248" s="109">
        <v>0.11940298507462686</v>
      </c>
      <c r="AQ248" s="105">
        <v>67.01201483429999</v>
      </c>
      <c r="AR248" s="106">
        <v>94.047346585</v>
      </c>
      <c r="AS248" s="107">
        <v>0</v>
      </c>
      <c r="AT248" s="107">
        <v>3</v>
      </c>
      <c r="AU248" s="107">
        <v>4</v>
      </c>
      <c r="AV248" s="108">
        <v>69.895493290499999</v>
      </c>
      <c r="AW248" s="107">
        <v>0</v>
      </c>
      <c r="AX248" s="107">
        <v>0</v>
      </c>
      <c r="AY248" s="107">
        <v>0</v>
      </c>
      <c r="AZ248" s="107">
        <v>0</v>
      </c>
      <c r="BA248" s="218">
        <v>1</v>
      </c>
      <c r="BB248" s="218">
        <v>875.9</v>
      </c>
      <c r="BC248" s="111">
        <v>0</v>
      </c>
      <c r="BD248" s="107">
        <v>617</v>
      </c>
      <c r="BE248" s="107">
        <v>139</v>
      </c>
      <c r="BF248" s="109">
        <v>0.22388059701492538</v>
      </c>
      <c r="BG248" s="105">
        <v>0</v>
      </c>
      <c r="BH248" s="113">
        <v>523.70229542899995</v>
      </c>
      <c r="BI248" s="113">
        <v>483.19046947299995</v>
      </c>
      <c r="BJ248" s="113">
        <v>878.14017837000006</v>
      </c>
      <c r="BK248" s="113">
        <v>483.19046947299995</v>
      </c>
      <c r="BL248" s="113">
        <v>250.88285880900003</v>
      </c>
      <c r="BM248" s="113">
        <v>191.99507077599998</v>
      </c>
      <c r="BN248" s="113">
        <v>863.92836725681013</v>
      </c>
      <c r="BO248" s="105">
        <v>7</v>
      </c>
      <c r="BP248" s="105">
        <v>0</v>
      </c>
      <c r="BQ248" s="105">
        <v>0</v>
      </c>
      <c r="BR248" s="111" t="s">
        <v>564</v>
      </c>
      <c r="BS248" s="111" t="s">
        <v>564</v>
      </c>
      <c r="BT248" s="111" t="s">
        <v>564</v>
      </c>
      <c r="BU248" s="107">
        <v>2</v>
      </c>
      <c r="BV248" s="106">
        <v>0</v>
      </c>
      <c r="BW248" s="107">
        <v>7</v>
      </c>
      <c r="BX248" s="107">
        <v>271</v>
      </c>
      <c r="BY248" s="216">
        <v>1</v>
      </c>
      <c r="BZ248" s="220">
        <v>1941.4</v>
      </c>
      <c r="CA248" s="111">
        <v>0</v>
      </c>
      <c r="CB248" s="111">
        <v>199</v>
      </c>
      <c r="CC248" s="111">
        <v>0</v>
      </c>
      <c r="CD248" s="112">
        <v>9</v>
      </c>
      <c r="CE248" s="114">
        <v>0.93199999999999994</v>
      </c>
      <c r="CF248" s="216">
        <v>6</v>
      </c>
      <c r="CG248" s="216">
        <v>125.7</v>
      </c>
      <c r="CH248" s="107">
        <v>10</v>
      </c>
      <c r="CI248" s="110"/>
      <c r="CJ248" s="107">
        <v>1</v>
      </c>
      <c r="CK248" s="107">
        <v>0</v>
      </c>
      <c r="CL248" s="112">
        <v>0</v>
      </c>
      <c r="CM248" s="112">
        <v>1</v>
      </c>
      <c r="CN248" s="115">
        <v>15</v>
      </c>
      <c r="CO248" s="115">
        <v>155</v>
      </c>
      <c r="CP248" s="115">
        <v>7732.666666666667</v>
      </c>
      <c r="CQ248" s="116">
        <v>236511.11111111112</v>
      </c>
      <c r="CR248" s="115">
        <v>4</v>
      </c>
      <c r="CS248" s="115">
        <v>0</v>
      </c>
      <c r="CT248" s="112">
        <v>5</v>
      </c>
      <c r="CU248" s="112">
        <v>0</v>
      </c>
      <c r="CV248" s="112">
        <v>249</v>
      </c>
      <c r="CW248" s="112">
        <v>28</v>
      </c>
    </row>
    <row r="249" spans="1:101" s="219" customFormat="1" x14ac:dyDescent="0.25">
      <c r="A249" s="110" t="s">
        <v>24</v>
      </c>
      <c r="B249" s="111">
        <v>41</v>
      </c>
      <c r="C249" s="111">
        <v>92</v>
      </c>
      <c r="D249" s="111">
        <v>1695</v>
      </c>
      <c r="E249" s="111">
        <v>35</v>
      </c>
      <c r="F249" s="111">
        <v>7</v>
      </c>
      <c r="G249" s="111">
        <v>57</v>
      </c>
      <c r="H249" s="111"/>
      <c r="I249" s="111"/>
      <c r="J249" s="111">
        <v>12</v>
      </c>
      <c r="K249" s="216">
        <v>6</v>
      </c>
      <c r="L249" s="111">
        <v>352.5</v>
      </c>
      <c r="M249" s="111" t="s">
        <v>569</v>
      </c>
      <c r="N249" s="111">
        <v>1</v>
      </c>
      <c r="O249" s="111">
        <v>133</v>
      </c>
      <c r="P249" s="111">
        <v>0</v>
      </c>
      <c r="Q249" s="111">
        <v>11</v>
      </c>
      <c r="R249" s="109">
        <v>0.64500000000000002</v>
      </c>
      <c r="S249" s="111">
        <v>4</v>
      </c>
      <c r="T249" s="2">
        <v>0</v>
      </c>
      <c r="U249" s="107">
        <v>0</v>
      </c>
      <c r="V249" s="112">
        <v>6002</v>
      </c>
      <c r="W249" s="107">
        <v>14</v>
      </c>
      <c r="X249" s="217">
        <v>3</v>
      </c>
      <c r="Y249" s="217">
        <v>38.799999999999997</v>
      </c>
      <c r="Z249" s="112">
        <v>0</v>
      </c>
      <c r="AA249" s="112">
        <v>0</v>
      </c>
      <c r="AB249" s="112">
        <v>0</v>
      </c>
      <c r="AC249" s="112">
        <v>0</v>
      </c>
      <c r="AD249" s="112">
        <v>0</v>
      </c>
      <c r="AE249" s="109">
        <v>0.51700000000000002</v>
      </c>
      <c r="AF249" s="109">
        <v>4.8000000000000001E-2</v>
      </c>
      <c r="AG249" s="107">
        <v>0</v>
      </c>
      <c r="AH249" s="107">
        <v>0</v>
      </c>
      <c r="AI249" s="106">
        <v>39418.405225891081</v>
      </c>
      <c r="AJ249" s="107">
        <v>0</v>
      </c>
      <c r="AK249" s="107">
        <v>0</v>
      </c>
      <c r="AL249" s="111">
        <v>0</v>
      </c>
      <c r="AM249" s="111">
        <v>0</v>
      </c>
      <c r="AN249" s="107">
        <v>0</v>
      </c>
      <c r="AO249" s="107">
        <v>1</v>
      </c>
      <c r="AP249" s="109">
        <v>0.216</v>
      </c>
      <c r="AQ249" s="105">
        <v>0</v>
      </c>
      <c r="AR249" s="106">
        <v>0</v>
      </c>
      <c r="AS249" s="107">
        <v>1</v>
      </c>
      <c r="AT249" s="107">
        <v>1</v>
      </c>
      <c r="AU249" s="107">
        <v>5</v>
      </c>
      <c r="AV249" s="108">
        <v>32.121182926799996</v>
      </c>
      <c r="AW249" s="107">
        <v>0</v>
      </c>
      <c r="AX249" s="107">
        <v>0</v>
      </c>
      <c r="AY249" s="107">
        <v>0</v>
      </c>
      <c r="AZ249" s="107">
        <v>0</v>
      </c>
      <c r="BA249" s="218" t="s">
        <v>588</v>
      </c>
      <c r="BB249" s="218" t="s">
        <v>589</v>
      </c>
      <c r="BC249" s="111">
        <v>0</v>
      </c>
      <c r="BD249" s="107">
        <v>18</v>
      </c>
      <c r="BE249" s="107">
        <v>5</v>
      </c>
      <c r="BF249" s="109">
        <v>0.439</v>
      </c>
      <c r="BG249" s="105">
        <v>0</v>
      </c>
      <c r="BH249" s="113">
        <v>0</v>
      </c>
      <c r="BI249" s="113">
        <v>41.259470432199997</v>
      </c>
      <c r="BJ249" s="113">
        <v>1033.4405915699999</v>
      </c>
      <c r="BK249" s="113">
        <v>41.2594710718</v>
      </c>
      <c r="BL249" s="113">
        <v>45.133769687099999</v>
      </c>
      <c r="BM249" s="113">
        <v>8.2698637376900006</v>
      </c>
      <c r="BN249" s="113">
        <v>2508.0946711514084</v>
      </c>
      <c r="BO249" s="105">
        <v>3</v>
      </c>
      <c r="BP249" s="105">
        <v>0</v>
      </c>
      <c r="BQ249" s="105">
        <v>0</v>
      </c>
      <c r="BR249" s="111" t="s">
        <v>564</v>
      </c>
      <c r="BS249" s="111" t="s">
        <v>564</v>
      </c>
      <c r="BT249" s="111" t="s">
        <v>564</v>
      </c>
      <c r="BU249" s="107">
        <v>0</v>
      </c>
      <c r="BV249" s="106">
        <v>0</v>
      </c>
      <c r="BW249" s="107">
        <v>6</v>
      </c>
      <c r="BX249" s="107">
        <v>172</v>
      </c>
      <c r="BY249" s="216">
        <v>1</v>
      </c>
      <c r="BZ249" s="220">
        <v>15.7</v>
      </c>
      <c r="CA249" s="111">
        <v>0</v>
      </c>
      <c r="CB249" s="111">
        <v>173</v>
      </c>
      <c r="CC249" s="111">
        <v>0</v>
      </c>
      <c r="CD249" s="112">
        <v>3</v>
      </c>
      <c r="CE249" s="114">
        <v>0.93300000000000005</v>
      </c>
      <c r="CF249" s="216">
        <v>2</v>
      </c>
      <c r="CG249" s="216">
        <v>22.9</v>
      </c>
      <c r="CH249" s="107">
        <v>1</v>
      </c>
      <c r="CI249" s="110"/>
      <c r="CJ249" s="107">
        <v>3</v>
      </c>
      <c r="CK249" s="107">
        <v>0</v>
      </c>
      <c r="CL249" s="112">
        <v>0</v>
      </c>
      <c r="CM249" s="112">
        <v>0</v>
      </c>
      <c r="CN249" s="115">
        <v>11.666666666666666</v>
      </c>
      <c r="CO249" s="115">
        <v>56</v>
      </c>
      <c r="CP249" s="115">
        <v>4117.333333333333</v>
      </c>
      <c r="CQ249" s="116">
        <v>256899.99999999997</v>
      </c>
      <c r="CR249" s="115">
        <v>0</v>
      </c>
      <c r="CS249" s="115">
        <v>0</v>
      </c>
      <c r="CT249" s="112">
        <v>2</v>
      </c>
      <c r="CU249" s="112">
        <v>0</v>
      </c>
      <c r="CV249" s="112">
        <v>4</v>
      </c>
      <c r="CW249" s="112">
        <v>0</v>
      </c>
    </row>
    <row r="250" spans="1:101" s="219" customFormat="1" x14ac:dyDescent="0.25">
      <c r="A250" s="110" t="s">
        <v>272</v>
      </c>
      <c r="B250" s="111">
        <v>61</v>
      </c>
      <c r="C250" s="111">
        <v>179</v>
      </c>
      <c r="D250" s="111">
        <v>3038</v>
      </c>
      <c r="E250" s="111">
        <v>51</v>
      </c>
      <c r="F250" s="111">
        <v>18</v>
      </c>
      <c r="G250" s="111">
        <v>71</v>
      </c>
      <c r="H250" s="111">
        <v>1</v>
      </c>
      <c r="I250" s="111"/>
      <c r="J250" s="111">
        <v>18</v>
      </c>
      <c r="K250" s="216">
        <v>29</v>
      </c>
      <c r="L250" s="111">
        <v>3293.8</v>
      </c>
      <c r="M250" s="111" t="s">
        <v>568</v>
      </c>
      <c r="N250" s="111">
        <v>1</v>
      </c>
      <c r="O250" s="111">
        <v>113</v>
      </c>
      <c r="P250" s="111">
        <v>0</v>
      </c>
      <c r="Q250" s="111">
        <v>41</v>
      </c>
      <c r="R250" s="109">
        <v>0.64500000000000002</v>
      </c>
      <c r="S250" s="111">
        <v>4</v>
      </c>
      <c r="T250" s="291">
        <v>0</v>
      </c>
      <c r="U250" s="107">
        <v>0</v>
      </c>
      <c r="V250" s="112">
        <v>9843</v>
      </c>
      <c r="W250" s="107">
        <v>146</v>
      </c>
      <c r="X250" s="223">
        <v>1</v>
      </c>
      <c r="Y250" s="223">
        <v>1552.8</v>
      </c>
      <c r="Z250" s="112">
        <v>0</v>
      </c>
      <c r="AA250" s="112">
        <v>0</v>
      </c>
      <c r="AB250" s="112">
        <v>0</v>
      </c>
      <c r="AC250" s="112">
        <v>0</v>
      </c>
      <c r="AD250" s="112">
        <v>0</v>
      </c>
      <c r="AE250" s="109">
        <v>0.51700000000000002</v>
      </c>
      <c r="AF250" s="109">
        <v>4.8000000000000001E-2</v>
      </c>
      <c r="AG250" s="107">
        <v>0</v>
      </c>
      <c r="AH250" s="107">
        <v>0</v>
      </c>
      <c r="AI250" s="106">
        <v>663.93722951500001</v>
      </c>
      <c r="AJ250" s="107">
        <v>8</v>
      </c>
      <c r="AK250" s="107">
        <v>0</v>
      </c>
      <c r="AL250" s="111">
        <v>0</v>
      </c>
      <c r="AM250" s="111">
        <v>0</v>
      </c>
      <c r="AN250" s="107">
        <v>0</v>
      </c>
      <c r="AO250" s="107">
        <v>6</v>
      </c>
      <c r="AP250" s="109">
        <v>0.216</v>
      </c>
      <c r="AQ250" s="105">
        <v>0</v>
      </c>
      <c r="AR250" s="106">
        <v>113.210554159</v>
      </c>
      <c r="AS250" s="107">
        <v>2</v>
      </c>
      <c r="AT250" s="107">
        <v>5</v>
      </c>
      <c r="AU250" s="107">
        <v>6</v>
      </c>
      <c r="AV250" s="108">
        <v>87.207273557100009</v>
      </c>
      <c r="AW250" s="107">
        <v>0</v>
      </c>
      <c r="AX250" s="107">
        <v>1</v>
      </c>
      <c r="AY250" s="107">
        <v>0</v>
      </c>
      <c r="AZ250" s="107">
        <v>0</v>
      </c>
      <c r="BA250" s="218" t="s">
        <v>588</v>
      </c>
      <c r="BB250" s="218" t="s">
        <v>589</v>
      </c>
      <c r="BC250" s="111">
        <v>32</v>
      </c>
      <c r="BD250" s="107">
        <v>178</v>
      </c>
      <c r="BE250" s="107">
        <v>9</v>
      </c>
      <c r="BF250" s="109">
        <v>0.439</v>
      </c>
      <c r="BG250" s="105">
        <v>285.44712158240003</v>
      </c>
      <c r="BH250" s="113">
        <v>422.16666939300001</v>
      </c>
      <c r="BI250" s="113">
        <v>0</v>
      </c>
      <c r="BJ250" s="113">
        <v>1552.0401007</v>
      </c>
      <c r="BK250" s="113">
        <v>0</v>
      </c>
      <c r="BL250" s="113">
        <v>157.88861401200001</v>
      </c>
      <c r="BM250" s="113">
        <v>19.359132477499998</v>
      </c>
      <c r="BN250" s="113">
        <v>4577.9953760325361</v>
      </c>
      <c r="BO250" s="105">
        <v>7</v>
      </c>
      <c r="BP250" s="105">
        <v>0</v>
      </c>
      <c r="BQ250" s="105">
        <v>0</v>
      </c>
      <c r="BR250" s="111" t="s">
        <v>564</v>
      </c>
      <c r="BS250" s="111" t="s">
        <v>564</v>
      </c>
      <c r="BT250" s="111" t="s">
        <v>564</v>
      </c>
      <c r="BU250" s="107">
        <v>0</v>
      </c>
      <c r="BV250" s="106">
        <v>0</v>
      </c>
      <c r="BW250" s="107">
        <v>13</v>
      </c>
      <c r="BX250" s="107">
        <v>606</v>
      </c>
      <c r="BY250" s="216">
        <v>5</v>
      </c>
      <c r="BZ250" s="220">
        <v>2749.3</v>
      </c>
      <c r="CA250" s="111">
        <v>26</v>
      </c>
      <c r="CB250" s="111">
        <v>73</v>
      </c>
      <c r="CC250" s="111">
        <v>0</v>
      </c>
      <c r="CD250" s="112">
        <v>14</v>
      </c>
      <c r="CE250" s="114">
        <v>0.93599999999999994</v>
      </c>
      <c r="CF250" s="216">
        <v>3</v>
      </c>
      <c r="CG250" s="216">
        <v>88.8</v>
      </c>
      <c r="CH250" s="107">
        <v>0</v>
      </c>
      <c r="CI250" s="110"/>
      <c r="CJ250" s="107">
        <v>10</v>
      </c>
      <c r="CK250" s="107">
        <v>0</v>
      </c>
      <c r="CL250" s="112">
        <v>0</v>
      </c>
      <c r="CM250" s="112">
        <v>0</v>
      </c>
      <c r="CN250" s="115">
        <v>25</v>
      </c>
      <c r="CO250" s="115">
        <v>155</v>
      </c>
      <c r="CP250" s="115">
        <v>8597</v>
      </c>
      <c r="CQ250" s="116">
        <v>243307.40740740742</v>
      </c>
      <c r="CR250" s="115">
        <v>0</v>
      </c>
      <c r="CS250" s="115">
        <v>1</v>
      </c>
      <c r="CT250" s="112">
        <v>4</v>
      </c>
      <c r="CU250" s="112">
        <v>0</v>
      </c>
      <c r="CV250" s="112">
        <v>0</v>
      </c>
      <c r="CW250" s="112">
        <v>0</v>
      </c>
    </row>
    <row r="251" spans="1:101" s="219" customFormat="1" x14ac:dyDescent="0.25">
      <c r="A251" s="110" t="s">
        <v>256</v>
      </c>
      <c r="B251" s="111">
        <v>2</v>
      </c>
      <c r="C251" s="111">
        <v>10</v>
      </c>
      <c r="D251" s="111">
        <v>134</v>
      </c>
      <c r="E251" s="111">
        <v>4</v>
      </c>
      <c r="F251" s="111">
        <v>0</v>
      </c>
      <c r="G251" s="111">
        <v>8</v>
      </c>
      <c r="H251" s="111"/>
      <c r="I251" s="111"/>
      <c r="J251" s="111">
        <v>0</v>
      </c>
      <c r="K251" s="216">
        <v>13</v>
      </c>
      <c r="L251" s="111">
        <v>2039.9</v>
      </c>
      <c r="M251" s="111" t="s">
        <v>569</v>
      </c>
      <c r="N251" s="111">
        <v>1</v>
      </c>
      <c r="O251" s="111">
        <v>42</v>
      </c>
      <c r="P251" s="111">
        <v>0</v>
      </c>
      <c r="Q251" s="111">
        <v>4</v>
      </c>
      <c r="R251" s="109">
        <v>0.64500000000000002</v>
      </c>
      <c r="S251" s="111">
        <v>2</v>
      </c>
      <c r="T251" s="2">
        <v>0</v>
      </c>
      <c r="U251" s="107">
        <v>0</v>
      </c>
      <c r="V251" s="112">
        <v>137</v>
      </c>
      <c r="W251" s="107">
        <v>11</v>
      </c>
      <c r="X251" s="217">
        <v>2</v>
      </c>
      <c r="Y251" s="217">
        <v>55.3</v>
      </c>
      <c r="Z251" s="112">
        <v>0</v>
      </c>
      <c r="AA251" s="112">
        <v>0</v>
      </c>
      <c r="AB251" s="112">
        <v>81</v>
      </c>
      <c r="AC251" s="112">
        <v>0</v>
      </c>
      <c r="AD251" s="112">
        <v>0</v>
      </c>
      <c r="AE251" s="109">
        <v>0.51700000000000002</v>
      </c>
      <c r="AF251" s="109">
        <v>4.8000000000000001E-2</v>
      </c>
      <c r="AG251" s="107">
        <v>0</v>
      </c>
      <c r="AH251" s="107">
        <v>0</v>
      </c>
      <c r="AI251" s="106">
        <v>8182.9444997999999</v>
      </c>
      <c r="AJ251" s="107">
        <v>1</v>
      </c>
      <c r="AK251" s="107">
        <v>0</v>
      </c>
      <c r="AL251" s="111">
        <v>0</v>
      </c>
      <c r="AM251" s="111">
        <v>0</v>
      </c>
      <c r="AN251" s="107">
        <v>0</v>
      </c>
      <c r="AO251" s="107">
        <v>6</v>
      </c>
      <c r="AP251" s="109">
        <v>0.216</v>
      </c>
      <c r="AQ251" s="105">
        <v>0</v>
      </c>
      <c r="AR251" s="106">
        <v>24.272048241699999</v>
      </c>
      <c r="AS251" s="107">
        <v>0</v>
      </c>
      <c r="AT251" s="107">
        <v>0</v>
      </c>
      <c r="AU251" s="107">
        <v>2</v>
      </c>
      <c r="AV251" s="108">
        <v>5.7453766021399995</v>
      </c>
      <c r="AW251" s="107">
        <v>0</v>
      </c>
      <c r="AX251" s="107">
        <v>0</v>
      </c>
      <c r="AY251" s="107">
        <v>0</v>
      </c>
      <c r="AZ251" s="107">
        <v>0</v>
      </c>
      <c r="BA251" s="218">
        <v>1</v>
      </c>
      <c r="BB251" s="218">
        <v>99.7</v>
      </c>
      <c r="BC251" s="111">
        <v>88</v>
      </c>
      <c r="BD251" s="107">
        <v>1816</v>
      </c>
      <c r="BE251" s="107">
        <v>197</v>
      </c>
      <c r="BF251" s="109">
        <v>0.439</v>
      </c>
      <c r="BG251" s="105">
        <v>0</v>
      </c>
      <c r="BH251" s="113">
        <v>0</v>
      </c>
      <c r="BI251" s="113">
        <v>440.26365893400003</v>
      </c>
      <c r="BJ251" s="113">
        <v>448.42065530700006</v>
      </c>
      <c r="BK251" s="113">
        <v>440.26366463200003</v>
      </c>
      <c r="BL251" s="113">
        <v>156.69003785500001</v>
      </c>
      <c r="BM251" s="113">
        <v>30.683412825600001</v>
      </c>
      <c r="BN251" s="113">
        <v>129.69518642308699</v>
      </c>
      <c r="BO251" s="105">
        <v>2</v>
      </c>
      <c r="BP251" s="105">
        <v>0</v>
      </c>
      <c r="BQ251" s="105">
        <v>0</v>
      </c>
      <c r="BR251" s="111" t="s">
        <v>564</v>
      </c>
      <c r="BS251" s="111" t="s">
        <v>564</v>
      </c>
      <c r="BT251" s="111" t="s">
        <v>564</v>
      </c>
      <c r="BU251" s="107">
        <v>0</v>
      </c>
      <c r="BV251" s="106">
        <v>6</v>
      </c>
      <c r="BW251" s="107">
        <v>1</v>
      </c>
      <c r="BX251" s="107">
        <v>12</v>
      </c>
      <c r="BY251" s="216">
        <v>1</v>
      </c>
      <c r="BZ251" s="220">
        <v>58</v>
      </c>
      <c r="CA251" s="111">
        <v>0</v>
      </c>
      <c r="CB251" s="111">
        <v>63</v>
      </c>
      <c r="CC251" s="111">
        <v>0</v>
      </c>
      <c r="CD251" s="112">
        <v>1</v>
      </c>
      <c r="CE251" s="114">
        <v>0.95799999999999996</v>
      </c>
      <c r="CF251" s="216">
        <v>2</v>
      </c>
      <c r="CG251" s="216">
        <v>40.700000000000003</v>
      </c>
      <c r="CH251" s="107">
        <v>0</v>
      </c>
      <c r="CI251" s="110"/>
      <c r="CJ251" s="107">
        <v>3</v>
      </c>
      <c r="CK251" s="107">
        <v>0</v>
      </c>
      <c r="CL251" s="112">
        <v>0</v>
      </c>
      <c r="CM251" s="112">
        <v>0</v>
      </c>
      <c r="CN251" s="115">
        <v>3.3333333333333335</v>
      </c>
      <c r="CO251" s="115">
        <v>0</v>
      </c>
      <c r="CP251" s="115">
        <v>0</v>
      </c>
      <c r="CQ251" s="116">
        <v>4077.7777777777774</v>
      </c>
      <c r="CR251" s="115">
        <v>0</v>
      </c>
      <c r="CS251" s="115">
        <v>0</v>
      </c>
      <c r="CT251" s="112">
        <v>0</v>
      </c>
      <c r="CU251" s="112">
        <v>0</v>
      </c>
      <c r="CV251" s="112">
        <v>0</v>
      </c>
      <c r="CW251" s="112">
        <v>0</v>
      </c>
    </row>
    <row r="252" spans="1:101" s="219" customFormat="1" x14ac:dyDescent="0.25">
      <c r="A252" s="110" t="s">
        <v>291</v>
      </c>
      <c r="B252" s="111">
        <v>94</v>
      </c>
      <c r="C252" s="111">
        <v>267</v>
      </c>
      <c r="D252" s="111">
        <v>4284</v>
      </c>
      <c r="E252" s="111">
        <v>69</v>
      </c>
      <c r="F252" s="111">
        <v>10</v>
      </c>
      <c r="G252" s="111">
        <v>88</v>
      </c>
      <c r="H252" s="111">
        <v>1</v>
      </c>
      <c r="I252" s="111"/>
      <c r="J252" s="111">
        <v>32</v>
      </c>
      <c r="K252" s="216">
        <v>10</v>
      </c>
      <c r="L252" s="111">
        <v>1544.6</v>
      </c>
      <c r="M252" s="111" t="s">
        <v>568</v>
      </c>
      <c r="N252" s="111">
        <v>1</v>
      </c>
      <c r="O252" s="111">
        <v>298</v>
      </c>
      <c r="P252" s="111">
        <v>0</v>
      </c>
      <c r="Q252" s="111">
        <v>10</v>
      </c>
      <c r="R252" s="109">
        <v>0.62264150943396224</v>
      </c>
      <c r="S252" s="111">
        <v>2</v>
      </c>
      <c r="T252" s="2">
        <v>0</v>
      </c>
      <c r="U252" s="107">
        <v>0</v>
      </c>
      <c r="V252" s="112">
        <v>12685</v>
      </c>
      <c r="W252" s="107">
        <v>92</v>
      </c>
      <c r="X252" s="217">
        <v>0</v>
      </c>
      <c r="Y252" s="217">
        <v>0</v>
      </c>
      <c r="Z252" s="112">
        <v>0</v>
      </c>
      <c r="AA252" s="112">
        <v>0</v>
      </c>
      <c r="AB252" s="112">
        <v>116</v>
      </c>
      <c r="AC252" s="112">
        <v>0</v>
      </c>
      <c r="AD252" s="112">
        <v>2</v>
      </c>
      <c r="AE252" s="109">
        <v>0.53521126760563376</v>
      </c>
      <c r="AF252" s="109">
        <v>5.5555555555555552E-2</v>
      </c>
      <c r="AG252" s="107">
        <v>0</v>
      </c>
      <c r="AH252" s="107">
        <v>0</v>
      </c>
      <c r="AI252" s="106">
        <v>0</v>
      </c>
      <c r="AJ252" s="107">
        <v>3</v>
      </c>
      <c r="AK252" s="107">
        <v>0</v>
      </c>
      <c r="AL252" s="111">
        <v>0</v>
      </c>
      <c r="AM252" s="111">
        <v>0</v>
      </c>
      <c r="AN252" s="107">
        <v>0</v>
      </c>
      <c r="AO252" s="107">
        <v>14</v>
      </c>
      <c r="AP252" s="109">
        <v>0.125</v>
      </c>
      <c r="AQ252" s="105">
        <v>0</v>
      </c>
      <c r="AR252" s="106">
        <v>214.99693255500003</v>
      </c>
      <c r="AS252" s="107">
        <v>4</v>
      </c>
      <c r="AT252" s="107">
        <v>4</v>
      </c>
      <c r="AU252" s="107">
        <v>10</v>
      </c>
      <c r="AV252" s="108">
        <v>645.39251719499998</v>
      </c>
      <c r="AW252" s="107">
        <v>1</v>
      </c>
      <c r="AX252" s="107">
        <v>0</v>
      </c>
      <c r="AY252" s="107">
        <v>0</v>
      </c>
      <c r="AZ252" s="107">
        <v>1</v>
      </c>
      <c r="BA252" s="218" t="s">
        <v>588</v>
      </c>
      <c r="BB252" s="218" t="s">
        <v>589</v>
      </c>
      <c r="BC252" s="111">
        <v>24</v>
      </c>
      <c r="BD252" s="107">
        <v>2301</v>
      </c>
      <c r="BE252" s="107">
        <v>1045</v>
      </c>
      <c r="BF252" s="109">
        <v>0.27777777777777779</v>
      </c>
      <c r="BG252" s="105">
        <v>49.725229173559995</v>
      </c>
      <c r="BH252" s="113">
        <v>0</v>
      </c>
      <c r="BI252" s="113">
        <v>1631.89108801</v>
      </c>
      <c r="BJ252" s="113">
        <v>2191.39605248</v>
      </c>
      <c r="BK252" s="113">
        <v>1631.89108801</v>
      </c>
      <c r="BL252" s="113">
        <v>150.01029088300001</v>
      </c>
      <c r="BM252" s="113">
        <v>52.381755303200002</v>
      </c>
      <c r="BN252" s="113">
        <v>1931.0546203469764</v>
      </c>
      <c r="BO252" s="105">
        <v>17</v>
      </c>
      <c r="BP252" s="105">
        <v>0</v>
      </c>
      <c r="BQ252" s="105">
        <v>0</v>
      </c>
      <c r="BR252" s="111" t="s">
        <v>564</v>
      </c>
      <c r="BS252" s="111" t="s">
        <v>564</v>
      </c>
      <c r="BT252" s="111" t="s">
        <v>564</v>
      </c>
      <c r="BU252" s="107">
        <v>0</v>
      </c>
      <c r="BV252" s="106">
        <v>2</v>
      </c>
      <c r="BW252" s="107">
        <v>3</v>
      </c>
      <c r="BX252" s="107">
        <v>126</v>
      </c>
      <c r="BY252" s="216" t="s">
        <v>588</v>
      </c>
      <c r="BZ252" s="216" t="s">
        <v>589</v>
      </c>
      <c r="CA252" s="111">
        <v>0</v>
      </c>
      <c r="CB252" s="111">
        <v>157</v>
      </c>
      <c r="CC252" s="111">
        <v>0</v>
      </c>
      <c r="CD252" s="112">
        <v>50</v>
      </c>
      <c r="CE252" s="114">
        <v>0.94899999999999995</v>
      </c>
      <c r="CF252" s="216">
        <v>3</v>
      </c>
      <c r="CG252" s="216">
        <v>73.7</v>
      </c>
      <c r="CH252" s="107">
        <v>0</v>
      </c>
      <c r="CI252" s="110"/>
      <c r="CJ252" s="107">
        <v>3</v>
      </c>
      <c r="CK252" s="107">
        <v>2</v>
      </c>
      <c r="CL252" s="112">
        <v>0</v>
      </c>
      <c r="CM252" s="112">
        <v>0</v>
      </c>
      <c r="CN252" s="115">
        <v>25</v>
      </c>
      <c r="CO252" s="115">
        <v>169</v>
      </c>
      <c r="CP252" s="115">
        <v>8955.6666666666661</v>
      </c>
      <c r="CQ252" s="116">
        <v>523314.81481481477</v>
      </c>
      <c r="CR252" s="115">
        <v>2</v>
      </c>
      <c r="CS252" s="115">
        <v>0</v>
      </c>
      <c r="CT252" s="112">
        <v>3</v>
      </c>
      <c r="CU252" s="112">
        <v>165</v>
      </c>
      <c r="CV252" s="112">
        <v>238</v>
      </c>
      <c r="CW252" s="112">
        <v>74</v>
      </c>
    </row>
    <row r="253" spans="1:101" s="219" customFormat="1" x14ac:dyDescent="0.25">
      <c r="A253" s="110" t="s">
        <v>210</v>
      </c>
      <c r="B253" s="111">
        <v>15</v>
      </c>
      <c r="C253" s="111">
        <v>42</v>
      </c>
      <c r="D253" s="111">
        <v>596</v>
      </c>
      <c r="E253" s="111">
        <v>24</v>
      </c>
      <c r="F253" s="111">
        <v>3</v>
      </c>
      <c r="G253" s="111">
        <v>19</v>
      </c>
      <c r="H253" s="111"/>
      <c r="I253" s="111"/>
      <c r="J253" s="111">
        <v>9</v>
      </c>
      <c r="K253" s="216">
        <v>19</v>
      </c>
      <c r="L253" s="111">
        <v>7526</v>
      </c>
      <c r="M253" s="111" t="s">
        <v>568</v>
      </c>
      <c r="N253" s="111">
        <v>1</v>
      </c>
      <c r="O253" s="111">
        <v>67</v>
      </c>
      <c r="P253" s="111">
        <v>0</v>
      </c>
      <c r="Q253" s="111">
        <v>0</v>
      </c>
      <c r="R253" s="109">
        <v>0.6</v>
      </c>
      <c r="S253" s="111">
        <v>1</v>
      </c>
      <c r="T253" s="2">
        <v>0</v>
      </c>
      <c r="U253" s="107">
        <v>0</v>
      </c>
      <c r="V253" s="112">
        <v>1297</v>
      </c>
      <c r="W253" s="107">
        <v>11</v>
      </c>
      <c r="X253" s="217">
        <v>1</v>
      </c>
      <c r="Y253" s="217">
        <v>95.1</v>
      </c>
      <c r="Z253" s="112">
        <v>0</v>
      </c>
      <c r="AA253" s="112">
        <v>0</v>
      </c>
      <c r="AB253" s="112">
        <v>0</v>
      </c>
      <c r="AC253" s="112">
        <v>0</v>
      </c>
      <c r="AD253" s="112">
        <v>1</v>
      </c>
      <c r="AE253" s="109">
        <v>0.53061224489795922</v>
      </c>
      <c r="AF253" s="109">
        <v>2.0408163265306121E-2</v>
      </c>
      <c r="AG253" s="107">
        <v>0</v>
      </c>
      <c r="AH253" s="107">
        <v>0</v>
      </c>
      <c r="AI253" s="106">
        <v>72604.560159455694</v>
      </c>
      <c r="AJ253" s="107">
        <v>1</v>
      </c>
      <c r="AK253" s="107">
        <v>0</v>
      </c>
      <c r="AL253" s="111">
        <v>1</v>
      </c>
      <c r="AM253" s="111">
        <v>76.3</v>
      </c>
      <c r="AN253" s="107">
        <v>0</v>
      </c>
      <c r="AO253" s="107">
        <v>2</v>
      </c>
      <c r="AP253" s="109">
        <v>0.14285714285714285</v>
      </c>
      <c r="AQ253" s="105">
        <v>0</v>
      </c>
      <c r="AR253" s="106">
        <v>180.14131785399999</v>
      </c>
      <c r="AS253" s="107">
        <v>0</v>
      </c>
      <c r="AT253" s="107">
        <v>3</v>
      </c>
      <c r="AU253" s="107">
        <v>2</v>
      </c>
      <c r="AV253" s="108">
        <v>27.299051707</v>
      </c>
      <c r="AW253" s="107">
        <v>0</v>
      </c>
      <c r="AX253" s="107">
        <v>0</v>
      </c>
      <c r="AY253" s="107">
        <v>0</v>
      </c>
      <c r="AZ253" s="107">
        <v>0</v>
      </c>
      <c r="BA253" s="218">
        <v>1</v>
      </c>
      <c r="BB253" s="218">
        <v>16.5</v>
      </c>
      <c r="BC253" s="111">
        <v>157</v>
      </c>
      <c r="BD253" s="107">
        <v>1202</v>
      </c>
      <c r="BE253" s="107">
        <v>593</v>
      </c>
      <c r="BF253" s="109">
        <v>0.22448979591836735</v>
      </c>
      <c r="BG253" s="105">
        <v>8.0754643431400002</v>
      </c>
      <c r="BH253" s="113">
        <v>43.637528577800005</v>
      </c>
      <c r="BI253" s="113">
        <v>0</v>
      </c>
      <c r="BJ253" s="113">
        <v>373.47270566999998</v>
      </c>
      <c r="BK253" s="113">
        <v>0</v>
      </c>
      <c r="BL253" s="113">
        <v>43.400508531100002</v>
      </c>
      <c r="BM253" s="113">
        <v>307.05575857899998</v>
      </c>
      <c r="BN253" s="113">
        <v>520.93841061883654</v>
      </c>
      <c r="BO253" s="105">
        <v>3</v>
      </c>
      <c r="BP253" s="105">
        <v>0</v>
      </c>
      <c r="BQ253" s="105">
        <v>0</v>
      </c>
      <c r="BR253" s="111" t="s">
        <v>564</v>
      </c>
      <c r="BS253" s="111" t="s">
        <v>564</v>
      </c>
      <c r="BT253" s="111" t="s">
        <v>564</v>
      </c>
      <c r="BU253" s="107">
        <v>0</v>
      </c>
      <c r="BV253" s="106">
        <v>1</v>
      </c>
      <c r="BW253" s="107">
        <v>2</v>
      </c>
      <c r="BX253" s="107">
        <v>43</v>
      </c>
      <c r="BY253" s="216" t="s">
        <v>588</v>
      </c>
      <c r="BZ253" s="216" t="s">
        <v>589</v>
      </c>
      <c r="CA253" s="111">
        <v>0</v>
      </c>
      <c r="CB253" s="111">
        <v>45</v>
      </c>
      <c r="CC253" s="111">
        <v>0</v>
      </c>
      <c r="CD253" s="112">
        <v>1</v>
      </c>
      <c r="CE253" s="114">
        <v>0.95399999999999996</v>
      </c>
      <c r="CF253" s="216">
        <v>7</v>
      </c>
      <c r="CG253" s="216">
        <v>170.7</v>
      </c>
      <c r="CH253" s="107">
        <v>0</v>
      </c>
      <c r="CI253" s="110">
        <f>1/8</f>
        <v>0.125</v>
      </c>
      <c r="CJ253" s="107">
        <v>0</v>
      </c>
      <c r="CK253" s="107">
        <v>0</v>
      </c>
      <c r="CL253" s="112">
        <v>0</v>
      </c>
      <c r="CM253" s="112">
        <v>0</v>
      </c>
      <c r="CN253" s="115">
        <v>6.666666666666667</v>
      </c>
      <c r="CO253" s="115">
        <v>0</v>
      </c>
      <c r="CP253" s="115">
        <v>0</v>
      </c>
      <c r="CQ253" s="116">
        <v>48933.333333333336</v>
      </c>
      <c r="CR253" s="115">
        <v>1</v>
      </c>
      <c r="CS253" s="115">
        <v>0</v>
      </c>
      <c r="CT253" s="112">
        <v>3</v>
      </c>
      <c r="CU253" s="112">
        <v>0</v>
      </c>
      <c r="CV253" s="112">
        <v>74</v>
      </c>
      <c r="CW253" s="112">
        <v>0</v>
      </c>
    </row>
    <row r="254" spans="1:101" s="219" customFormat="1" x14ac:dyDescent="0.25">
      <c r="A254" s="110" t="s">
        <v>253</v>
      </c>
      <c r="B254" s="111">
        <v>4</v>
      </c>
      <c r="C254" s="111">
        <v>7</v>
      </c>
      <c r="D254" s="111">
        <v>180</v>
      </c>
      <c r="E254" s="111">
        <v>4</v>
      </c>
      <c r="F254" s="111">
        <v>1</v>
      </c>
      <c r="G254" s="111">
        <v>11</v>
      </c>
      <c r="H254" s="111"/>
      <c r="I254" s="111">
        <v>0.14000000000000001</v>
      </c>
      <c r="J254" s="111">
        <v>4</v>
      </c>
      <c r="K254" s="216">
        <v>22</v>
      </c>
      <c r="L254" s="111">
        <v>6412.7</v>
      </c>
      <c r="M254" s="111" t="s">
        <v>569</v>
      </c>
      <c r="N254" s="111">
        <v>0</v>
      </c>
      <c r="O254" s="111">
        <v>24</v>
      </c>
      <c r="P254" s="111">
        <v>0</v>
      </c>
      <c r="Q254" s="111">
        <v>0</v>
      </c>
      <c r="R254" s="109">
        <v>0.61946902654867253</v>
      </c>
      <c r="S254" s="111">
        <v>2</v>
      </c>
      <c r="T254" s="2">
        <v>0</v>
      </c>
      <c r="U254" s="107">
        <v>0</v>
      </c>
      <c r="V254" s="112">
        <v>131</v>
      </c>
      <c r="W254" s="107">
        <v>46</v>
      </c>
      <c r="X254" s="217">
        <v>3</v>
      </c>
      <c r="Y254" s="217">
        <v>1014.1</v>
      </c>
      <c r="Z254" s="112">
        <v>0</v>
      </c>
      <c r="AA254" s="112">
        <v>0</v>
      </c>
      <c r="AB254" s="112">
        <v>1144</v>
      </c>
      <c r="AC254" s="112">
        <v>0</v>
      </c>
      <c r="AD254" s="112">
        <v>0</v>
      </c>
      <c r="AE254" s="109">
        <v>0.47619047619047616</v>
      </c>
      <c r="AF254" s="109">
        <v>7.4829931972789115E-2</v>
      </c>
      <c r="AG254" s="107">
        <v>0</v>
      </c>
      <c r="AH254" s="107">
        <v>0</v>
      </c>
      <c r="AI254" s="106">
        <v>0</v>
      </c>
      <c r="AJ254" s="107">
        <v>0</v>
      </c>
      <c r="AK254" s="107">
        <v>0</v>
      </c>
      <c r="AL254" s="111">
        <v>3</v>
      </c>
      <c r="AM254" s="111">
        <v>226.7</v>
      </c>
      <c r="AN254" s="107">
        <v>0</v>
      </c>
      <c r="AO254" s="107">
        <v>2</v>
      </c>
      <c r="AP254" s="109">
        <v>0.21768707482993196</v>
      </c>
      <c r="AQ254" s="105">
        <v>0</v>
      </c>
      <c r="AR254" s="106">
        <v>0</v>
      </c>
      <c r="AS254" s="107">
        <v>0</v>
      </c>
      <c r="AT254" s="107">
        <v>0</v>
      </c>
      <c r="AU254" s="107">
        <v>1</v>
      </c>
      <c r="AV254" s="108">
        <v>0.45351220477699999</v>
      </c>
      <c r="AW254" s="107">
        <v>0</v>
      </c>
      <c r="AX254" s="107">
        <v>0</v>
      </c>
      <c r="AY254" s="107">
        <v>1</v>
      </c>
      <c r="AZ254" s="107">
        <v>0</v>
      </c>
      <c r="BA254" s="218" t="s">
        <v>588</v>
      </c>
      <c r="BB254" s="218" t="s">
        <v>589</v>
      </c>
      <c r="BC254" s="111">
        <v>6</v>
      </c>
      <c r="BD254" s="107">
        <v>2056</v>
      </c>
      <c r="BE254" s="107">
        <v>20</v>
      </c>
      <c r="BF254" s="109">
        <v>0.46258503401360546</v>
      </c>
      <c r="BG254" s="105">
        <v>0</v>
      </c>
      <c r="BH254" s="113">
        <v>100.368651383</v>
      </c>
      <c r="BI254" s="113">
        <v>55.464015285599999</v>
      </c>
      <c r="BJ254" s="113">
        <v>146.929091814</v>
      </c>
      <c r="BK254" s="113">
        <v>55.464015285599999</v>
      </c>
      <c r="BL254" s="113">
        <v>0</v>
      </c>
      <c r="BM254" s="113">
        <v>54.978170935999998</v>
      </c>
      <c r="BN254" s="113">
        <v>0</v>
      </c>
      <c r="BO254" s="105">
        <v>0</v>
      </c>
      <c r="BP254" s="105">
        <v>0</v>
      </c>
      <c r="BQ254" s="105">
        <v>0</v>
      </c>
      <c r="BR254" s="111" t="s">
        <v>564</v>
      </c>
      <c r="BS254" s="111" t="s">
        <v>564</v>
      </c>
      <c r="BT254" s="111" t="s">
        <v>564</v>
      </c>
      <c r="BU254" s="107">
        <v>0</v>
      </c>
      <c r="BV254" s="106">
        <v>0</v>
      </c>
      <c r="BW254" s="107">
        <v>2</v>
      </c>
      <c r="BX254" s="107">
        <v>185</v>
      </c>
      <c r="BY254" s="216">
        <v>5</v>
      </c>
      <c r="BZ254" s="220">
        <v>3775.6</v>
      </c>
      <c r="CA254" s="111">
        <v>5138</v>
      </c>
      <c r="CB254" s="111">
        <v>184</v>
      </c>
      <c r="CC254" s="111">
        <v>3</v>
      </c>
      <c r="CD254" s="112" t="s">
        <v>555</v>
      </c>
      <c r="CE254" s="114">
        <v>0.97199999999999998</v>
      </c>
      <c r="CF254" s="216">
        <v>5</v>
      </c>
      <c r="CG254" s="216">
        <v>80.2</v>
      </c>
      <c r="CH254" s="107">
        <v>0</v>
      </c>
      <c r="CI254" s="110"/>
      <c r="CJ254" s="107">
        <v>4</v>
      </c>
      <c r="CK254" s="107">
        <v>0</v>
      </c>
      <c r="CL254" s="112">
        <v>0</v>
      </c>
      <c r="CM254" s="112">
        <v>0</v>
      </c>
      <c r="CN254" s="115">
        <v>5</v>
      </c>
      <c r="CO254" s="115">
        <v>0</v>
      </c>
      <c r="CP254" s="115">
        <v>0</v>
      </c>
      <c r="CQ254" s="116">
        <v>58448.148148148146</v>
      </c>
      <c r="CR254" s="115">
        <v>0</v>
      </c>
      <c r="CS254" s="115">
        <v>0</v>
      </c>
      <c r="CT254" s="112">
        <v>0</v>
      </c>
      <c r="CU254" s="112">
        <v>0</v>
      </c>
      <c r="CV254" s="112">
        <v>240</v>
      </c>
      <c r="CW254" s="112">
        <v>47</v>
      </c>
    </row>
    <row r="255" spans="1:101" s="219" customFormat="1" x14ac:dyDescent="0.25">
      <c r="A255" s="110" t="s">
        <v>106</v>
      </c>
      <c r="B255" s="111">
        <v>12</v>
      </c>
      <c r="C255" s="111">
        <v>19</v>
      </c>
      <c r="D255" s="111">
        <v>287</v>
      </c>
      <c r="E255" s="111">
        <v>42</v>
      </c>
      <c r="F255" s="111">
        <v>2</v>
      </c>
      <c r="G255" s="111">
        <v>20</v>
      </c>
      <c r="H255" s="111"/>
      <c r="I255" s="111"/>
      <c r="J255" s="111">
        <v>6</v>
      </c>
      <c r="K255" s="216">
        <v>8</v>
      </c>
      <c r="L255" s="111">
        <v>1006.3</v>
      </c>
      <c r="M255" s="111" t="s">
        <v>568</v>
      </c>
      <c r="N255" s="111">
        <v>2</v>
      </c>
      <c r="O255" s="111">
        <v>0</v>
      </c>
      <c r="P255" s="111">
        <v>0</v>
      </c>
      <c r="Q255" s="111">
        <v>3</v>
      </c>
      <c r="R255" s="109">
        <v>0.7407407407407407</v>
      </c>
      <c r="S255" s="111">
        <v>1</v>
      </c>
      <c r="T255" s="2">
        <v>1</v>
      </c>
      <c r="U255" s="107">
        <v>2</v>
      </c>
      <c r="V255" s="112">
        <v>66</v>
      </c>
      <c r="W255" s="107">
        <v>102</v>
      </c>
      <c r="X255" s="217">
        <v>5</v>
      </c>
      <c r="Y255" s="217">
        <v>783.2</v>
      </c>
      <c r="Z255" s="112">
        <v>0</v>
      </c>
      <c r="AA255" s="112">
        <v>0</v>
      </c>
      <c r="AB255" s="112">
        <v>3164</v>
      </c>
      <c r="AC255" s="112">
        <v>832</v>
      </c>
      <c r="AD255" s="112">
        <v>1</v>
      </c>
      <c r="AE255" s="109">
        <v>0.55963302752293576</v>
      </c>
      <c r="AF255" s="109">
        <v>3.669724770642202E-2</v>
      </c>
      <c r="AG255" s="107">
        <v>1</v>
      </c>
      <c r="AH255" s="107">
        <v>0</v>
      </c>
      <c r="AI255" s="106">
        <v>0</v>
      </c>
      <c r="AJ255" s="107">
        <v>0</v>
      </c>
      <c r="AK255" s="107">
        <v>0</v>
      </c>
      <c r="AL255" s="111">
        <v>0</v>
      </c>
      <c r="AM255" s="111">
        <v>0</v>
      </c>
      <c r="AN255" s="107">
        <v>1</v>
      </c>
      <c r="AO255" s="107">
        <v>13</v>
      </c>
      <c r="AP255" s="109">
        <v>0.30275229357798167</v>
      </c>
      <c r="AQ255" s="105">
        <v>0</v>
      </c>
      <c r="AR255" s="106">
        <v>158.680071153</v>
      </c>
      <c r="AS255" s="107">
        <v>0</v>
      </c>
      <c r="AT255" s="107">
        <v>2</v>
      </c>
      <c r="AU255" s="107">
        <v>1</v>
      </c>
      <c r="AV255" s="108">
        <v>0.18240020714999999</v>
      </c>
      <c r="AW255" s="107">
        <v>0</v>
      </c>
      <c r="AX255" s="107">
        <v>0</v>
      </c>
      <c r="AY255" s="107">
        <v>0</v>
      </c>
      <c r="AZ255" s="107">
        <v>0</v>
      </c>
      <c r="BA255" s="218">
        <v>1</v>
      </c>
      <c r="BB255" s="218">
        <v>9.5</v>
      </c>
      <c r="BC255" s="111">
        <v>56</v>
      </c>
      <c r="BD255" s="107">
        <v>4733</v>
      </c>
      <c r="BE255" s="107">
        <v>292</v>
      </c>
      <c r="BF255" s="109">
        <v>0.48623853211009177</v>
      </c>
      <c r="BG255" s="105">
        <v>0</v>
      </c>
      <c r="BH255" s="113">
        <v>19.821485076999998</v>
      </c>
      <c r="BI255" s="113">
        <v>110.75653601200001</v>
      </c>
      <c r="BJ255" s="113">
        <v>215.94278420399999</v>
      </c>
      <c r="BK255" s="113">
        <v>110.75653601200001</v>
      </c>
      <c r="BL255" s="113">
        <v>0</v>
      </c>
      <c r="BM255" s="113">
        <v>30.015020753600002</v>
      </c>
      <c r="BN255" s="113">
        <v>60.634658668505146</v>
      </c>
      <c r="BO255" s="105">
        <v>0</v>
      </c>
      <c r="BP255" s="105">
        <v>0</v>
      </c>
      <c r="BQ255" s="105">
        <v>0</v>
      </c>
      <c r="BR255" s="111" t="s">
        <v>564</v>
      </c>
      <c r="BS255" s="111" t="s">
        <v>564</v>
      </c>
      <c r="BT255" s="111" t="s">
        <v>564</v>
      </c>
      <c r="BU255" s="107">
        <v>0</v>
      </c>
      <c r="BV255" s="106">
        <v>1</v>
      </c>
      <c r="BW255" s="107">
        <v>6</v>
      </c>
      <c r="BX255" s="107">
        <v>131</v>
      </c>
      <c r="BY255" s="216">
        <v>4</v>
      </c>
      <c r="BZ255" s="220">
        <v>471</v>
      </c>
      <c r="CA255" s="111">
        <v>0</v>
      </c>
      <c r="CB255" s="111">
        <v>9</v>
      </c>
      <c r="CC255" s="111">
        <v>0</v>
      </c>
      <c r="CD255" s="112">
        <v>15</v>
      </c>
      <c r="CE255" s="114">
        <v>0.93599999999999994</v>
      </c>
      <c r="CF255" s="216">
        <v>13</v>
      </c>
      <c r="CG255" s="216">
        <v>1535.3</v>
      </c>
      <c r="CH255" s="107">
        <v>0</v>
      </c>
      <c r="CI255" s="110"/>
      <c r="CJ255" s="107">
        <v>6</v>
      </c>
      <c r="CK255" s="107">
        <v>0</v>
      </c>
      <c r="CL255" s="112">
        <v>0</v>
      </c>
      <c r="CM255" s="112">
        <v>0</v>
      </c>
      <c r="CN255" s="115">
        <v>15</v>
      </c>
      <c r="CO255" s="115">
        <v>77.333333333333329</v>
      </c>
      <c r="CP255" s="115">
        <v>10498.666666666666</v>
      </c>
      <c r="CQ255" s="116">
        <v>767981.48148148158</v>
      </c>
      <c r="CR255" s="115">
        <v>1</v>
      </c>
      <c r="CS255" s="115">
        <v>0</v>
      </c>
      <c r="CT255" s="112">
        <v>4</v>
      </c>
      <c r="CU255" s="112">
        <v>4041</v>
      </c>
      <c r="CV255" s="112">
        <v>687</v>
      </c>
      <c r="CW255" s="112">
        <v>4</v>
      </c>
    </row>
    <row r="256" spans="1:101" s="219" customFormat="1" x14ac:dyDescent="0.25">
      <c r="A256" s="110" t="s">
        <v>35</v>
      </c>
      <c r="B256" s="111">
        <v>5</v>
      </c>
      <c r="C256" s="111">
        <v>5</v>
      </c>
      <c r="D256" s="111">
        <v>89</v>
      </c>
      <c r="E256" s="111">
        <v>6</v>
      </c>
      <c r="F256" s="111">
        <v>0</v>
      </c>
      <c r="G256" s="111">
        <v>14</v>
      </c>
      <c r="H256" s="111"/>
      <c r="I256" s="111"/>
      <c r="J256" s="111">
        <v>2</v>
      </c>
      <c r="K256" s="216">
        <v>17</v>
      </c>
      <c r="L256" s="111">
        <v>4966.8</v>
      </c>
      <c r="M256" s="111" t="s">
        <v>568</v>
      </c>
      <c r="N256" s="111">
        <v>0</v>
      </c>
      <c r="O256" s="111">
        <v>57</v>
      </c>
      <c r="P256" s="111">
        <v>0</v>
      </c>
      <c r="Q256" s="111">
        <v>0</v>
      </c>
      <c r="R256" s="109">
        <v>0.69230769230769229</v>
      </c>
      <c r="S256" s="111">
        <v>4</v>
      </c>
      <c r="T256" s="2">
        <v>0</v>
      </c>
      <c r="U256" s="107">
        <v>0</v>
      </c>
      <c r="V256" s="112">
        <v>5</v>
      </c>
      <c r="W256" s="107">
        <v>155</v>
      </c>
      <c r="X256" s="217">
        <v>0</v>
      </c>
      <c r="Y256" s="217">
        <v>0</v>
      </c>
      <c r="Z256" s="112">
        <v>0</v>
      </c>
      <c r="AA256" s="112">
        <v>0</v>
      </c>
      <c r="AB256" s="112">
        <v>1355</v>
      </c>
      <c r="AC256" s="112">
        <v>99</v>
      </c>
      <c r="AD256" s="112">
        <v>0</v>
      </c>
      <c r="AE256" s="109">
        <v>0.38571428571428573</v>
      </c>
      <c r="AF256" s="109">
        <v>1.4285714285714285E-2</v>
      </c>
      <c r="AG256" s="107">
        <v>0</v>
      </c>
      <c r="AH256" s="107">
        <v>1</v>
      </c>
      <c r="AI256" s="106">
        <v>0</v>
      </c>
      <c r="AJ256" s="107">
        <v>1</v>
      </c>
      <c r="AK256" s="107">
        <v>0</v>
      </c>
      <c r="AL256" s="111">
        <v>0</v>
      </c>
      <c r="AM256" s="111">
        <v>0</v>
      </c>
      <c r="AN256" s="107">
        <v>0</v>
      </c>
      <c r="AO256" s="107">
        <v>7</v>
      </c>
      <c r="AP256" s="109">
        <v>0.21428571428571427</v>
      </c>
      <c r="AQ256" s="105">
        <v>0</v>
      </c>
      <c r="AR256" s="106">
        <v>7.8611494323699995</v>
      </c>
      <c r="AS256" s="107">
        <v>0</v>
      </c>
      <c r="AT256" s="107">
        <v>0</v>
      </c>
      <c r="AU256" s="107">
        <v>0</v>
      </c>
      <c r="AV256" s="108">
        <v>4.0504645946600002</v>
      </c>
      <c r="AW256" s="107">
        <v>1</v>
      </c>
      <c r="AX256" s="107">
        <v>0</v>
      </c>
      <c r="AY256" s="107">
        <v>0</v>
      </c>
      <c r="AZ256" s="107">
        <v>0</v>
      </c>
      <c r="BA256" s="218" t="s">
        <v>588</v>
      </c>
      <c r="BB256" s="218" t="s">
        <v>589</v>
      </c>
      <c r="BC256" s="111">
        <v>0</v>
      </c>
      <c r="BD256" s="107">
        <v>4483</v>
      </c>
      <c r="BE256" s="107">
        <v>228</v>
      </c>
      <c r="BF256" s="109">
        <v>0.5</v>
      </c>
      <c r="BG256" s="105">
        <v>0</v>
      </c>
      <c r="BH256" s="113">
        <v>1191.46109798</v>
      </c>
      <c r="BI256" s="113">
        <v>2604.5596717500002</v>
      </c>
      <c r="BJ256" s="113">
        <v>2624.9768787900002</v>
      </c>
      <c r="BK256" s="113">
        <v>2598.2699688099997</v>
      </c>
      <c r="BL256" s="113">
        <v>254.64880268899998</v>
      </c>
      <c r="BM256" s="113">
        <v>872.13453570600007</v>
      </c>
      <c r="BN256" s="113">
        <v>21.01020033416</v>
      </c>
      <c r="BO256" s="105">
        <v>1</v>
      </c>
      <c r="BP256" s="105">
        <v>0</v>
      </c>
      <c r="BQ256" s="105">
        <v>0</v>
      </c>
      <c r="BR256" s="111" t="s">
        <v>564</v>
      </c>
      <c r="BS256" s="111" t="s">
        <v>564</v>
      </c>
      <c r="BT256" s="111" t="s">
        <v>564</v>
      </c>
      <c r="BU256" s="107">
        <v>0</v>
      </c>
      <c r="BV256" s="106">
        <v>3</v>
      </c>
      <c r="BW256" s="107">
        <v>0</v>
      </c>
      <c r="BX256" s="107">
        <v>0</v>
      </c>
      <c r="BY256" s="216" t="s">
        <v>588</v>
      </c>
      <c r="BZ256" s="216" t="s">
        <v>589</v>
      </c>
      <c r="CA256" s="111">
        <v>0</v>
      </c>
      <c r="CB256" s="111">
        <v>617</v>
      </c>
      <c r="CC256" s="111">
        <v>0</v>
      </c>
      <c r="CD256" s="112">
        <v>3</v>
      </c>
      <c r="CE256" s="114">
        <v>0.95</v>
      </c>
      <c r="CF256" s="216">
        <v>8</v>
      </c>
      <c r="CG256" s="216">
        <v>79</v>
      </c>
      <c r="CH256" s="107">
        <v>0</v>
      </c>
      <c r="CI256" s="110"/>
      <c r="CJ256" s="107">
        <v>4</v>
      </c>
      <c r="CK256" s="107">
        <v>0</v>
      </c>
      <c r="CL256" s="112">
        <v>0</v>
      </c>
      <c r="CM256" s="112">
        <v>2</v>
      </c>
      <c r="CN256" s="115">
        <v>10</v>
      </c>
      <c r="CO256" s="115">
        <v>8</v>
      </c>
      <c r="CP256" s="115">
        <v>825</v>
      </c>
      <c r="CQ256" s="116">
        <v>258259.25925925924</v>
      </c>
      <c r="CR256" s="115">
        <v>0</v>
      </c>
      <c r="CS256" s="115">
        <v>1</v>
      </c>
      <c r="CT256" s="112">
        <v>1</v>
      </c>
      <c r="CU256" s="112">
        <v>0</v>
      </c>
      <c r="CV256" s="112">
        <v>577</v>
      </c>
      <c r="CW256" s="112">
        <v>34</v>
      </c>
    </row>
    <row r="257" spans="1:101" s="219" customFormat="1" x14ac:dyDescent="0.25">
      <c r="A257" s="110" t="s">
        <v>105</v>
      </c>
      <c r="B257" s="111">
        <v>4</v>
      </c>
      <c r="C257" s="111">
        <v>28</v>
      </c>
      <c r="D257" s="111">
        <v>858</v>
      </c>
      <c r="E257" s="111">
        <v>7</v>
      </c>
      <c r="F257" s="111">
        <v>4</v>
      </c>
      <c r="G257" s="111">
        <v>46</v>
      </c>
      <c r="H257" s="111"/>
      <c r="I257" s="111"/>
      <c r="J257" s="111">
        <v>40</v>
      </c>
      <c r="K257" s="216">
        <v>0</v>
      </c>
      <c r="L257" s="111">
        <v>0</v>
      </c>
      <c r="M257" s="111" t="s">
        <v>569</v>
      </c>
      <c r="N257" s="111">
        <v>0</v>
      </c>
      <c r="O257" s="111">
        <v>0</v>
      </c>
      <c r="P257" s="111">
        <v>0</v>
      </c>
      <c r="Q257" s="111">
        <v>4</v>
      </c>
      <c r="R257" s="109">
        <v>0.53846153846153844</v>
      </c>
      <c r="S257" s="111">
        <v>11</v>
      </c>
      <c r="T257" s="2">
        <v>0</v>
      </c>
      <c r="U257" s="107">
        <v>4</v>
      </c>
      <c r="V257" s="112">
        <v>1227</v>
      </c>
      <c r="W257" s="107">
        <v>748</v>
      </c>
      <c r="X257" s="217">
        <v>0</v>
      </c>
      <c r="Y257" s="217">
        <v>0</v>
      </c>
      <c r="Z257" s="112">
        <v>0</v>
      </c>
      <c r="AA257" s="112">
        <v>0</v>
      </c>
      <c r="AB257" s="112">
        <v>948</v>
      </c>
      <c r="AC257" s="112">
        <v>6</v>
      </c>
      <c r="AD257" s="112">
        <v>0</v>
      </c>
      <c r="AE257" s="109">
        <v>0.6179775280898876</v>
      </c>
      <c r="AF257" s="109">
        <v>6.741573033707865E-2</v>
      </c>
      <c r="AG257" s="107">
        <v>0</v>
      </c>
      <c r="AH257" s="107">
        <v>0</v>
      </c>
      <c r="AI257" s="106">
        <v>0</v>
      </c>
      <c r="AJ257" s="107">
        <v>0</v>
      </c>
      <c r="AK257" s="107">
        <v>2</v>
      </c>
      <c r="AL257" s="111">
        <v>0</v>
      </c>
      <c r="AM257" s="111">
        <v>0</v>
      </c>
      <c r="AN257" s="107">
        <v>0</v>
      </c>
      <c r="AO257" s="107">
        <v>12</v>
      </c>
      <c r="AP257" s="109">
        <v>0.30337078651685395</v>
      </c>
      <c r="AQ257" s="105">
        <v>0</v>
      </c>
      <c r="AR257" s="106">
        <v>4.8684303554699998E-3</v>
      </c>
      <c r="AS257" s="107">
        <v>0</v>
      </c>
      <c r="AT257" s="107">
        <v>1</v>
      </c>
      <c r="AU257" s="107">
        <v>4</v>
      </c>
      <c r="AV257" s="108">
        <v>1.18621489546</v>
      </c>
      <c r="AW257" s="107">
        <v>0</v>
      </c>
      <c r="AX257" s="107">
        <v>0</v>
      </c>
      <c r="AY257" s="107">
        <v>0</v>
      </c>
      <c r="AZ257" s="107">
        <v>0</v>
      </c>
      <c r="BA257" s="218" t="s">
        <v>588</v>
      </c>
      <c r="BB257" s="218" t="s">
        <v>589</v>
      </c>
      <c r="BC257" s="111">
        <v>7590</v>
      </c>
      <c r="BD257" s="107">
        <v>6464</v>
      </c>
      <c r="BE257" s="107">
        <v>386</v>
      </c>
      <c r="BF257" s="109">
        <v>0.3707865168539326</v>
      </c>
      <c r="BG257" s="105">
        <v>0</v>
      </c>
      <c r="BH257" s="113">
        <v>0</v>
      </c>
      <c r="BI257" s="113">
        <v>0</v>
      </c>
      <c r="BJ257" s="113">
        <v>0</v>
      </c>
      <c r="BK257" s="113">
        <v>0</v>
      </c>
      <c r="BL257" s="113">
        <v>0</v>
      </c>
      <c r="BM257" s="113">
        <v>57.796541710099994</v>
      </c>
      <c r="BN257" s="113">
        <v>20.668448724859999</v>
      </c>
      <c r="BO257" s="105">
        <v>2</v>
      </c>
      <c r="BP257" s="105">
        <v>0</v>
      </c>
      <c r="BQ257" s="105">
        <v>0</v>
      </c>
      <c r="BR257" s="111" t="s">
        <v>564</v>
      </c>
      <c r="BS257" s="111" t="s">
        <v>564</v>
      </c>
      <c r="BT257" s="111" t="s">
        <v>564</v>
      </c>
      <c r="BU257" s="107">
        <v>0</v>
      </c>
      <c r="BV257" s="106">
        <v>1</v>
      </c>
      <c r="BW257" s="107">
        <v>13</v>
      </c>
      <c r="BX257" s="107">
        <v>821</v>
      </c>
      <c r="BY257" s="216" t="s">
        <v>588</v>
      </c>
      <c r="BZ257" s="216" t="s">
        <v>589</v>
      </c>
      <c r="CA257" s="111">
        <v>0</v>
      </c>
      <c r="CB257" s="111">
        <v>606</v>
      </c>
      <c r="CC257" s="111">
        <v>0</v>
      </c>
      <c r="CD257" s="112">
        <v>116</v>
      </c>
      <c r="CE257" s="114">
        <v>0.88900000000000001</v>
      </c>
      <c r="CF257" s="216">
        <v>1</v>
      </c>
      <c r="CG257" s="216">
        <v>39.5</v>
      </c>
      <c r="CH257" s="107">
        <v>0</v>
      </c>
      <c r="CI257" s="110"/>
      <c r="CJ257" s="107">
        <v>27</v>
      </c>
      <c r="CK257" s="107">
        <v>2</v>
      </c>
      <c r="CL257" s="112">
        <v>1</v>
      </c>
      <c r="CM257" s="112">
        <v>1</v>
      </c>
      <c r="CN257" s="115">
        <v>55</v>
      </c>
      <c r="CO257" s="115">
        <v>1144.6666666666667</v>
      </c>
      <c r="CP257" s="115">
        <v>112805</v>
      </c>
      <c r="CQ257" s="116">
        <v>329163.18761817593</v>
      </c>
      <c r="CR257" s="115">
        <v>0</v>
      </c>
      <c r="CS257" s="115">
        <v>0</v>
      </c>
      <c r="CT257" s="112">
        <v>8</v>
      </c>
      <c r="CU257" s="112">
        <v>198</v>
      </c>
      <c r="CV257" s="112">
        <v>32</v>
      </c>
      <c r="CW257" s="112">
        <v>4</v>
      </c>
    </row>
    <row r="258" spans="1:101" s="219" customFormat="1" x14ac:dyDescent="0.25">
      <c r="A258" s="110" t="s">
        <v>286</v>
      </c>
      <c r="B258" s="111">
        <v>3</v>
      </c>
      <c r="C258" s="111">
        <v>12</v>
      </c>
      <c r="D258" s="111">
        <v>184</v>
      </c>
      <c r="E258" s="111">
        <v>5</v>
      </c>
      <c r="F258" s="111">
        <v>0</v>
      </c>
      <c r="G258" s="111">
        <v>8</v>
      </c>
      <c r="H258" s="111"/>
      <c r="I258" s="111"/>
      <c r="J258" s="111">
        <v>2</v>
      </c>
      <c r="K258" s="216">
        <v>5</v>
      </c>
      <c r="L258" s="111">
        <v>1757.2</v>
      </c>
      <c r="M258" s="111" t="s">
        <v>569</v>
      </c>
      <c r="N258" s="111">
        <v>0</v>
      </c>
      <c r="O258" s="111">
        <v>0</v>
      </c>
      <c r="P258" s="111">
        <v>0</v>
      </c>
      <c r="Q258" s="111">
        <v>0</v>
      </c>
      <c r="R258" s="109">
        <v>0.64500000000000002</v>
      </c>
      <c r="S258" s="111">
        <v>1</v>
      </c>
      <c r="T258" s="2">
        <v>0</v>
      </c>
      <c r="U258" s="107">
        <v>0</v>
      </c>
      <c r="V258" s="112">
        <v>57</v>
      </c>
      <c r="W258" s="107">
        <v>31</v>
      </c>
      <c r="X258" s="217">
        <v>2</v>
      </c>
      <c r="Y258" s="217">
        <v>87.6</v>
      </c>
      <c r="Z258" s="112">
        <v>0</v>
      </c>
      <c r="AA258" s="112">
        <v>0</v>
      </c>
      <c r="AB258" s="112">
        <v>6</v>
      </c>
      <c r="AC258" s="112">
        <v>8</v>
      </c>
      <c r="AD258" s="112">
        <v>0</v>
      </c>
      <c r="AE258" s="109">
        <v>0.51700000000000002</v>
      </c>
      <c r="AF258" s="109">
        <v>4.8000000000000001E-2</v>
      </c>
      <c r="AG258" s="107">
        <v>1</v>
      </c>
      <c r="AH258" s="107">
        <v>0</v>
      </c>
      <c r="AI258" s="107">
        <v>0</v>
      </c>
      <c r="AJ258" s="107">
        <v>0</v>
      </c>
      <c r="AK258" s="107">
        <v>0</v>
      </c>
      <c r="AL258" s="111">
        <v>0</v>
      </c>
      <c r="AM258" s="111">
        <v>0</v>
      </c>
      <c r="AN258" s="107">
        <v>0</v>
      </c>
      <c r="AO258" s="107">
        <v>6</v>
      </c>
      <c r="AP258" s="109">
        <v>0.216</v>
      </c>
      <c r="AQ258" s="105">
        <v>0</v>
      </c>
      <c r="AR258" s="106">
        <v>0.17275979695999999</v>
      </c>
      <c r="AS258" s="107">
        <v>0</v>
      </c>
      <c r="AT258" s="107">
        <v>0</v>
      </c>
      <c r="AU258" s="107">
        <v>0</v>
      </c>
      <c r="AV258" s="108">
        <v>1.1506371474999999</v>
      </c>
      <c r="AW258" s="107">
        <v>1</v>
      </c>
      <c r="AX258" s="107">
        <v>0</v>
      </c>
      <c r="AY258" s="107">
        <v>0</v>
      </c>
      <c r="AZ258" s="107">
        <v>0</v>
      </c>
      <c r="BA258" s="218">
        <v>3</v>
      </c>
      <c r="BB258" s="218">
        <v>90.7</v>
      </c>
      <c r="BC258" s="111">
        <v>0</v>
      </c>
      <c r="BD258" s="107">
        <v>1992</v>
      </c>
      <c r="BE258" s="107">
        <v>179</v>
      </c>
      <c r="BF258" s="109">
        <v>0.439</v>
      </c>
      <c r="BG258" s="105">
        <v>0</v>
      </c>
      <c r="BH258" s="113">
        <v>0</v>
      </c>
      <c r="BI258" s="113">
        <v>577.45007833200009</v>
      </c>
      <c r="BJ258" s="113">
        <v>730.85365965400001</v>
      </c>
      <c r="BK258" s="113">
        <v>577.45007833200009</v>
      </c>
      <c r="BL258" s="113">
        <v>0</v>
      </c>
      <c r="BM258" s="113">
        <v>0</v>
      </c>
      <c r="BN258" s="113">
        <v>1.6737126233899999</v>
      </c>
      <c r="BO258" s="105">
        <v>2</v>
      </c>
      <c r="BP258" s="105">
        <v>0</v>
      </c>
      <c r="BQ258" s="105">
        <v>0</v>
      </c>
      <c r="BR258" s="111" t="s">
        <v>564</v>
      </c>
      <c r="BS258" s="111" t="s">
        <v>564</v>
      </c>
      <c r="BT258" s="111" t="s">
        <v>564</v>
      </c>
      <c r="BU258" s="107">
        <v>0</v>
      </c>
      <c r="BV258" s="106">
        <v>0</v>
      </c>
      <c r="BW258" s="107">
        <v>4</v>
      </c>
      <c r="BX258" s="107">
        <v>153</v>
      </c>
      <c r="BY258" s="216" t="s">
        <v>588</v>
      </c>
      <c r="BZ258" s="216" t="s">
        <v>589</v>
      </c>
      <c r="CA258" s="111">
        <v>5</v>
      </c>
      <c r="CB258" s="111">
        <v>4</v>
      </c>
      <c r="CC258" s="111">
        <v>0</v>
      </c>
      <c r="CD258" s="112">
        <v>1</v>
      </c>
      <c r="CE258" s="114">
        <v>0.93399999999999994</v>
      </c>
      <c r="CF258" s="216">
        <v>1</v>
      </c>
      <c r="CG258" s="216">
        <v>25.4</v>
      </c>
      <c r="CH258" s="107">
        <v>0</v>
      </c>
      <c r="CI258" s="110"/>
      <c r="CJ258" s="107">
        <v>1</v>
      </c>
      <c r="CK258" s="107">
        <v>0</v>
      </c>
      <c r="CL258" s="112">
        <v>0</v>
      </c>
      <c r="CM258" s="112">
        <v>0</v>
      </c>
      <c r="CN258" s="115">
        <v>5</v>
      </c>
      <c r="CO258" s="115">
        <v>0</v>
      </c>
      <c r="CP258" s="115">
        <v>0</v>
      </c>
      <c r="CQ258" s="116">
        <v>44855.555555555555</v>
      </c>
      <c r="CR258" s="115">
        <v>0</v>
      </c>
      <c r="CS258" s="115">
        <v>0</v>
      </c>
      <c r="CT258" s="112">
        <v>0</v>
      </c>
      <c r="CU258" s="112">
        <v>0</v>
      </c>
      <c r="CV258" s="112">
        <v>0</v>
      </c>
      <c r="CW258" s="112">
        <v>0</v>
      </c>
    </row>
    <row r="259" spans="1:101" s="219" customFormat="1" x14ac:dyDescent="0.25">
      <c r="A259" s="110" t="s">
        <v>303</v>
      </c>
      <c r="B259" s="111">
        <v>10</v>
      </c>
      <c r="C259" s="111">
        <v>38</v>
      </c>
      <c r="D259" s="111">
        <v>779</v>
      </c>
      <c r="E259" s="111">
        <v>18</v>
      </c>
      <c r="F259" s="111">
        <v>1</v>
      </c>
      <c r="G259" s="111">
        <v>18</v>
      </c>
      <c r="H259" s="111"/>
      <c r="I259" s="111"/>
      <c r="J259" s="111">
        <v>2</v>
      </c>
      <c r="K259" s="216">
        <v>3</v>
      </c>
      <c r="L259" s="111">
        <v>405.9</v>
      </c>
      <c r="M259" s="111" t="s">
        <v>568</v>
      </c>
      <c r="N259" s="111">
        <v>5</v>
      </c>
      <c r="O259" s="111">
        <v>592</v>
      </c>
      <c r="P259" s="111">
        <v>30</v>
      </c>
      <c r="Q259" s="111">
        <v>9</v>
      </c>
      <c r="R259" s="109">
        <v>0.72857142857142854</v>
      </c>
      <c r="S259" s="111">
        <v>3</v>
      </c>
      <c r="T259" s="2">
        <v>0</v>
      </c>
      <c r="U259" s="107">
        <v>0</v>
      </c>
      <c r="V259" s="112">
        <v>944</v>
      </c>
      <c r="W259" s="107">
        <v>88</v>
      </c>
      <c r="X259" s="217">
        <v>2</v>
      </c>
      <c r="Y259" s="217">
        <v>23.9</v>
      </c>
      <c r="Z259" s="112">
        <v>0</v>
      </c>
      <c r="AA259" s="112">
        <v>0</v>
      </c>
      <c r="AB259" s="112">
        <v>515</v>
      </c>
      <c r="AC259" s="112">
        <v>203</v>
      </c>
      <c r="AD259" s="112">
        <v>1</v>
      </c>
      <c r="AE259" s="109">
        <v>0.47422680412371132</v>
      </c>
      <c r="AF259" s="109">
        <v>5.1546391752577317E-2</v>
      </c>
      <c r="AG259" s="107">
        <v>1</v>
      </c>
      <c r="AH259" s="107">
        <v>0</v>
      </c>
      <c r="AI259" s="106">
        <v>0</v>
      </c>
      <c r="AJ259" s="107">
        <v>0</v>
      </c>
      <c r="AK259" s="107">
        <v>0</v>
      </c>
      <c r="AL259" s="111">
        <v>0</v>
      </c>
      <c r="AM259" s="111">
        <v>0</v>
      </c>
      <c r="AN259" s="107">
        <v>3</v>
      </c>
      <c r="AO259" s="107">
        <v>11</v>
      </c>
      <c r="AP259" s="109">
        <v>0.19587628865979381</v>
      </c>
      <c r="AQ259" s="105">
        <v>0</v>
      </c>
      <c r="AR259" s="106">
        <v>0</v>
      </c>
      <c r="AS259" s="107">
        <v>0</v>
      </c>
      <c r="AT259" s="107">
        <v>0</v>
      </c>
      <c r="AU259" s="107">
        <v>3</v>
      </c>
      <c r="AV259" s="108">
        <v>17.537114768799999</v>
      </c>
      <c r="AW259" s="107">
        <v>0</v>
      </c>
      <c r="AX259" s="107">
        <v>0</v>
      </c>
      <c r="AY259" s="107">
        <v>0</v>
      </c>
      <c r="AZ259" s="107">
        <v>0</v>
      </c>
      <c r="BA259" s="218">
        <v>1</v>
      </c>
      <c r="BB259" s="218">
        <v>470</v>
      </c>
      <c r="BC259" s="111">
        <v>262</v>
      </c>
      <c r="BD259" s="107">
        <v>287</v>
      </c>
      <c r="BE259" s="107">
        <v>137</v>
      </c>
      <c r="BF259" s="109">
        <v>0.4329896907216495</v>
      </c>
      <c r="BG259" s="105">
        <v>0</v>
      </c>
      <c r="BH259" s="113">
        <v>0</v>
      </c>
      <c r="BI259" s="113">
        <v>0</v>
      </c>
      <c r="BJ259" s="113">
        <v>72.654967072600002</v>
      </c>
      <c r="BK259" s="113">
        <v>0</v>
      </c>
      <c r="BL259" s="113">
        <v>0</v>
      </c>
      <c r="BM259" s="113">
        <v>40.299879475899999</v>
      </c>
      <c r="BN259" s="113">
        <v>360.65301448476691</v>
      </c>
      <c r="BO259" s="105">
        <v>1</v>
      </c>
      <c r="BP259" s="105">
        <v>0</v>
      </c>
      <c r="BQ259" s="105">
        <v>0</v>
      </c>
      <c r="BR259" s="111" t="s">
        <v>564</v>
      </c>
      <c r="BS259" s="111" t="s">
        <v>564</v>
      </c>
      <c r="BT259" s="111" t="s">
        <v>564</v>
      </c>
      <c r="BU259" s="107">
        <v>1</v>
      </c>
      <c r="BV259" s="106">
        <v>0</v>
      </c>
      <c r="BW259" s="107">
        <v>7</v>
      </c>
      <c r="BX259" s="107">
        <v>129</v>
      </c>
      <c r="BY259" s="216">
        <v>1</v>
      </c>
      <c r="BZ259" s="220">
        <v>943.3</v>
      </c>
      <c r="CA259" s="111">
        <v>0</v>
      </c>
      <c r="CB259" s="111">
        <v>7</v>
      </c>
      <c r="CC259" s="111">
        <v>0</v>
      </c>
      <c r="CD259" s="112">
        <v>6</v>
      </c>
      <c r="CE259" s="114">
        <v>0.93199999999999994</v>
      </c>
      <c r="CF259" s="216">
        <v>1</v>
      </c>
      <c r="CG259" s="216">
        <v>10</v>
      </c>
      <c r="CH259" s="107">
        <v>4</v>
      </c>
      <c r="CI259" s="110"/>
      <c r="CJ259" s="107">
        <v>9</v>
      </c>
      <c r="CK259" s="107">
        <v>0</v>
      </c>
      <c r="CL259" s="112">
        <v>0</v>
      </c>
      <c r="CM259" s="112">
        <v>0</v>
      </c>
      <c r="CN259" s="115">
        <v>16.666666666666668</v>
      </c>
      <c r="CO259" s="115">
        <v>117.33333333333333</v>
      </c>
      <c r="CP259" s="115">
        <v>26474.666666666668</v>
      </c>
      <c r="CQ259" s="116">
        <v>23107.407407407409</v>
      </c>
      <c r="CR259" s="115">
        <v>1</v>
      </c>
      <c r="CS259" s="115">
        <v>1</v>
      </c>
      <c r="CT259" s="112">
        <v>1</v>
      </c>
      <c r="CU259" s="112">
        <v>74</v>
      </c>
      <c r="CV259" s="112">
        <v>812</v>
      </c>
      <c r="CW259" s="112">
        <v>127</v>
      </c>
    </row>
    <row r="260" spans="1:101" s="219" customFormat="1" x14ac:dyDescent="0.25">
      <c r="A260" s="110" t="s">
        <v>228</v>
      </c>
      <c r="B260" s="111">
        <v>91</v>
      </c>
      <c r="C260" s="111">
        <v>145</v>
      </c>
      <c r="D260" s="111">
        <v>2257</v>
      </c>
      <c r="E260" s="111">
        <v>68</v>
      </c>
      <c r="F260" s="111">
        <v>1</v>
      </c>
      <c r="G260" s="111">
        <v>35</v>
      </c>
      <c r="H260" s="111"/>
      <c r="I260" s="111"/>
      <c r="J260" s="111">
        <v>15</v>
      </c>
      <c r="K260" s="216">
        <v>1</v>
      </c>
      <c r="L260" s="111">
        <v>371.6</v>
      </c>
      <c r="M260" s="111" t="s">
        <v>568</v>
      </c>
      <c r="N260" s="111">
        <v>8</v>
      </c>
      <c r="O260" s="111">
        <v>0</v>
      </c>
      <c r="P260" s="111">
        <v>0</v>
      </c>
      <c r="Q260" s="111">
        <v>0</v>
      </c>
      <c r="R260" s="109">
        <v>0.625</v>
      </c>
      <c r="S260" s="111">
        <v>5</v>
      </c>
      <c r="T260" s="2">
        <v>0</v>
      </c>
      <c r="U260" s="107">
        <v>0</v>
      </c>
      <c r="V260" s="112">
        <v>20196</v>
      </c>
      <c r="W260" s="107">
        <v>35</v>
      </c>
      <c r="X260" s="217">
        <v>3</v>
      </c>
      <c r="Y260" s="217">
        <v>90.3</v>
      </c>
      <c r="Z260" s="112">
        <v>0</v>
      </c>
      <c r="AA260" s="112">
        <v>0</v>
      </c>
      <c r="AB260" s="112">
        <v>297</v>
      </c>
      <c r="AC260" s="112">
        <v>40</v>
      </c>
      <c r="AD260" s="112">
        <v>3</v>
      </c>
      <c r="AE260" s="109">
        <v>0.48554913294797686</v>
      </c>
      <c r="AF260" s="109">
        <v>6.8965517241379309E-2</v>
      </c>
      <c r="AG260" s="107">
        <v>0</v>
      </c>
      <c r="AH260" s="107">
        <v>1</v>
      </c>
      <c r="AI260" s="107">
        <v>0</v>
      </c>
      <c r="AJ260" s="107">
        <v>0</v>
      </c>
      <c r="AK260" s="107">
        <v>0</v>
      </c>
      <c r="AL260" s="111">
        <v>0</v>
      </c>
      <c r="AM260" s="111">
        <v>0</v>
      </c>
      <c r="AN260" s="107">
        <v>1</v>
      </c>
      <c r="AO260" s="107">
        <v>8</v>
      </c>
      <c r="AP260" s="109">
        <v>0.2413793103448276</v>
      </c>
      <c r="AQ260" s="105">
        <v>0</v>
      </c>
      <c r="AR260" s="106">
        <v>273.96306503300002</v>
      </c>
      <c r="AS260" s="107">
        <v>0</v>
      </c>
      <c r="AT260" s="107">
        <v>2</v>
      </c>
      <c r="AU260" s="107">
        <v>2</v>
      </c>
      <c r="AV260" s="108">
        <v>17.719800624600001</v>
      </c>
      <c r="AW260" s="107">
        <v>1</v>
      </c>
      <c r="AX260" s="107">
        <v>0</v>
      </c>
      <c r="AY260" s="107">
        <v>0</v>
      </c>
      <c r="AZ260" s="107">
        <v>2</v>
      </c>
      <c r="BA260" s="218">
        <v>1</v>
      </c>
      <c r="BB260" s="218">
        <v>1093.9000000000001</v>
      </c>
      <c r="BC260" s="111">
        <v>60</v>
      </c>
      <c r="BD260" s="107">
        <v>1798</v>
      </c>
      <c r="BE260" s="107">
        <v>242</v>
      </c>
      <c r="BF260" s="109">
        <v>0.39080459770114945</v>
      </c>
      <c r="BG260" s="105">
        <v>0</v>
      </c>
      <c r="BH260" s="113">
        <v>311.63397622600002</v>
      </c>
      <c r="BI260" s="113">
        <v>3813.91731394</v>
      </c>
      <c r="BJ260" s="113">
        <v>4643.52994115</v>
      </c>
      <c r="BK260" s="113">
        <v>0</v>
      </c>
      <c r="BL260" s="113">
        <v>161.557298954</v>
      </c>
      <c r="BM260" s="113">
        <v>32.693423471400003</v>
      </c>
      <c r="BN260" s="113">
        <v>1204.6322984588655</v>
      </c>
      <c r="BO260" s="105">
        <v>4</v>
      </c>
      <c r="BP260" s="105">
        <v>0</v>
      </c>
      <c r="BQ260" s="105">
        <v>0</v>
      </c>
      <c r="BR260" s="111" t="s">
        <v>564</v>
      </c>
      <c r="BS260" s="111" t="s">
        <v>564</v>
      </c>
      <c r="BT260" s="111" t="s">
        <v>564</v>
      </c>
      <c r="BU260" s="107">
        <v>3</v>
      </c>
      <c r="BV260" s="106">
        <v>3</v>
      </c>
      <c r="BW260" s="107">
        <v>3</v>
      </c>
      <c r="BX260" s="107">
        <v>330</v>
      </c>
      <c r="BY260" s="216" t="s">
        <v>588</v>
      </c>
      <c r="BZ260" s="216" t="s">
        <v>589</v>
      </c>
      <c r="CA260" s="111">
        <v>0</v>
      </c>
      <c r="CB260" s="111">
        <v>11</v>
      </c>
      <c r="CC260" s="111">
        <v>0</v>
      </c>
      <c r="CD260" s="112">
        <v>5</v>
      </c>
      <c r="CE260" s="114">
        <v>0.95</v>
      </c>
      <c r="CF260" s="216">
        <v>1</v>
      </c>
      <c r="CG260" s="216">
        <v>23.3</v>
      </c>
      <c r="CH260" s="107">
        <v>14</v>
      </c>
      <c r="CI260" s="110"/>
      <c r="CJ260" s="107">
        <v>3</v>
      </c>
      <c r="CK260" s="107">
        <v>0</v>
      </c>
      <c r="CL260" s="112">
        <v>0</v>
      </c>
      <c r="CM260" s="112">
        <v>0</v>
      </c>
      <c r="CN260" s="115">
        <v>13.333333333333334</v>
      </c>
      <c r="CO260" s="115">
        <v>42</v>
      </c>
      <c r="CP260" s="115">
        <v>5914.666666666667</v>
      </c>
      <c r="CQ260" s="116">
        <v>246025.92592592596</v>
      </c>
      <c r="CR260" s="115">
        <v>2</v>
      </c>
      <c r="CS260" s="115">
        <v>1</v>
      </c>
      <c r="CT260" s="112">
        <v>3</v>
      </c>
      <c r="CU260" s="112">
        <v>129</v>
      </c>
      <c r="CV260" s="112">
        <v>819</v>
      </c>
      <c r="CW260" s="112">
        <v>287</v>
      </c>
    </row>
    <row r="261" spans="1:101" s="219" customFormat="1" x14ac:dyDescent="0.25">
      <c r="A261" s="110" t="s">
        <v>315</v>
      </c>
      <c r="B261" s="111">
        <v>1</v>
      </c>
      <c r="C261" s="111">
        <v>13</v>
      </c>
      <c r="D261" s="111">
        <v>131</v>
      </c>
      <c r="E261" s="111">
        <v>12</v>
      </c>
      <c r="F261" s="111">
        <v>2</v>
      </c>
      <c r="G261" s="111">
        <v>10</v>
      </c>
      <c r="H261" s="111"/>
      <c r="I261" s="111"/>
      <c r="J261" s="111">
        <v>18</v>
      </c>
      <c r="K261" s="216">
        <v>4</v>
      </c>
      <c r="L261" s="111">
        <v>5671</v>
      </c>
      <c r="M261" s="111" t="s">
        <v>568</v>
      </c>
      <c r="N261" s="111">
        <v>4</v>
      </c>
      <c r="O261" s="111">
        <v>6</v>
      </c>
      <c r="P261" s="111">
        <v>0</v>
      </c>
      <c r="Q261" s="111">
        <v>0</v>
      </c>
      <c r="R261" s="109">
        <v>0.64500000000000002</v>
      </c>
      <c r="S261" s="111">
        <v>1</v>
      </c>
      <c r="T261" s="2">
        <v>0</v>
      </c>
      <c r="U261" s="107">
        <v>1</v>
      </c>
      <c r="V261" s="112">
        <v>72</v>
      </c>
      <c r="W261" s="107">
        <v>71</v>
      </c>
      <c r="X261" s="217">
        <v>3</v>
      </c>
      <c r="Y261" s="217">
        <v>148.19999999999999</v>
      </c>
      <c r="Z261" s="112">
        <v>0</v>
      </c>
      <c r="AA261" s="112">
        <v>0</v>
      </c>
      <c r="AB261" s="112">
        <v>186</v>
      </c>
      <c r="AC261" s="112">
        <v>0</v>
      </c>
      <c r="AD261" s="112">
        <v>1</v>
      </c>
      <c r="AE261" s="109">
        <v>0.51700000000000002</v>
      </c>
      <c r="AF261" s="109">
        <v>4.8000000000000001E-2</v>
      </c>
      <c r="AG261" s="107">
        <v>0</v>
      </c>
      <c r="AH261" s="107">
        <v>1</v>
      </c>
      <c r="AI261" s="106">
        <v>2968.0139648900004</v>
      </c>
      <c r="AJ261" s="107">
        <v>0</v>
      </c>
      <c r="AK261" s="107">
        <v>0</v>
      </c>
      <c r="AL261" s="111">
        <v>0</v>
      </c>
      <c r="AM261" s="111">
        <v>0</v>
      </c>
      <c r="AN261" s="107">
        <v>1</v>
      </c>
      <c r="AO261" s="107">
        <v>3</v>
      </c>
      <c r="AP261" s="109">
        <v>0.216</v>
      </c>
      <c r="AQ261" s="105">
        <v>0</v>
      </c>
      <c r="AR261" s="106">
        <v>35.221448444899998</v>
      </c>
      <c r="AS261" s="107">
        <v>0</v>
      </c>
      <c r="AT261" s="107">
        <v>0</v>
      </c>
      <c r="AU261" s="107">
        <v>4</v>
      </c>
      <c r="AV261" s="108">
        <v>1.5399313997999999</v>
      </c>
      <c r="AW261" s="107">
        <v>1</v>
      </c>
      <c r="AX261" s="107">
        <v>0</v>
      </c>
      <c r="AY261" s="107">
        <v>0</v>
      </c>
      <c r="AZ261" s="107">
        <v>2</v>
      </c>
      <c r="BA261" s="218">
        <v>1</v>
      </c>
      <c r="BB261" s="218">
        <v>42.7</v>
      </c>
      <c r="BC261" s="111">
        <v>1349</v>
      </c>
      <c r="BD261" s="107">
        <v>2960</v>
      </c>
      <c r="BE261" s="107">
        <v>97</v>
      </c>
      <c r="BF261" s="109">
        <v>0.439</v>
      </c>
      <c r="BG261" s="105">
        <v>0</v>
      </c>
      <c r="BH261" s="113">
        <v>0</v>
      </c>
      <c r="BI261" s="113">
        <v>0</v>
      </c>
      <c r="BJ261" s="113">
        <v>14.780775272600001</v>
      </c>
      <c r="BK261" s="113">
        <v>0</v>
      </c>
      <c r="BL261" s="113">
        <v>0</v>
      </c>
      <c r="BM261" s="113">
        <v>111.62336738</v>
      </c>
      <c r="BN261" s="113">
        <v>33.687793348499994</v>
      </c>
      <c r="BO261" s="105">
        <v>0</v>
      </c>
      <c r="BP261" s="105">
        <v>0</v>
      </c>
      <c r="BQ261" s="105">
        <v>0</v>
      </c>
      <c r="BR261" s="111" t="s">
        <v>564</v>
      </c>
      <c r="BS261" s="111" t="s">
        <v>564</v>
      </c>
      <c r="BT261" s="111" t="s">
        <v>564</v>
      </c>
      <c r="BU261" s="107">
        <v>0</v>
      </c>
      <c r="BV261" s="106">
        <v>0</v>
      </c>
      <c r="BW261" s="107">
        <v>3</v>
      </c>
      <c r="BX261" s="107">
        <v>127</v>
      </c>
      <c r="BY261" s="216" t="s">
        <v>588</v>
      </c>
      <c r="BZ261" s="216" t="s">
        <v>589</v>
      </c>
      <c r="CA261" s="111">
        <v>0</v>
      </c>
      <c r="CB261" s="111">
        <v>114</v>
      </c>
      <c r="CC261" s="111">
        <v>0</v>
      </c>
      <c r="CD261" s="112">
        <v>3</v>
      </c>
      <c r="CE261" s="114">
        <v>0.97</v>
      </c>
      <c r="CF261" s="216">
        <v>4</v>
      </c>
      <c r="CG261" s="216">
        <v>129.19999999999999</v>
      </c>
      <c r="CH261" s="107">
        <v>3</v>
      </c>
      <c r="CI261" s="110"/>
      <c r="CJ261" s="107">
        <v>8</v>
      </c>
      <c r="CK261" s="107">
        <v>0</v>
      </c>
      <c r="CL261" s="112">
        <v>0</v>
      </c>
      <c r="CM261" s="112">
        <v>0</v>
      </c>
      <c r="CN261" s="115">
        <v>5</v>
      </c>
      <c r="CO261" s="115">
        <v>0</v>
      </c>
      <c r="CP261" s="115">
        <v>0</v>
      </c>
      <c r="CQ261" s="116">
        <v>0</v>
      </c>
      <c r="CR261" s="115">
        <v>1</v>
      </c>
      <c r="CS261" s="115">
        <v>0</v>
      </c>
      <c r="CT261" s="112">
        <v>0</v>
      </c>
      <c r="CU261" s="112">
        <v>0</v>
      </c>
      <c r="CV261" s="112">
        <v>404</v>
      </c>
      <c r="CW261" s="112">
        <v>1</v>
      </c>
    </row>
    <row r="262" spans="1:101" s="219" customFormat="1" x14ac:dyDescent="0.25">
      <c r="A262" s="110" t="s">
        <v>251</v>
      </c>
      <c r="B262" s="111">
        <v>23</v>
      </c>
      <c r="C262" s="111">
        <v>68</v>
      </c>
      <c r="D262" s="111">
        <v>733</v>
      </c>
      <c r="E262" s="111">
        <v>42</v>
      </c>
      <c r="F262" s="111">
        <v>6</v>
      </c>
      <c r="G262" s="111">
        <v>30</v>
      </c>
      <c r="H262" s="111">
        <v>1</v>
      </c>
      <c r="I262" s="111"/>
      <c r="J262" s="111">
        <v>7</v>
      </c>
      <c r="K262" s="216">
        <v>2</v>
      </c>
      <c r="L262" s="111">
        <v>2352.9</v>
      </c>
      <c r="M262" s="111" t="s">
        <v>568</v>
      </c>
      <c r="N262" s="111">
        <v>0</v>
      </c>
      <c r="O262" s="111">
        <v>161</v>
      </c>
      <c r="P262" s="111">
        <v>0</v>
      </c>
      <c r="Q262" s="111">
        <v>18</v>
      </c>
      <c r="R262" s="109">
        <v>0.64500000000000002</v>
      </c>
      <c r="S262" s="111">
        <v>4</v>
      </c>
      <c r="T262" s="2">
        <v>0</v>
      </c>
      <c r="U262" s="107">
        <v>1</v>
      </c>
      <c r="V262" s="112">
        <v>523</v>
      </c>
      <c r="W262" s="107">
        <v>49</v>
      </c>
      <c r="X262" s="217">
        <v>1</v>
      </c>
      <c r="Y262" s="217">
        <v>49.9</v>
      </c>
      <c r="Z262" s="112">
        <v>0</v>
      </c>
      <c r="AA262" s="112">
        <v>0</v>
      </c>
      <c r="AB262" s="112">
        <v>431</v>
      </c>
      <c r="AC262" s="112">
        <v>53</v>
      </c>
      <c r="AD262" s="112">
        <v>0</v>
      </c>
      <c r="AE262" s="109">
        <v>0.46666666666666667</v>
      </c>
      <c r="AF262" s="109">
        <v>6.6666666666666666E-2</v>
      </c>
      <c r="AG262" s="107">
        <v>0</v>
      </c>
      <c r="AH262" s="107">
        <v>0</v>
      </c>
      <c r="AI262" s="106">
        <v>57986.56659070999</v>
      </c>
      <c r="AJ262" s="107">
        <v>2</v>
      </c>
      <c r="AK262" s="107">
        <v>0</v>
      </c>
      <c r="AL262" s="111">
        <v>2</v>
      </c>
      <c r="AM262" s="111">
        <v>9177.5</v>
      </c>
      <c r="AN262" s="107">
        <v>1</v>
      </c>
      <c r="AO262" s="107">
        <v>3</v>
      </c>
      <c r="AP262" s="109">
        <v>0.2</v>
      </c>
      <c r="AQ262" s="105">
        <v>0</v>
      </c>
      <c r="AR262" s="106">
        <v>888.10577479500012</v>
      </c>
      <c r="AS262" s="107">
        <v>2</v>
      </c>
      <c r="AT262" s="107">
        <v>2</v>
      </c>
      <c r="AU262" s="107">
        <v>1</v>
      </c>
      <c r="AV262" s="108">
        <v>28.032042412300001</v>
      </c>
      <c r="AW262" s="107">
        <v>0</v>
      </c>
      <c r="AX262" s="107">
        <v>0</v>
      </c>
      <c r="AY262" s="107">
        <v>0</v>
      </c>
      <c r="AZ262" s="107">
        <v>0</v>
      </c>
      <c r="BA262" s="218" t="s">
        <v>588</v>
      </c>
      <c r="BB262" s="218" t="s">
        <v>589</v>
      </c>
      <c r="BC262" s="111">
        <v>0</v>
      </c>
      <c r="BD262" s="107">
        <v>1498</v>
      </c>
      <c r="BE262" s="107">
        <v>152</v>
      </c>
      <c r="BF262" s="109">
        <v>0.2</v>
      </c>
      <c r="BG262" s="105">
        <v>24.993579485399998</v>
      </c>
      <c r="BH262" s="113">
        <v>1001.4227907400001</v>
      </c>
      <c r="BI262" s="113">
        <v>0</v>
      </c>
      <c r="BJ262" s="113">
        <v>1549.3051758300001</v>
      </c>
      <c r="BK262" s="113">
        <v>385.693240463</v>
      </c>
      <c r="BL262" s="113">
        <v>258.54192589899998</v>
      </c>
      <c r="BM262" s="113">
        <v>102.778707944</v>
      </c>
      <c r="BN262" s="113">
        <v>1111.1959580474495</v>
      </c>
      <c r="BO262" s="105">
        <v>7</v>
      </c>
      <c r="BP262" s="105">
        <v>0</v>
      </c>
      <c r="BQ262" s="105">
        <v>0</v>
      </c>
      <c r="BR262" s="111" t="s">
        <v>564</v>
      </c>
      <c r="BS262" s="111" t="s">
        <v>564</v>
      </c>
      <c r="BT262" s="111" t="s">
        <v>564</v>
      </c>
      <c r="BU262" s="107">
        <v>0</v>
      </c>
      <c r="BV262" s="106">
        <v>4</v>
      </c>
      <c r="BW262" s="107">
        <v>4</v>
      </c>
      <c r="BX262" s="107">
        <v>77</v>
      </c>
      <c r="BY262" s="216" t="s">
        <v>588</v>
      </c>
      <c r="BZ262" s="216" t="s">
        <v>589</v>
      </c>
      <c r="CA262" s="111">
        <v>0</v>
      </c>
      <c r="CB262" s="111">
        <v>132</v>
      </c>
      <c r="CC262" s="111">
        <v>0</v>
      </c>
      <c r="CD262" s="112">
        <v>9</v>
      </c>
      <c r="CE262" s="114">
        <v>0.95699999999999996</v>
      </c>
      <c r="CF262" s="216">
        <v>0</v>
      </c>
      <c r="CG262" s="216">
        <v>0</v>
      </c>
      <c r="CH262" s="107">
        <v>1</v>
      </c>
      <c r="CI262" s="110">
        <f>1/8</f>
        <v>0.125</v>
      </c>
      <c r="CJ262" s="107">
        <v>6</v>
      </c>
      <c r="CK262" s="107">
        <v>0</v>
      </c>
      <c r="CL262" s="112">
        <v>0</v>
      </c>
      <c r="CM262" s="112">
        <v>0</v>
      </c>
      <c r="CN262" s="115">
        <v>5</v>
      </c>
      <c r="CO262" s="115">
        <v>0</v>
      </c>
      <c r="CP262" s="115">
        <v>0</v>
      </c>
      <c r="CQ262" s="116">
        <v>224277.77777777778</v>
      </c>
      <c r="CR262" s="115">
        <v>0</v>
      </c>
      <c r="CS262" s="115">
        <v>0</v>
      </c>
      <c r="CT262" s="112">
        <v>2</v>
      </c>
      <c r="CU262" s="112">
        <v>109</v>
      </c>
      <c r="CV262" s="112">
        <v>234</v>
      </c>
      <c r="CW262" s="112">
        <v>46</v>
      </c>
    </row>
    <row r="263" spans="1:101" s="219" customFormat="1" x14ac:dyDescent="0.25">
      <c r="A263" s="110" t="s">
        <v>212</v>
      </c>
      <c r="B263" s="111">
        <v>10</v>
      </c>
      <c r="C263" s="111">
        <v>74</v>
      </c>
      <c r="D263" s="111">
        <v>1256</v>
      </c>
      <c r="E263" s="111">
        <v>118</v>
      </c>
      <c r="F263" s="111">
        <v>4</v>
      </c>
      <c r="G263" s="111">
        <v>14</v>
      </c>
      <c r="H263" s="111"/>
      <c r="I263" s="111"/>
      <c r="J263" s="111">
        <v>11</v>
      </c>
      <c r="K263" s="216">
        <v>2</v>
      </c>
      <c r="L263" s="111">
        <v>5578.1</v>
      </c>
      <c r="M263" s="111" t="s">
        <v>568</v>
      </c>
      <c r="N263" s="111">
        <v>1</v>
      </c>
      <c r="O263" s="111">
        <v>75</v>
      </c>
      <c r="P263" s="111">
        <v>0</v>
      </c>
      <c r="Q263" s="111">
        <v>2</v>
      </c>
      <c r="R263" s="109">
        <v>0.8</v>
      </c>
      <c r="S263" s="111">
        <v>0</v>
      </c>
      <c r="T263" s="2">
        <v>0</v>
      </c>
      <c r="U263" s="107">
        <v>0</v>
      </c>
      <c r="V263" s="112">
        <v>1409</v>
      </c>
      <c r="W263" s="107">
        <v>23</v>
      </c>
      <c r="X263" s="217">
        <v>1</v>
      </c>
      <c r="Y263" s="217">
        <v>43.2</v>
      </c>
      <c r="Z263" s="112">
        <v>0</v>
      </c>
      <c r="AA263" s="112">
        <v>0</v>
      </c>
      <c r="AB263" s="112">
        <v>63</v>
      </c>
      <c r="AC263" s="112">
        <v>0</v>
      </c>
      <c r="AD263" s="112">
        <v>0</v>
      </c>
      <c r="AE263" s="109">
        <v>0.7</v>
      </c>
      <c r="AF263" s="109">
        <v>4.8000000000000001E-2</v>
      </c>
      <c r="AG263" s="107">
        <v>1</v>
      </c>
      <c r="AH263" s="107">
        <v>0</v>
      </c>
      <c r="AI263" s="106">
        <v>39898.471417892033</v>
      </c>
      <c r="AJ263" s="107">
        <v>9</v>
      </c>
      <c r="AK263" s="107">
        <v>0</v>
      </c>
      <c r="AL263" s="111">
        <v>1</v>
      </c>
      <c r="AM263" s="111">
        <v>89.6</v>
      </c>
      <c r="AN263" s="107">
        <v>2</v>
      </c>
      <c r="AO263" s="107">
        <v>2</v>
      </c>
      <c r="AP263" s="109">
        <v>0.27500000000000002</v>
      </c>
      <c r="AQ263" s="105">
        <v>206.352908461</v>
      </c>
      <c r="AR263" s="106">
        <v>442.67993734499998</v>
      </c>
      <c r="AS263" s="107">
        <v>2</v>
      </c>
      <c r="AT263" s="107">
        <v>0</v>
      </c>
      <c r="AU263" s="107">
        <v>0</v>
      </c>
      <c r="AV263" s="108">
        <v>13.8081357939</v>
      </c>
      <c r="AW263" s="107">
        <v>0</v>
      </c>
      <c r="AX263" s="107">
        <v>0</v>
      </c>
      <c r="AY263" s="107">
        <v>0</v>
      </c>
      <c r="AZ263" s="107">
        <v>2</v>
      </c>
      <c r="BA263" s="218" t="s">
        <v>588</v>
      </c>
      <c r="BB263" s="218" t="s">
        <v>589</v>
      </c>
      <c r="BC263" s="111">
        <v>0</v>
      </c>
      <c r="BD263" s="107">
        <v>1011</v>
      </c>
      <c r="BE263" s="107">
        <v>18</v>
      </c>
      <c r="BF263" s="109">
        <v>0.4</v>
      </c>
      <c r="BG263" s="105">
        <v>0</v>
      </c>
      <c r="BH263" s="113">
        <v>2582.84886267</v>
      </c>
      <c r="BI263" s="113">
        <v>2881.3009914500003</v>
      </c>
      <c r="BJ263" s="113">
        <v>4984.6775790800002</v>
      </c>
      <c r="BK263" s="113">
        <v>0</v>
      </c>
      <c r="BL263" s="113">
        <v>207.27867956999998</v>
      </c>
      <c r="BM263" s="113">
        <v>144.61675776600001</v>
      </c>
      <c r="BN263" s="113">
        <v>1780.718777121064</v>
      </c>
      <c r="BO263" s="105">
        <v>7</v>
      </c>
      <c r="BP263" s="105">
        <v>0</v>
      </c>
      <c r="BQ263" s="105">
        <v>0</v>
      </c>
      <c r="BR263" s="111" t="s">
        <v>564</v>
      </c>
      <c r="BS263" s="111" t="s">
        <v>564</v>
      </c>
      <c r="BT263" s="111" t="s">
        <v>564</v>
      </c>
      <c r="BU263" s="107">
        <v>0</v>
      </c>
      <c r="BV263" s="106">
        <v>1</v>
      </c>
      <c r="BW263" s="107">
        <v>4</v>
      </c>
      <c r="BX263" s="107">
        <v>90</v>
      </c>
      <c r="BY263" s="216" t="s">
        <v>588</v>
      </c>
      <c r="BZ263" s="216" t="s">
        <v>589</v>
      </c>
      <c r="CA263" s="111">
        <v>0</v>
      </c>
      <c r="CB263" s="111">
        <v>41</v>
      </c>
      <c r="CC263" s="111">
        <v>0</v>
      </c>
      <c r="CD263" s="112">
        <v>5</v>
      </c>
      <c r="CE263" s="114">
        <v>0.95899999999999996</v>
      </c>
      <c r="CF263" s="216">
        <v>0</v>
      </c>
      <c r="CG263" s="216">
        <v>0</v>
      </c>
      <c r="CH263" s="107">
        <v>3</v>
      </c>
      <c r="CI263" s="110">
        <f>1/8</f>
        <v>0.125</v>
      </c>
      <c r="CJ263" s="107">
        <v>1</v>
      </c>
      <c r="CK263" s="107">
        <v>0</v>
      </c>
      <c r="CL263" s="112">
        <v>0</v>
      </c>
      <c r="CM263" s="112">
        <v>0</v>
      </c>
      <c r="CN263" s="115">
        <v>6.666666666666667</v>
      </c>
      <c r="CO263" s="115">
        <v>20.666666666666668</v>
      </c>
      <c r="CP263" s="115">
        <v>1246.6666666666667</v>
      </c>
      <c r="CQ263" s="116">
        <v>502925.9259259259</v>
      </c>
      <c r="CR263" s="115">
        <v>0</v>
      </c>
      <c r="CS263" s="115">
        <v>1</v>
      </c>
      <c r="CT263" s="112">
        <v>3</v>
      </c>
      <c r="CU263" s="112">
        <v>0</v>
      </c>
      <c r="CV263" s="112">
        <v>216</v>
      </c>
      <c r="CW263" s="112">
        <v>10</v>
      </c>
    </row>
    <row r="264" spans="1:101" s="219" customFormat="1" x14ac:dyDescent="0.25">
      <c r="A264" s="110" t="s">
        <v>204</v>
      </c>
      <c r="B264" s="111">
        <v>2</v>
      </c>
      <c r="C264" s="111">
        <v>10</v>
      </c>
      <c r="D264" s="111">
        <v>114</v>
      </c>
      <c r="E264" s="111">
        <v>3</v>
      </c>
      <c r="F264" s="111">
        <v>0</v>
      </c>
      <c r="G264" s="111">
        <v>8</v>
      </c>
      <c r="H264" s="111"/>
      <c r="I264" s="111"/>
      <c r="J264" s="111">
        <v>1</v>
      </c>
      <c r="K264" s="216">
        <v>7</v>
      </c>
      <c r="L264" s="111">
        <v>454.2</v>
      </c>
      <c r="M264" s="111" t="s">
        <v>569</v>
      </c>
      <c r="N264" s="111">
        <v>0</v>
      </c>
      <c r="O264" s="111">
        <v>0</v>
      </c>
      <c r="P264" s="111">
        <v>0</v>
      </c>
      <c r="Q264" s="111">
        <v>0</v>
      </c>
      <c r="R264" s="109">
        <v>0.64500000000000002</v>
      </c>
      <c r="S264" s="111">
        <v>2</v>
      </c>
      <c r="T264" s="2">
        <v>0</v>
      </c>
      <c r="U264" s="107">
        <v>0</v>
      </c>
      <c r="V264" s="112">
        <v>33</v>
      </c>
      <c r="W264" s="107">
        <v>32</v>
      </c>
      <c r="X264" s="217">
        <v>1</v>
      </c>
      <c r="Y264" s="217">
        <v>7.2</v>
      </c>
      <c r="Z264" s="112">
        <v>0</v>
      </c>
      <c r="AA264" s="112">
        <v>0</v>
      </c>
      <c r="AB264" s="112">
        <v>306</v>
      </c>
      <c r="AC264" s="112">
        <v>17</v>
      </c>
      <c r="AD264" s="112">
        <v>0</v>
      </c>
      <c r="AE264" s="109">
        <v>0.51700000000000002</v>
      </c>
      <c r="AF264" s="109">
        <v>4.8000000000000001E-2</v>
      </c>
      <c r="AG264" s="107">
        <v>0</v>
      </c>
      <c r="AH264" s="107">
        <v>0</v>
      </c>
      <c r="AI264" s="106">
        <v>0</v>
      </c>
      <c r="AJ264" s="107">
        <v>0</v>
      </c>
      <c r="AK264" s="107">
        <v>0</v>
      </c>
      <c r="AL264" s="111">
        <v>1</v>
      </c>
      <c r="AM264" s="111">
        <v>49.9</v>
      </c>
      <c r="AN264" s="107">
        <v>0</v>
      </c>
      <c r="AO264" s="107">
        <v>1</v>
      </c>
      <c r="AP264" s="109">
        <v>0.216</v>
      </c>
      <c r="AQ264" s="105">
        <v>0</v>
      </c>
      <c r="AR264" s="106">
        <v>1.88752931699</v>
      </c>
      <c r="AS264" s="107">
        <v>0</v>
      </c>
      <c r="AT264" s="107">
        <v>0</v>
      </c>
      <c r="AU264" s="107">
        <v>0</v>
      </c>
      <c r="AV264" s="108">
        <v>0.86511240676800005</v>
      </c>
      <c r="AW264" s="107">
        <v>0</v>
      </c>
      <c r="AX264" s="107">
        <v>0</v>
      </c>
      <c r="AY264" s="107">
        <v>0</v>
      </c>
      <c r="AZ264" s="107">
        <v>0</v>
      </c>
      <c r="BA264" s="218" t="s">
        <v>588</v>
      </c>
      <c r="BB264" s="218" t="s">
        <v>589</v>
      </c>
      <c r="BC264" s="111">
        <v>7</v>
      </c>
      <c r="BD264" s="107">
        <v>2546</v>
      </c>
      <c r="BE264" s="107">
        <v>21</v>
      </c>
      <c r="BF264" s="109">
        <v>0.439</v>
      </c>
      <c r="BG264" s="105">
        <v>0</v>
      </c>
      <c r="BH264" s="113">
        <v>0</v>
      </c>
      <c r="BI264" s="113">
        <v>0</v>
      </c>
      <c r="BJ264" s="113">
        <v>0.135834311406</v>
      </c>
      <c r="BK264" s="113">
        <v>0</v>
      </c>
      <c r="BL264" s="113">
        <v>0</v>
      </c>
      <c r="BM264" s="113">
        <v>0</v>
      </c>
      <c r="BN264" s="113">
        <v>48.88699983446201</v>
      </c>
      <c r="BO264" s="105">
        <v>2</v>
      </c>
      <c r="BP264" s="105">
        <v>0</v>
      </c>
      <c r="BQ264" s="105">
        <v>0</v>
      </c>
      <c r="BR264" s="111" t="s">
        <v>564</v>
      </c>
      <c r="BS264" s="111" t="s">
        <v>564</v>
      </c>
      <c r="BT264" s="111" t="s">
        <v>564</v>
      </c>
      <c r="BU264" s="107">
        <v>0</v>
      </c>
      <c r="BV264" s="106">
        <v>0</v>
      </c>
      <c r="BW264" s="107">
        <v>0</v>
      </c>
      <c r="BX264" s="107">
        <v>0</v>
      </c>
      <c r="BY264" s="216">
        <v>3</v>
      </c>
      <c r="BZ264" s="220">
        <v>2259.5</v>
      </c>
      <c r="CA264" s="111">
        <v>0</v>
      </c>
      <c r="CB264" s="111">
        <v>45</v>
      </c>
      <c r="CC264" s="111">
        <v>0</v>
      </c>
      <c r="CD264" s="112">
        <v>5</v>
      </c>
      <c r="CE264" s="114">
        <v>0.95099999999999996</v>
      </c>
      <c r="CF264" s="216">
        <v>4</v>
      </c>
      <c r="CG264" s="216">
        <v>148.19999999999999</v>
      </c>
      <c r="CH264" s="107">
        <v>0</v>
      </c>
      <c r="CI264" s="110"/>
      <c r="CJ264" s="107">
        <v>0</v>
      </c>
      <c r="CK264" s="107">
        <v>0</v>
      </c>
      <c r="CL264" s="112">
        <v>0</v>
      </c>
      <c r="CM264" s="112">
        <v>0</v>
      </c>
      <c r="CN264" s="115">
        <v>5</v>
      </c>
      <c r="CO264" s="115">
        <v>0</v>
      </c>
      <c r="CP264" s="115">
        <v>0</v>
      </c>
      <c r="CQ264" s="116">
        <v>69322.222222222219</v>
      </c>
      <c r="CR264" s="115">
        <v>0</v>
      </c>
      <c r="CS264" s="115">
        <v>0</v>
      </c>
      <c r="CT264" s="112">
        <v>2</v>
      </c>
      <c r="CU264" s="112">
        <v>0</v>
      </c>
      <c r="CV264" s="112">
        <v>0</v>
      </c>
      <c r="CW264" s="112">
        <v>0</v>
      </c>
    </row>
    <row r="265" spans="1:101" s="219" customFormat="1" x14ac:dyDescent="0.25">
      <c r="A265" s="110" t="s">
        <v>317</v>
      </c>
      <c r="B265" s="111">
        <v>7</v>
      </c>
      <c r="C265" s="111">
        <v>24</v>
      </c>
      <c r="D265" s="111">
        <v>357</v>
      </c>
      <c r="E265" s="111">
        <v>6</v>
      </c>
      <c r="F265" s="111">
        <v>1</v>
      </c>
      <c r="G265" s="111">
        <v>37</v>
      </c>
      <c r="H265" s="111"/>
      <c r="I265" s="111"/>
      <c r="J265" s="111">
        <v>13</v>
      </c>
      <c r="K265" s="216">
        <v>11</v>
      </c>
      <c r="L265" s="111">
        <v>898.4</v>
      </c>
      <c r="M265" s="111" t="s">
        <v>569</v>
      </c>
      <c r="N265" s="111">
        <v>7</v>
      </c>
      <c r="O265" s="111">
        <v>0</v>
      </c>
      <c r="P265" s="111">
        <v>0</v>
      </c>
      <c r="Q265" s="111">
        <v>2</v>
      </c>
      <c r="R265" s="109">
        <v>0.5</v>
      </c>
      <c r="S265" s="111">
        <v>9</v>
      </c>
      <c r="T265" s="2">
        <v>0</v>
      </c>
      <c r="U265" s="107">
        <v>1</v>
      </c>
      <c r="V265" s="112">
        <v>36</v>
      </c>
      <c r="W265" s="107">
        <v>45</v>
      </c>
      <c r="X265" s="217">
        <v>3</v>
      </c>
      <c r="Y265" s="217">
        <v>224.8</v>
      </c>
      <c r="Z265" s="112">
        <v>0</v>
      </c>
      <c r="AA265" s="112">
        <v>0</v>
      </c>
      <c r="AB265" s="112">
        <v>1698</v>
      </c>
      <c r="AC265" s="112">
        <v>360</v>
      </c>
      <c r="AD265" s="112">
        <v>2</v>
      </c>
      <c r="AE265" s="109">
        <v>0.70930232558139539</v>
      </c>
      <c r="AF265" s="109">
        <v>6.8965517241379309E-2</v>
      </c>
      <c r="AG265" s="107">
        <v>0</v>
      </c>
      <c r="AH265" s="107">
        <v>1</v>
      </c>
      <c r="AI265" s="106">
        <v>14778.02490923213</v>
      </c>
      <c r="AJ265" s="107">
        <v>0</v>
      </c>
      <c r="AK265" s="107">
        <v>0</v>
      </c>
      <c r="AL265" s="111">
        <v>2</v>
      </c>
      <c r="AM265" s="111">
        <v>86.6</v>
      </c>
      <c r="AN265" s="107">
        <v>0</v>
      </c>
      <c r="AO265" s="107">
        <v>25</v>
      </c>
      <c r="AP265" s="109">
        <v>0.18390804597701149</v>
      </c>
      <c r="AQ265" s="105">
        <v>2.3663106806699999E-3</v>
      </c>
      <c r="AR265" s="106">
        <v>267.93813439100001</v>
      </c>
      <c r="AS265" s="107">
        <v>0</v>
      </c>
      <c r="AT265" s="107">
        <v>0</v>
      </c>
      <c r="AU265" s="107">
        <v>2</v>
      </c>
      <c r="AV265" s="108">
        <v>2.5942183809600001</v>
      </c>
      <c r="AW265" s="107">
        <v>0</v>
      </c>
      <c r="AX265" s="107">
        <v>0</v>
      </c>
      <c r="AY265" s="107">
        <v>0</v>
      </c>
      <c r="AZ265" s="107">
        <v>0</v>
      </c>
      <c r="BA265" s="218" t="s">
        <v>588</v>
      </c>
      <c r="BB265" s="218" t="s">
        <v>589</v>
      </c>
      <c r="BC265" s="111">
        <v>0</v>
      </c>
      <c r="BD265" s="107">
        <v>5673</v>
      </c>
      <c r="BE265" s="107">
        <v>626</v>
      </c>
      <c r="BF265" s="109">
        <v>0.55172413793103448</v>
      </c>
      <c r="BG265" s="105">
        <v>0</v>
      </c>
      <c r="BH265" s="113">
        <v>0</v>
      </c>
      <c r="BI265" s="113">
        <v>0</v>
      </c>
      <c r="BJ265" s="113">
        <v>14.0413769089</v>
      </c>
      <c r="BK265" s="113">
        <v>0</v>
      </c>
      <c r="BL265" s="113">
        <v>0</v>
      </c>
      <c r="BM265" s="113">
        <v>290.52119405899998</v>
      </c>
      <c r="BN265" s="113">
        <v>251.1155006565202</v>
      </c>
      <c r="BO265" s="105">
        <v>1</v>
      </c>
      <c r="BP265" s="105">
        <v>0</v>
      </c>
      <c r="BQ265" s="105">
        <v>0</v>
      </c>
      <c r="BR265" s="111" t="s">
        <v>564</v>
      </c>
      <c r="BS265" s="111" t="s">
        <v>564</v>
      </c>
      <c r="BT265" s="111" t="s">
        <v>564</v>
      </c>
      <c r="BU265" s="107">
        <v>0</v>
      </c>
      <c r="BV265" s="106">
        <v>0</v>
      </c>
      <c r="BW265" s="107">
        <v>5</v>
      </c>
      <c r="BX265" s="107">
        <v>1810</v>
      </c>
      <c r="BY265" s="216" t="s">
        <v>588</v>
      </c>
      <c r="BZ265" s="216" t="s">
        <v>589</v>
      </c>
      <c r="CA265" s="111">
        <v>0</v>
      </c>
      <c r="CB265" s="111">
        <v>0</v>
      </c>
      <c r="CC265" s="111">
        <v>0</v>
      </c>
      <c r="CD265" s="112">
        <v>10</v>
      </c>
      <c r="CE265" s="114">
        <v>0.95799999999999996</v>
      </c>
      <c r="CF265" s="216">
        <v>7</v>
      </c>
      <c r="CG265" s="216">
        <v>445.3</v>
      </c>
      <c r="CH265" s="107">
        <v>2</v>
      </c>
      <c r="CI265" s="110"/>
      <c r="CJ265" s="107">
        <v>14</v>
      </c>
      <c r="CK265" s="107">
        <v>0</v>
      </c>
      <c r="CL265" s="112">
        <v>0</v>
      </c>
      <c r="CM265" s="112">
        <v>0</v>
      </c>
      <c r="CN265" s="115">
        <v>15</v>
      </c>
      <c r="CO265" s="115">
        <v>103</v>
      </c>
      <c r="CP265" s="115">
        <v>6548.333333333333</v>
      </c>
      <c r="CQ265" s="116">
        <v>58448.148148148146</v>
      </c>
      <c r="CR265" s="115">
        <v>2</v>
      </c>
      <c r="CS265" s="115">
        <v>2</v>
      </c>
      <c r="CT265" s="112">
        <v>6</v>
      </c>
      <c r="CU265" s="112">
        <v>40</v>
      </c>
      <c r="CV265" s="112">
        <v>640</v>
      </c>
      <c r="CW265" s="112">
        <v>0</v>
      </c>
    </row>
    <row r="266" spans="1:101" s="219" customFormat="1" x14ac:dyDescent="0.25">
      <c r="A266" s="110" t="s">
        <v>276</v>
      </c>
      <c r="B266" s="111">
        <v>7</v>
      </c>
      <c r="C266" s="111">
        <v>37</v>
      </c>
      <c r="D266" s="111">
        <v>422</v>
      </c>
      <c r="E266" s="111">
        <v>9</v>
      </c>
      <c r="F266" s="111">
        <v>0</v>
      </c>
      <c r="G266" s="111">
        <v>11</v>
      </c>
      <c r="H266" s="111"/>
      <c r="I266" s="111"/>
      <c r="J266" s="111">
        <v>2</v>
      </c>
      <c r="K266" s="216">
        <v>5</v>
      </c>
      <c r="L266" s="111">
        <v>2176.4</v>
      </c>
      <c r="M266" s="111" t="s">
        <v>569</v>
      </c>
      <c r="N266" s="111">
        <v>1</v>
      </c>
      <c r="O266" s="111">
        <v>0</v>
      </c>
      <c r="P266" s="111">
        <v>0</v>
      </c>
      <c r="Q266" s="111">
        <v>4</v>
      </c>
      <c r="R266" s="109">
        <v>0.72916666666666663</v>
      </c>
      <c r="S266" s="111">
        <v>2</v>
      </c>
      <c r="T266" s="2">
        <v>0</v>
      </c>
      <c r="U266" s="107">
        <v>0</v>
      </c>
      <c r="V266" s="112">
        <v>145</v>
      </c>
      <c r="W266" s="107">
        <v>116</v>
      </c>
      <c r="X266" s="217">
        <v>3</v>
      </c>
      <c r="Y266" s="217">
        <v>187.1</v>
      </c>
      <c r="Z266" s="112">
        <v>0</v>
      </c>
      <c r="AA266" s="112">
        <v>0</v>
      </c>
      <c r="AB266" s="112">
        <v>755</v>
      </c>
      <c r="AC266" s="112">
        <v>200</v>
      </c>
      <c r="AD266" s="112">
        <v>0</v>
      </c>
      <c r="AE266" s="109">
        <v>0.44983818770226536</v>
      </c>
      <c r="AF266" s="109">
        <v>5.5194805194805192E-2</v>
      </c>
      <c r="AG266" s="107">
        <v>0</v>
      </c>
      <c r="AH266" s="107">
        <v>0</v>
      </c>
      <c r="AI266" s="106">
        <v>21461.292315844606</v>
      </c>
      <c r="AJ266" s="107">
        <v>0</v>
      </c>
      <c r="AK266" s="107">
        <v>1</v>
      </c>
      <c r="AL266" s="111">
        <v>0</v>
      </c>
      <c r="AM266" s="111">
        <v>0</v>
      </c>
      <c r="AN266" s="107">
        <v>0</v>
      </c>
      <c r="AO266" s="107">
        <v>1</v>
      </c>
      <c r="AP266" s="109">
        <v>0.20064724919093851</v>
      </c>
      <c r="AQ266" s="105">
        <v>0</v>
      </c>
      <c r="AR266" s="106">
        <v>274.62750162700002</v>
      </c>
      <c r="AS266" s="107">
        <v>0</v>
      </c>
      <c r="AT266" s="107">
        <v>2</v>
      </c>
      <c r="AU266" s="107">
        <v>0</v>
      </c>
      <c r="AV266" s="108">
        <v>4.3816497198500004</v>
      </c>
      <c r="AW266" s="107">
        <v>0</v>
      </c>
      <c r="AX266" s="107">
        <v>0</v>
      </c>
      <c r="AY266" s="107">
        <v>0</v>
      </c>
      <c r="AZ266" s="107">
        <v>0</v>
      </c>
      <c r="BA266" s="218">
        <v>1</v>
      </c>
      <c r="BB266" s="218">
        <v>42.8</v>
      </c>
      <c r="BC266" s="111">
        <v>881</v>
      </c>
      <c r="BD266" s="107">
        <v>935</v>
      </c>
      <c r="BE266" s="107">
        <v>31</v>
      </c>
      <c r="BF266" s="109">
        <v>0.30097087378640774</v>
      </c>
      <c r="BG266" s="105">
        <v>0</v>
      </c>
      <c r="BH266" s="113">
        <v>0</v>
      </c>
      <c r="BI266" s="113">
        <v>447.06906040799998</v>
      </c>
      <c r="BJ266" s="113">
        <v>499.38693213200003</v>
      </c>
      <c r="BK266" s="113">
        <v>446.51602666600002</v>
      </c>
      <c r="BL266" s="113">
        <v>179.70668530099999</v>
      </c>
      <c r="BM266" s="113">
        <v>179.15418734400001</v>
      </c>
      <c r="BN266" s="113">
        <v>175.78259799695184</v>
      </c>
      <c r="BO266" s="105">
        <v>4</v>
      </c>
      <c r="BP266" s="105">
        <v>0</v>
      </c>
      <c r="BQ266" s="105">
        <v>0</v>
      </c>
      <c r="BR266" s="111" t="s">
        <v>564</v>
      </c>
      <c r="BS266" s="111" t="s">
        <v>564</v>
      </c>
      <c r="BT266" s="111" t="s">
        <v>564</v>
      </c>
      <c r="BU266" s="107">
        <v>0</v>
      </c>
      <c r="BV266" s="106">
        <v>0</v>
      </c>
      <c r="BW266" s="107">
        <v>1</v>
      </c>
      <c r="BX266" s="107">
        <v>35</v>
      </c>
      <c r="BY266" s="216">
        <v>1</v>
      </c>
      <c r="BZ266" s="220">
        <v>1213.3</v>
      </c>
      <c r="CA266" s="111">
        <v>7</v>
      </c>
      <c r="CB266" s="111">
        <v>257</v>
      </c>
      <c r="CC266" s="111">
        <v>0</v>
      </c>
      <c r="CD266" s="112">
        <v>4</v>
      </c>
      <c r="CE266" s="114">
        <v>0.96699999999999997</v>
      </c>
      <c r="CF266" s="216">
        <v>2</v>
      </c>
      <c r="CG266" s="216">
        <v>50.8</v>
      </c>
      <c r="CH266" s="107">
        <v>0</v>
      </c>
      <c r="CI266" s="110"/>
      <c r="CJ266" s="107">
        <v>3</v>
      </c>
      <c r="CK266" s="107">
        <v>1</v>
      </c>
      <c r="CL266" s="112">
        <v>0</v>
      </c>
      <c r="CM266" s="112">
        <v>0</v>
      </c>
      <c r="CN266" s="115">
        <v>5</v>
      </c>
      <c r="CO266" s="115">
        <v>0</v>
      </c>
      <c r="CP266" s="115">
        <v>0</v>
      </c>
      <c r="CQ266" s="116">
        <v>122333.33333333334</v>
      </c>
      <c r="CR266" s="115">
        <v>0</v>
      </c>
      <c r="CS266" s="115">
        <v>0</v>
      </c>
      <c r="CT266" s="112">
        <v>0</v>
      </c>
      <c r="CU266" s="112">
        <v>3</v>
      </c>
      <c r="CV266" s="112">
        <v>84</v>
      </c>
      <c r="CW266" s="112">
        <v>11</v>
      </c>
    </row>
    <row r="267" spans="1:101" s="219" customFormat="1" x14ac:dyDescent="0.25">
      <c r="A267" s="110" t="s">
        <v>135</v>
      </c>
      <c r="B267" s="111">
        <v>1</v>
      </c>
      <c r="C267" s="111">
        <v>16</v>
      </c>
      <c r="D267" s="111">
        <v>179</v>
      </c>
      <c r="E267" s="111">
        <v>5</v>
      </c>
      <c r="F267" s="111">
        <v>0</v>
      </c>
      <c r="G267" s="111">
        <v>23</v>
      </c>
      <c r="H267" s="111"/>
      <c r="I267" s="111"/>
      <c r="J267" s="111">
        <v>16</v>
      </c>
      <c r="K267" s="216">
        <v>6</v>
      </c>
      <c r="L267" s="111">
        <v>1046.5</v>
      </c>
      <c r="M267" s="111" t="s">
        <v>568</v>
      </c>
      <c r="N267" s="111">
        <v>3</v>
      </c>
      <c r="O267" s="111">
        <v>258</v>
      </c>
      <c r="P267" s="111">
        <v>30</v>
      </c>
      <c r="Q267" s="111">
        <v>0</v>
      </c>
      <c r="R267" s="109">
        <v>0.64500000000000002</v>
      </c>
      <c r="S267" s="111">
        <v>5</v>
      </c>
      <c r="T267" s="2">
        <v>0</v>
      </c>
      <c r="U267" s="107">
        <v>1</v>
      </c>
      <c r="V267" s="112">
        <v>35</v>
      </c>
      <c r="W267" s="107">
        <v>719</v>
      </c>
      <c r="X267" s="217">
        <v>3</v>
      </c>
      <c r="Y267" s="217">
        <v>1086.0999999999999</v>
      </c>
      <c r="Z267" s="112">
        <v>0</v>
      </c>
      <c r="AA267" s="112">
        <v>0</v>
      </c>
      <c r="AB267" s="112">
        <v>3888</v>
      </c>
      <c r="AC267" s="112">
        <v>501</v>
      </c>
      <c r="AD267" s="112">
        <v>3</v>
      </c>
      <c r="AE267" s="109">
        <v>0.51700000000000002</v>
      </c>
      <c r="AF267" s="109">
        <v>4.8000000000000001E-2</v>
      </c>
      <c r="AG267" s="107">
        <v>0</v>
      </c>
      <c r="AH267" s="107">
        <v>1</v>
      </c>
      <c r="AI267" s="106">
        <v>26163.16058276593</v>
      </c>
      <c r="AJ267" s="107">
        <v>2</v>
      </c>
      <c r="AK267" s="107">
        <v>0</v>
      </c>
      <c r="AL267" s="111">
        <v>0</v>
      </c>
      <c r="AM267" s="111">
        <v>0</v>
      </c>
      <c r="AN267" s="107">
        <v>6</v>
      </c>
      <c r="AO267" s="107">
        <v>8</v>
      </c>
      <c r="AP267" s="109">
        <v>0.216</v>
      </c>
      <c r="AQ267" s="105">
        <v>0</v>
      </c>
      <c r="AR267" s="106">
        <v>78.9722455207</v>
      </c>
      <c r="AS267" s="107">
        <v>0</v>
      </c>
      <c r="AT267" s="107">
        <v>4</v>
      </c>
      <c r="AU267" s="107">
        <v>2</v>
      </c>
      <c r="AV267" s="108">
        <v>0.39266624797900002</v>
      </c>
      <c r="AW267" s="107">
        <v>0</v>
      </c>
      <c r="AX267" s="107">
        <v>0</v>
      </c>
      <c r="AY267" s="107">
        <v>0</v>
      </c>
      <c r="AZ267" s="107">
        <v>1</v>
      </c>
      <c r="BA267" s="218" t="s">
        <v>588</v>
      </c>
      <c r="BB267" s="218" t="s">
        <v>589</v>
      </c>
      <c r="BC267" s="111">
        <v>284</v>
      </c>
      <c r="BD267" s="107">
        <v>3627</v>
      </c>
      <c r="BE267" s="107">
        <v>326</v>
      </c>
      <c r="BF267" s="109">
        <v>0.439</v>
      </c>
      <c r="BG267" s="105">
        <v>0</v>
      </c>
      <c r="BH267" s="113">
        <v>0</v>
      </c>
      <c r="BI267" s="113">
        <v>0</v>
      </c>
      <c r="BJ267" s="113">
        <v>34.0155760078</v>
      </c>
      <c r="BK267" s="113">
        <v>0</v>
      </c>
      <c r="BL267" s="113">
        <v>28.435486804099998</v>
      </c>
      <c r="BM267" s="113">
        <v>253.20258825599998</v>
      </c>
      <c r="BN267" s="113">
        <v>7.8663709043530003</v>
      </c>
      <c r="BO267" s="105">
        <v>0</v>
      </c>
      <c r="BP267" s="105">
        <v>0</v>
      </c>
      <c r="BQ267" s="105">
        <v>0</v>
      </c>
      <c r="BR267" s="111" t="s">
        <v>564</v>
      </c>
      <c r="BS267" s="111" t="s">
        <v>564</v>
      </c>
      <c r="BT267" s="111" t="s">
        <v>564</v>
      </c>
      <c r="BU267" s="107">
        <v>0</v>
      </c>
      <c r="BV267" s="106">
        <v>3</v>
      </c>
      <c r="BW267" s="107">
        <v>2</v>
      </c>
      <c r="BX267" s="107">
        <v>21</v>
      </c>
      <c r="BY267" s="216" t="s">
        <v>588</v>
      </c>
      <c r="BZ267" s="216" t="s">
        <v>589</v>
      </c>
      <c r="CA267" s="111">
        <v>0</v>
      </c>
      <c r="CB267" s="111">
        <v>162</v>
      </c>
      <c r="CC267" s="111">
        <v>0</v>
      </c>
      <c r="CD267" s="112">
        <v>3</v>
      </c>
      <c r="CE267" s="114">
        <v>0.96299999999999997</v>
      </c>
      <c r="CF267" s="216">
        <v>0</v>
      </c>
      <c r="CG267" s="216">
        <v>0</v>
      </c>
      <c r="CH267" s="107">
        <v>4</v>
      </c>
      <c r="CI267" s="110"/>
      <c r="CJ267" s="107">
        <v>3</v>
      </c>
      <c r="CK267" s="107">
        <v>0</v>
      </c>
      <c r="CL267" s="112">
        <v>1</v>
      </c>
      <c r="CM267" s="112">
        <v>1</v>
      </c>
      <c r="CN267" s="115">
        <v>5</v>
      </c>
      <c r="CO267" s="115">
        <v>0</v>
      </c>
      <c r="CP267" s="115">
        <v>0</v>
      </c>
      <c r="CQ267" s="116">
        <v>194374.0740740741</v>
      </c>
      <c r="CR267" s="115">
        <v>3</v>
      </c>
      <c r="CS267" s="115">
        <v>1</v>
      </c>
      <c r="CT267" s="112">
        <v>2</v>
      </c>
      <c r="CU267" s="112">
        <v>0</v>
      </c>
      <c r="CV267" s="112">
        <v>363</v>
      </c>
      <c r="CW267" s="112">
        <v>156</v>
      </c>
    </row>
    <row r="268" spans="1:101" s="219" customFormat="1" x14ac:dyDescent="0.25">
      <c r="A268" s="110" t="s">
        <v>94</v>
      </c>
      <c r="B268" s="111">
        <v>65</v>
      </c>
      <c r="C268" s="111">
        <v>166</v>
      </c>
      <c r="D268" s="111">
        <v>3096</v>
      </c>
      <c r="E268" s="111">
        <v>84</v>
      </c>
      <c r="F268" s="111">
        <v>4</v>
      </c>
      <c r="G268" s="111">
        <v>75</v>
      </c>
      <c r="H268" s="111">
        <v>1</v>
      </c>
      <c r="I268" s="111"/>
      <c r="J268" s="111">
        <v>25</v>
      </c>
      <c r="K268" s="216">
        <v>3</v>
      </c>
      <c r="L268" s="111">
        <v>1819.9</v>
      </c>
      <c r="M268" s="111" t="s">
        <v>568</v>
      </c>
      <c r="N268" s="111">
        <v>7</v>
      </c>
      <c r="O268" s="111">
        <v>105</v>
      </c>
      <c r="P268" s="111">
        <v>0</v>
      </c>
      <c r="Q268" s="111">
        <v>60</v>
      </c>
      <c r="R268" s="109">
        <v>0.77647058823529413</v>
      </c>
      <c r="S268" s="111">
        <v>10</v>
      </c>
      <c r="T268" s="2">
        <v>0</v>
      </c>
      <c r="U268" s="107">
        <v>0</v>
      </c>
      <c r="V268" s="112">
        <v>18853</v>
      </c>
      <c r="W268" s="107">
        <v>156</v>
      </c>
      <c r="X268" s="217">
        <v>0</v>
      </c>
      <c r="Y268" s="217">
        <v>0</v>
      </c>
      <c r="Z268" s="112">
        <v>0</v>
      </c>
      <c r="AA268" s="112">
        <v>0</v>
      </c>
      <c r="AB268" s="112">
        <v>0</v>
      </c>
      <c r="AC268" s="112">
        <v>0</v>
      </c>
      <c r="AD268" s="112">
        <v>4</v>
      </c>
      <c r="AE268" s="109">
        <v>0.55462184873949583</v>
      </c>
      <c r="AF268" s="109">
        <v>6.7226890756302518E-2</v>
      </c>
      <c r="AG268" s="107">
        <v>0</v>
      </c>
      <c r="AH268" s="107">
        <v>0</v>
      </c>
      <c r="AI268" s="106">
        <v>65749.841359868893</v>
      </c>
      <c r="AJ268" s="107">
        <v>0</v>
      </c>
      <c r="AK268" s="107">
        <v>0</v>
      </c>
      <c r="AL268" s="111">
        <v>2</v>
      </c>
      <c r="AM268" s="111">
        <v>156.80000000000001</v>
      </c>
      <c r="AN268" s="107">
        <v>0</v>
      </c>
      <c r="AO268" s="107">
        <v>14</v>
      </c>
      <c r="AP268" s="109">
        <v>0.26050420168067229</v>
      </c>
      <c r="AQ268" s="105">
        <v>0</v>
      </c>
      <c r="AR268" s="106">
        <v>40.309603827499998</v>
      </c>
      <c r="AS268" s="107">
        <v>1</v>
      </c>
      <c r="AT268" s="107">
        <v>6</v>
      </c>
      <c r="AU268" s="107">
        <v>4</v>
      </c>
      <c r="AV268" s="108">
        <v>190.31796447399998</v>
      </c>
      <c r="AW268" s="107">
        <v>1</v>
      </c>
      <c r="AX268" s="107">
        <v>0</v>
      </c>
      <c r="AY268" s="107">
        <v>0</v>
      </c>
      <c r="AZ268" s="107">
        <v>0</v>
      </c>
      <c r="BA268" s="218" t="s">
        <v>588</v>
      </c>
      <c r="BB268" s="218" t="s">
        <v>589</v>
      </c>
      <c r="BC268" s="111">
        <v>50</v>
      </c>
      <c r="BD268" s="107">
        <v>651</v>
      </c>
      <c r="BE268" s="107">
        <v>0</v>
      </c>
      <c r="BF268" s="109">
        <v>0.52941176470588236</v>
      </c>
      <c r="BG268" s="105">
        <v>103.443545529</v>
      </c>
      <c r="BH268" s="113">
        <v>0</v>
      </c>
      <c r="BI268" s="113">
        <v>0</v>
      </c>
      <c r="BJ268" s="113">
        <v>660.76171208100004</v>
      </c>
      <c r="BK268" s="113">
        <v>0</v>
      </c>
      <c r="BL268" s="113">
        <v>0</v>
      </c>
      <c r="BM268" s="113">
        <v>94.290825276299998</v>
      </c>
      <c r="BN268" s="113">
        <v>1937.0149302387963</v>
      </c>
      <c r="BO268" s="105">
        <v>17</v>
      </c>
      <c r="BP268" s="105">
        <v>0</v>
      </c>
      <c r="BQ268" s="105">
        <v>0</v>
      </c>
      <c r="BR268" s="111" t="s">
        <v>564</v>
      </c>
      <c r="BS268" s="111" t="s">
        <v>564</v>
      </c>
      <c r="BT268" s="111" t="s">
        <v>564</v>
      </c>
      <c r="BU268" s="107">
        <v>0</v>
      </c>
      <c r="BV268" s="106">
        <v>0</v>
      </c>
      <c r="BW268" s="107">
        <v>5</v>
      </c>
      <c r="BX268" s="107">
        <v>143</v>
      </c>
      <c r="BY268" s="216" t="s">
        <v>588</v>
      </c>
      <c r="BZ268" s="216" t="s">
        <v>589</v>
      </c>
      <c r="CA268" s="111">
        <v>0</v>
      </c>
      <c r="CB268" s="111">
        <v>59</v>
      </c>
      <c r="CC268" s="111">
        <v>0</v>
      </c>
      <c r="CD268" s="112">
        <v>22</v>
      </c>
      <c r="CE268" s="114">
        <v>0.94199999999999995</v>
      </c>
      <c r="CF268" s="216">
        <v>4</v>
      </c>
      <c r="CG268" s="216">
        <v>156.30000000000001</v>
      </c>
      <c r="CH268" s="107">
        <v>2</v>
      </c>
      <c r="CI268" s="110"/>
      <c r="CJ268" s="107">
        <v>3</v>
      </c>
      <c r="CK268" s="107">
        <v>0</v>
      </c>
      <c r="CL268" s="112">
        <v>0</v>
      </c>
      <c r="CM268" s="112">
        <v>0</v>
      </c>
      <c r="CN268" s="115">
        <v>28.333333333333332</v>
      </c>
      <c r="CO268" s="115">
        <v>413</v>
      </c>
      <c r="CP268" s="115">
        <v>27534.333333333332</v>
      </c>
      <c r="CQ268" s="116">
        <v>948762.96296296304</v>
      </c>
      <c r="CR268" s="115">
        <v>4</v>
      </c>
      <c r="CS268" s="115">
        <v>1</v>
      </c>
      <c r="CT268" s="112">
        <v>12</v>
      </c>
      <c r="CU268" s="112">
        <v>0</v>
      </c>
      <c r="CV268" s="112">
        <v>316</v>
      </c>
      <c r="CW268" s="112">
        <v>0</v>
      </c>
    </row>
    <row r="269" spans="1:101" s="219" customFormat="1" x14ac:dyDescent="0.25">
      <c r="A269" s="110" t="s">
        <v>207</v>
      </c>
      <c r="B269" s="111">
        <v>43</v>
      </c>
      <c r="C269" s="111">
        <v>202</v>
      </c>
      <c r="D269" s="111">
        <v>3034</v>
      </c>
      <c r="E269" s="111">
        <v>69</v>
      </c>
      <c r="F269" s="111">
        <v>3</v>
      </c>
      <c r="G269" s="111">
        <v>42</v>
      </c>
      <c r="H269" s="111"/>
      <c r="I269" s="111"/>
      <c r="J269" s="111">
        <v>18</v>
      </c>
      <c r="K269" s="216">
        <v>2</v>
      </c>
      <c r="L269" s="111">
        <v>174</v>
      </c>
      <c r="M269" s="111" t="s">
        <v>568</v>
      </c>
      <c r="N269" s="111">
        <v>2</v>
      </c>
      <c r="O269" s="111">
        <v>71</v>
      </c>
      <c r="P269" s="111">
        <v>0</v>
      </c>
      <c r="Q269" s="111">
        <v>27</v>
      </c>
      <c r="R269" s="109">
        <v>0.7</v>
      </c>
      <c r="S269" s="111">
        <v>2</v>
      </c>
      <c r="T269" s="2">
        <v>0</v>
      </c>
      <c r="U269" s="107">
        <v>0</v>
      </c>
      <c r="V269" s="112">
        <v>1062</v>
      </c>
      <c r="W269" s="107">
        <v>34</v>
      </c>
      <c r="X269" s="217">
        <v>3</v>
      </c>
      <c r="Y269" s="217">
        <v>191.1</v>
      </c>
      <c r="Z269" s="112">
        <v>0</v>
      </c>
      <c r="AA269" s="112">
        <v>0</v>
      </c>
      <c r="AB269" s="112">
        <v>516</v>
      </c>
      <c r="AC269" s="112">
        <v>61</v>
      </c>
      <c r="AD269" s="112">
        <v>0</v>
      </c>
      <c r="AE269" s="109">
        <v>0.3888888888888889</v>
      </c>
      <c r="AF269" s="109">
        <v>7.407407407407407E-2</v>
      </c>
      <c r="AG269" s="107">
        <v>0</v>
      </c>
      <c r="AH269" s="107">
        <v>0</v>
      </c>
      <c r="AI269" s="106">
        <v>43349.111317286326</v>
      </c>
      <c r="AJ269" s="107">
        <v>1</v>
      </c>
      <c r="AK269" s="107">
        <v>0</v>
      </c>
      <c r="AL269" s="111">
        <v>0</v>
      </c>
      <c r="AM269" s="111">
        <v>0</v>
      </c>
      <c r="AN269" s="107">
        <v>0</v>
      </c>
      <c r="AO269" s="107">
        <v>6</v>
      </c>
      <c r="AP269" s="109">
        <v>0.14814814814814814</v>
      </c>
      <c r="AQ269" s="105">
        <v>0</v>
      </c>
      <c r="AR269" s="106">
        <v>0</v>
      </c>
      <c r="AS269" s="107">
        <v>1</v>
      </c>
      <c r="AT269" s="107">
        <v>5</v>
      </c>
      <c r="AU269" s="107">
        <v>9</v>
      </c>
      <c r="AV269" s="108">
        <v>348.15796820700001</v>
      </c>
      <c r="AW269" s="107">
        <v>0</v>
      </c>
      <c r="AX269" s="107">
        <v>0</v>
      </c>
      <c r="AY269" s="107">
        <v>0</v>
      </c>
      <c r="AZ269" s="107">
        <v>1</v>
      </c>
      <c r="BA269" s="218">
        <v>2</v>
      </c>
      <c r="BB269" s="218">
        <v>99.8</v>
      </c>
      <c r="BC269" s="111">
        <v>0</v>
      </c>
      <c r="BD269" s="107">
        <v>503</v>
      </c>
      <c r="BE269" s="107">
        <v>31</v>
      </c>
      <c r="BF269" s="109">
        <v>0.46296296296296297</v>
      </c>
      <c r="BG269" s="105">
        <v>234.86727436199999</v>
      </c>
      <c r="BH269" s="113">
        <v>1797.6036934199999</v>
      </c>
      <c r="BI269" s="113">
        <v>1411.26866935</v>
      </c>
      <c r="BJ269" s="113">
        <v>2905.8322166200001</v>
      </c>
      <c r="BK269" s="113">
        <v>1411.26866935</v>
      </c>
      <c r="BL269" s="113">
        <v>409.52657168000002</v>
      </c>
      <c r="BM269" s="113">
        <v>25.910583059699999</v>
      </c>
      <c r="BN269" s="113">
        <v>2584.8595465977769</v>
      </c>
      <c r="BO269" s="105">
        <v>11</v>
      </c>
      <c r="BP269" s="105">
        <v>0</v>
      </c>
      <c r="BQ269" s="105">
        <v>0</v>
      </c>
      <c r="BR269" s="111" t="s">
        <v>564</v>
      </c>
      <c r="BS269" s="111" t="s">
        <v>564</v>
      </c>
      <c r="BT269" s="111" t="s">
        <v>564</v>
      </c>
      <c r="BU269" s="107">
        <v>0</v>
      </c>
      <c r="BV269" s="106">
        <v>1</v>
      </c>
      <c r="BW269" s="107">
        <v>3</v>
      </c>
      <c r="BX269" s="107">
        <v>57</v>
      </c>
      <c r="BY269" s="216">
        <v>1</v>
      </c>
      <c r="BZ269" s="220">
        <v>3000</v>
      </c>
      <c r="CA269" s="111">
        <v>0</v>
      </c>
      <c r="CB269" s="111">
        <v>68</v>
      </c>
      <c r="CC269" s="111">
        <v>0</v>
      </c>
      <c r="CD269" s="112">
        <v>3</v>
      </c>
      <c r="CE269" s="114">
        <v>0.95</v>
      </c>
      <c r="CF269" s="216">
        <v>4</v>
      </c>
      <c r="CG269" s="216">
        <v>155.30000000000001</v>
      </c>
      <c r="CH269" s="107">
        <v>0</v>
      </c>
      <c r="CI269" s="110">
        <v>0.5</v>
      </c>
      <c r="CJ269" s="107">
        <v>3</v>
      </c>
      <c r="CK269" s="107">
        <v>0</v>
      </c>
      <c r="CL269" s="112">
        <v>0</v>
      </c>
      <c r="CM269" s="112">
        <v>0</v>
      </c>
      <c r="CN269" s="115">
        <v>25</v>
      </c>
      <c r="CO269" s="115">
        <v>608</v>
      </c>
      <c r="CP269" s="115">
        <v>26998.666666666668</v>
      </c>
      <c r="CQ269" s="116">
        <v>220200</v>
      </c>
      <c r="CR269" s="115">
        <v>0</v>
      </c>
      <c r="CS269" s="115">
        <v>2</v>
      </c>
      <c r="CT269" s="112">
        <v>9</v>
      </c>
      <c r="CU269" s="112">
        <v>0</v>
      </c>
      <c r="CV269" s="112">
        <v>242</v>
      </c>
      <c r="CW269" s="112">
        <v>67</v>
      </c>
    </row>
    <row r="270" spans="1:101" s="219" customFormat="1" x14ac:dyDescent="0.25">
      <c r="A270" s="110" t="s">
        <v>113</v>
      </c>
      <c r="B270" s="111">
        <v>61</v>
      </c>
      <c r="C270" s="111">
        <v>162</v>
      </c>
      <c r="D270" s="111">
        <v>2019</v>
      </c>
      <c r="E270" s="111">
        <v>116</v>
      </c>
      <c r="F270" s="111">
        <v>3</v>
      </c>
      <c r="G270" s="111">
        <v>34</v>
      </c>
      <c r="H270" s="111"/>
      <c r="I270" s="111"/>
      <c r="J270" s="111">
        <v>22</v>
      </c>
      <c r="K270" s="216">
        <v>4</v>
      </c>
      <c r="L270" s="111">
        <v>347.5</v>
      </c>
      <c r="M270" s="111" t="s">
        <v>568</v>
      </c>
      <c r="N270" s="111">
        <v>24</v>
      </c>
      <c r="O270" s="111">
        <v>11</v>
      </c>
      <c r="P270" s="111">
        <v>0</v>
      </c>
      <c r="Q270" s="111">
        <v>23</v>
      </c>
      <c r="R270" s="109">
        <v>0.64500000000000002</v>
      </c>
      <c r="S270" s="111">
        <v>5</v>
      </c>
      <c r="T270" s="2">
        <v>0</v>
      </c>
      <c r="U270" s="107">
        <v>0</v>
      </c>
      <c r="V270" s="112">
        <v>15778</v>
      </c>
      <c r="W270" s="107">
        <v>60</v>
      </c>
      <c r="X270" s="217">
        <v>0</v>
      </c>
      <c r="Y270" s="217">
        <v>0</v>
      </c>
      <c r="Z270" s="112">
        <v>0</v>
      </c>
      <c r="AA270" s="112">
        <v>0</v>
      </c>
      <c r="AB270" s="112">
        <v>0</v>
      </c>
      <c r="AC270" s="112">
        <v>0</v>
      </c>
      <c r="AD270" s="112">
        <v>6</v>
      </c>
      <c r="AE270" s="109">
        <v>0.51700000000000002</v>
      </c>
      <c r="AF270" s="109">
        <v>4.8000000000000001E-2</v>
      </c>
      <c r="AG270" s="107">
        <v>0</v>
      </c>
      <c r="AH270" s="107">
        <v>2</v>
      </c>
      <c r="AI270" s="107">
        <v>0</v>
      </c>
      <c r="AJ270" s="107">
        <v>2</v>
      </c>
      <c r="AK270" s="107">
        <v>0</v>
      </c>
      <c r="AL270" s="111">
        <v>0</v>
      </c>
      <c r="AM270" s="111">
        <v>0</v>
      </c>
      <c r="AN270" s="107">
        <v>7</v>
      </c>
      <c r="AO270" s="107">
        <v>8</v>
      </c>
      <c r="AP270" s="109">
        <v>0.216</v>
      </c>
      <c r="AQ270" s="105">
        <v>0</v>
      </c>
      <c r="AR270" s="106">
        <v>69.218301901499999</v>
      </c>
      <c r="AS270" s="107">
        <v>0</v>
      </c>
      <c r="AT270" s="107">
        <v>2</v>
      </c>
      <c r="AU270" s="107">
        <v>5</v>
      </c>
      <c r="AV270" s="108">
        <v>51.958237107000002</v>
      </c>
      <c r="AW270" s="107">
        <v>0</v>
      </c>
      <c r="AX270" s="107">
        <v>0</v>
      </c>
      <c r="AY270" s="107">
        <v>0</v>
      </c>
      <c r="AZ270" s="107">
        <v>1</v>
      </c>
      <c r="BA270" s="218" t="s">
        <v>588</v>
      </c>
      <c r="BB270" s="218" t="s">
        <v>589</v>
      </c>
      <c r="BC270" s="111">
        <v>0</v>
      </c>
      <c r="BD270" s="107">
        <v>952</v>
      </c>
      <c r="BE270" s="107">
        <v>172</v>
      </c>
      <c r="BF270" s="109">
        <v>0.439</v>
      </c>
      <c r="BG270" s="105">
        <v>321.68858452899997</v>
      </c>
      <c r="BH270" s="113">
        <v>3854.22128694</v>
      </c>
      <c r="BI270" s="113">
        <v>9487.8380265200012</v>
      </c>
      <c r="BJ270" s="113">
        <v>10407.3197396</v>
      </c>
      <c r="BK270" s="113">
        <v>6151.6623242299993</v>
      </c>
      <c r="BL270" s="113">
        <v>1898.4355168900001</v>
      </c>
      <c r="BM270" s="113">
        <v>76.581346529499996</v>
      </c>
      <c r="BN270" s="113">
        <v>763.58804672711506</v>
      </c>
      <c r="BO270" s="105">
        <v>20</v>
      </c>
      <c r="BP270" s="105">
        <v>0</v>
      </c>
      <c r="BQ270" s="105">
        <v>109.926310016</v>
      </c>
      <c r="BR270" s="111" t="s">
        <v>564</v>
      </c>
      <c r="BS270" s="111" t="s">
        <v>564</v>
      </c>
      <c r="BT270" s="111" t="s">
        <v>564</v>
      </c>
      <c r="BU270" s="107">
        <v>2</v>
      </c>
      <c r="BV270" s="106">
        <v>2</v>
      </c>
      <c r="BW270" s="107">
        <v>2</v>
      </c>
      <c r="BX270" s="107">
        <v>45</v>
      </c>
      <c r="BY270" s="216" t="s">
        <v>588</v>
      </c>
      <c r="BZ270" s="216" t="s">
        <v>589</v>
      </c>
      <c r="CA270" s="111">
        <v>4</v>
      </c>
      <c r="CB270" s="111">
        <v>547</v>
      </c>
      <c r="CC270" s="111">
        <v>0</v>
      </c>
      <c r="CD270" s="112">
        <v>9</v>
      </c>
      <c r="CE270" s="114">
        <v>0.94799999999999995</v>
      </c>
      <c r="CF270" s="216">
        <v>1</v>
      </c>
      <c r="CG270" s="216">
        <v>25.7</v>
      </c>
      <c r="CH270" s="107">
        <v>29</v>
      </c>
      <c r="CI270" s="110"/>
      <c r="CJ270" s="107">
        <v>1</v>
      </c>
      <c r="CK270" s="107">
        <v>0</v>
      </c>
      <c r="CL270" s="112">
        <v>0</v>
      </c>
      <c r="CM270" s="112">
        <v>0</v>
      </c>
      <c r="CN270" s="115">
        <v>23.333333333333332</v>
      </c>
      <c r="CO270" s="115">
        <v>99.666666666666671</v>
      </c>
      <c r="CP270" s="115">
        <v>7693.333333333333</v>
      </c>
      <c r="CQ270" s="116">
        <v>1181196.2962962964</v>
      </c>
      <c r="CR270" s="115">
        <v>11</v>
      </c>
      <c r="CS270" s="115">
        <v>2</v>
      </c>
      <c r="CT270" s="112">
        <v>12</v>
      </c>
      <c r="CU270" s="112">
        <v>0</v>
      </c>
      <c r="CV270" s="112">
        <v>304</v>
      </c>
      <c r="CW270" s="112">
        <v>34</v>
      </c>
    </row>
    <row r="271" spans="1:101" s="219" customFormat="1" x14ac:dyDescent="0.25">
      <c r="A271" s="110" t="s">
        <v>300</v>
      </c>
      <c r="B271" s="111">
        <v>10</v>
      </c>
      <c r="C271" s="111">
        <v>16</v>
      </c>
      <c r="D271" s="111">
        <v>340</v>
      </c>
      <c r="E271" s="111">
        <v>10</v>
      </c>
      <c r="F271" s="111">
        <v>0</v>
      </c>
      <c r="G271" s="111">
        <v>14</v>
      </c>
      <c r="H271" s="111"/>
      <c r="I271" s="111"/>
      <c r="J271" s="111">
        <v>11</v>
      </c>
      <c r="K271" s="216">
        <v>3</v>
      </c>
      <c r="L271" s="111">
        <v>312.39999999999998</v>
      </c>
      <c r="M271" s="111" t="s">
        <v>569</v>
      </c>
      <c r="N271" s="111">
        <v>7</v>
      </c>
      <c r="O271" s="111">
        <v>0</v>
      </c>
      <c r="P271" s="111">
        <v>0</v>
      </c>
      <c r="Q271" s="111">
        <v>0</v>
      </c>
      <c r="R271" s="109">
        <v>0.6588235294117647</v>
      </c>
      <c r="S271" s="111">
        <v>2</v>
      </c>
      <c r="T271" s="2">
        <v>0</v>
      </c>
      <c r="U271" s="107">
        <v>1</v>
      </c>
      <c r="V271" s="112">
        <v>23</v>
      </c>
      <c r="W271" s="107">
        <v>237</v>
      </c>
      <c r="X271" s="217">
        <v>0</v>
      </c>
      <c r="Y271" s="217">
        <v>0</v>
      </c>
      <c r="Z271" s="112">
        <v>0</v>
      </c>
      <c r="AA271" s="112">
        <v>0</v>
      </c>
      <c r="AB271" s="112">
        <v>1588</v>
      </c>
      <c r="AC271" s="112">
        <v>28</v>
      </c>
      <c r="AD271" s="112">
        <v>3</v>
      </c>
      <c r="AE271" s="109">
        <v>0.50413223140495866</v>
      </c>
      <c r="AF271" s="109">
        <v>3.3333333333333333E-2</v>
      </c>
      <c r="AG271" s="107">
        <v>0</v>
      </c>
      <c r="AH271" s="107">
        <v>0</v>
      </c>
      <c r="AI271" s="106">
        <v>0</v>
      </c>
      <c r="AJ271" s="107">
        <v>2</v>
      </c>
      <c r="AK271" s="107">
        <v>0</v>
      </c>
      <c r="AL271" s="111">
        <v>0</v>
      </c>
      <c r="AM271" s="111">
        <v>0</v>
      </c>
      <c r="AN271" s="107">
        <v>3</v>
      </c>
      <c r="AO271" s="107">
        <v>5</v>
      </c>
      <c r="AP271" s="109">
        <v>0.14049586776859505</v>
      </c>
      <c r="AQ271" s="105">
        <v>0</v>
      </c>
      <c r="AR271" s="106">
        <v>222.39321248499999</v>
      </c>
      <c r="AS271" s="107">
        <v>0</v>
      </c>
      <c r="AT271" s="107">
        <v>0</v>
      </c>
      <c r="AU271" s="107">
        <v>3</v>
      </c>
      <c r="AV271" s="108">
        <v>0.105773828858</v>
      </c>
      <c r="AW271" s="107">
        <v>0</v>
      </c>
      <c r="AX271" s="107">
        <v>0</v>
      </c>
      <c r="AY271" s="107">
        <v>0</v>
      </c>
      <c r="AZ271" s="107">
        <v>1</v>
      </c>
      <c r="BA271" s="218" t="s">
        <v>588</v>
      </c>
      <c r="BB271" s="218" t="s">
        <v>589</v>
      </c>
      <c r="BC271" s="111">
        <v>2</v>
      </c>
      <c r="BD271" s="107">
        <v>4362</v>
      </c>
      <c r="BE271" s="107">
        <v>418</v>
      </c>
      <c r="BF271" s="109">
        <v>0.41322314049586778</v>
      </c>
      <c r="BG271" s="105">
        <v>0</v>
      </c>
      <c r="BH271" s="113">
        <v>31.176392802400002</v>
      </c>
      <c r="BI271" s="113">
        <v>35.597235724900003</v>
      </c>
      <c r="BJ271" s="113">
        <v>118.78301849799999</v>
      </c>
      <c r="BK271" s="113">
        <v>35.597235724900003</v>
      </c>
      <c r="BL271" s="113">
        <v>0</v>
      </c>
      <c r="BM271" s="113">
        <v>144.957070053</v>
      </c>
      <c r="BN271" s="113">
        <v>62.44841102148596</v>
      </c>
      <c r="BO271" s="105">
        <v>2</v>
      </c>
      <c r="BP271" s="105">
        <v>0</v>
      </c>
      <c r="BQ271" s="105">
        <v>0.72530166001899998</v>
      </c>
      <c r="BR271" s="111" t="s">
        <v>564</v>
      </c>
      <c r="BS271" s="111" t="s">
        <v>564</v>
      </c>
      <c r="BT271" s="111" t="s">
        <v>564</v>
      </c>
      <c r="BU271" s="107">
        <v>0</v>
      </c>
      <c r="BV271" s="106">
        <v>2</v>
      </c>
      <c r="BW271" s="107">
        <v>4</v>
      </c>
      <c r="BX271" s="107">
        <v>38</v>
      </c>
      <c r="BY271" s="216">
        <v>2</v>
      </c>
      <c r="BZ271" s="220">
        <v>38.299999999999997</v>
      </c>
      <c r="CA271" s="111">
        <v>375</v>
      </c>
      <c r="CB271" s="111">
        <v>281</v>
      </c>
      <c r="CC271" s="111">
        <v>20</v>
      </c>
      <c r="CD271" s="112">
        <v>9</v>
      </c>
      <c r="CE271" s="114">
        <v>0.97499999999999998</v>
      </c>
      <c r="CF271" s="216">
        <v>2</v>
      </c>
      <c r="CG271" s="216">
        <v>59.3</v>
      </c>
      <c r="CH271" s="107">
        <v>11</v>
      </c>
      <c r="CI271" s="110"/>
      <c r="CJ271" s="107">
        <v>6</v>
      </c>
      <c r="CK271" s="107">
        <v>0</v>
      </c>
      <c r="CL271" s="112">
        <v>0</v>
      </c>
      <c r="CM271" s="112">
        <v>0</v>
      </c>
      <c r="CN271" s="115">
        <v>5</v>
      </c>
      <c r="CO271" s="115">
        <v>0</v>
      </c>
      <c r="CP271" s="115">
        <v>0</v>
      </c>
      <c r="CQ271" s="116">
        <v>78837.037037037036</v>
      </c>
      <c r="CR271" s="115">
        <v>4</v>
      </c>
      <c r="CS271" s="115">
        <v>0</v>
      </c>
      <c r="CT271" s="112">
        <v>8</v>
      </c>
      <c r="CU271" s="112">
        <v>478</v>
      </c>
      <c r="CV271" s="112">
        <v>447</v>
      </c>
      <c r="CW271" s="112">
        <v>1</v>
      </c>
    </row>
    <row r="272" spans="1:101" s="219" customFormat="1" x14ac:dyDescent="0.25">
      <c r="A272" s="110" t="s">
        <v>186</v>
      </c>
      <c r="B272" s="111">
        <v>1</v>
      </c>
      <c r="C272" s="111">
        <v>4</v>
      </c>
      <c r="D272" s="111">
        <v>170</v>
      </c>
      <c r="E272" s="111">
        <v>4</v>
      </c>
      <c r="F272" s="111">
        <v>0</v>
      </c>
      <c r="G272" s="111">
        <v>9</v>
      </c>
      <c r="H272" s="111"/>
      <c r="I272" s="111"/>
      <c r="J272" s="111">
        <v>0</v>
      </c>
      <c r="K272" s="216">
        <v>5</v>
      </c>
      <c r="L272" s="111">
        <v>541.29999999999995</v>
      </c>
      <c r="M272" s="111" t="s">
        <v>569</v>
      </c>
      <c r="N272" s="111">
        <v>5</v>
      </c>
      <c r="O272" s="111">
        <v>0</v>
      </c>
      <c r="P272" s="111">
        <v>0</v>
      </c>
      <c r="Q272" s="111">
        <v>6</v>
      </c>
      <c r="R272" s="109">
        <v>0.66666666666666663</v>
      </c>
      <c r="S272" s="111">
        <v>1</v>
      </c>
      <c r="T272" s="2">
        <v>0</v>
      </c>
      <c r="U272" s="107">
        <v>0</v>
      </c>
      <c r="V272" s="112">
        <v>17</v>
      </c>
      <c r="W272" s="107">
        <v>11</v>
      </c>
      <c r="X272" s="217">
        <v>1</v>
      </c>
      <c r="Y272" s="217">
        <v>9.5</v>
      </c>
      <c r="Z272" s="112">
        <v>0</v>
      </c>
      <c r="AA272" s="112">
        <v>0</v>
      </c>
      <c r="AB272" s="112">
        <v>183</v>
      </c>
      <c r="AC272" s="112">
        <v>6</v>
      </c>
      <c r="AD272" s="112">
        <v>1</v>
      </c>
      <c r="AE272" s="109">
        <v>0.34146341463414637</v>
      </c>
      <c r="AF272" s="109">
        <v>7.3170731707317069E-2</v>
      </c>
      <c r="AG272" s="107">
        <v>1</v>
      </c>
      <c r="AH272" s="107">
        <v>0</v>
      </c>
      <c r="AI272" s="107">
        <v>0</v>
      </c>
      <c r="AJ272" s="107">
        <v>0</v>
      </c>
      <c r="AK272" s="107">
        <v>0</v>
      </c>
      <c r="AL272" s="111">
        <v>0</v>
      </c>
      <c r="AM272" s="111">
        <v>0</v>
      </c>
      <c r="AN272" s="107">
        <v>0</v>
      </c>
      <c r="AO272" s="107">
        <v>3</v>
      </c>
      <c r="AP272" s="109">
        <v>9.7560975609756101E-2</v>
      </c>
      <c r="AQ272" s="105">
        <v>0</v>
      </c>
      <c r="AR272" s="106">
        <v>53.2068922152</v>
      </c>
      <c r="AS272" s="107">
        <v>0</v>
      </c>
      <c r="AT272" s="107">
        <v>0</v>
      </c>
      <c r="AU272" s="107">
        <v>2</v>
      </c>
      <c r="AV272" s="108">
        <v>6.3821870841499999</v>
      </c>
      <c r="AW272" s="107">
        <v>0</v>
      </c>
      <c r="AX272" s="107">
        <v>0</v>
      </c>
      <c r="AY272" s="107">
        <v>0</v>
      </c>
      <c r="AZ272" s="107">
        <v>1</v>
      </c>
      <c r="BA272" s="218">
        <v>1</v>
      </c>
      <c r="BB272" s="218">
        <v>10.8</v>
      </c>
      <c r="BC272" s="111">
        <v>0</v>
      </c>
      <c r="BD272" s="107">
        <v>1145</v>
      </c>
      <c r="BE272" s="107">
        <v>73</v>
      </c>
      <c r="BF272" s="109">
        <v>0.41463414634146339</v>
      </c>
      <c r="BG272" s="105">
        <v>0</v>
      </c>
      <c r="BH272" s="113">
        <v>1680.5700973200001</v>
      </c>
      <c r="BI272" s="113">
        <v>2154.0670755300002</v>
      </c>
      <c r="BJ272" s="113">
        <v>2169.9073116700001</v>
      </c>
      <c r="BK272" s="113">
        <v>0</v>
      </c>
      <c r="BL272" s="113">
        <v>516.63826155899994</v>
      </c>
      <c r="BM272" s="113">
        <v>65.756209403200003</v>
      </c>
      <c r="BN272" s="113">
        <v>75.83288387834989</v>
      </c>
      <c r="BO272" s="105">
        <v>1</v>
      </c>
      <c r="BP272" s="105">
        <v>0</v>
      </c>
      <c r="BQ272" s="105">
        <v>0</v>
      </c>
      <c r="BR272" s="111" t="s">
        <v>564</v>
      </c>
      <c r="BS272" s="111" t="s">
        <v>564</v>
      </c>
      <c r="BT272" s="111" t="s">
        <v>564</v>
      </c>
      <c r="BU272" s="107">
        <v>0</v>
      </c>
      <c r="BV272" s="106">
        <v>0</v>
      </c>
      <c r="BW272" s="107">
        <v>2</v>
      </c>
      <c r="BX272" s="107">
        <v>79</v>
      </c>
      <c r="BY272" s="216">
        <v>1</v>
      </c>
      <c r="BZ272" s="220">
        <v>65.599999999999994</v>
      </c>
      <c r="CA272" s="111">
        <v>0</v>
      </c>
      <c r="CB272" s="111">
        <v>203</v>
      </c>
      <c r="CC272" s="111">
        <v>0</v>
      </c>
      <c r="CD272" s="112">
        <v>1</v>
      </c>
      <c r="CE272" s="114">
        <v>0.93300000000000005</v>
      </c>
      <c r="CF272" s="216">
        <v>3</v>
      </c>
      <c r="CG272" s="216">
        <v>51.9</v>
      </c>
      <c r="CH272" s="107">
        <v>0</v>
      </c>
      <c r="CI272" s="110"/>
      <c r="CJ272" s="107">
        <v>2</v>
      </c>
      <c r="CK272" s="107">
        <v>0</v>
      </c>
      <c r="CL272" s="112">
        <v>0</v>
      </c>
      <c r="CM272" s="112">
        <v>0</v>
      </c>
      <c r="CN272" s="115">
        <v>5</v>
      </c>
      <c r="CO272" s="115">
        <v>0</v>
      </c>
      <c r="CP272" s="115">
        <v>0</v>
      </c>
      <c r="CQ272" s="116">
        <v>142722.22222222222</v>
      </c>
      <c r="CR272" s="115">
        <v>1</v>
      </c>
      <c r="CS272" s="115">
        <v>0</v>
      </c>
      <c r="CT272" s="112">
        <v>2</v>
      </c>
      <c r="CU272" s="112">
        <v>144</v>
      </c>
      <c r="CV272" s="112">
        <v>0</v>
      </c>
      <c r="CW272" s="112">
        <v>0</v>
      </c>
    </row>
    <row r="273" spans="1:101" s="219" customFormat="1" x14ac:dyDescent="0.25">
      <c r="A273" s="110" t="s">
        <v>199</v>
      </c>
      <c r="B273" s="111">
        <v>1</v>
      </c>
      <c r="C273" s="111">
        <v>11</v>
      </c>
      <c r="D273" s="111">
        <v>162</v>
      </c>
      <c r="E273" s="111">
        <v>6</v>
      </c>
      <c r="F273" s="111">
        <v>0</v>
      </c>
      <c r="G273" s="111">
        <v>15</v>
      </c>
      <c r="H273" s="111"/>
      <c r="I273" s="111"/>
      <c r="J273" s="111">
        <v>2</v>
      </c>
      <c r="K273" s="216">
        <v>0</v>
      </c>
      <c r="L273" s="111">
        <v>0</v>
      </c>
      <c r="M273" s="111" t="s">
        <v>569</v>
      </c>
      <c r="N273" s="111">
        <v>0</v>
      </c>
      <c r="O273" s="111">
        <v>0</v>
      </c>
      <c r="P273" s="111">
        <v>0</v>
      </c>
      <c r="Q273" s="111">
        <v>4</v>
      </c>
      <c r="R273" s="109">
        <v>0.48529411764705882</v>
      </c>
      <c r="S273" s="111">
        <v>1</v>
      </c>
      <c r="T273" s="2">
        <v>0</v>
      </c>
      <c r="U273" s="107">
        <v>1</v>
      </c>
      <c r="V273" s="112">
        <v>28</v>
      </c>
      <c r="W273" s="107">
        <v>46</v>
      </c>
      <c r="X273" s="217">
        <v>2</v>
      </c>
      <c r="Y273" s="217">
        <v>19.899999999999999</v>
      </c>
      <c r="Z273" s="112">
        <v>0</v>
      </c>
      <c r="AA273" s="112">
        <v>0</v>
      </c>
      <c r="AB273" s="112">
        <v>301</v>
      </c>
      <c r="AC273" s="112">
        <v>15</v>
      </c>
      <c r="AD273" s="112">
        <v>0</v>
      </c>
      <c r="AE273" s="109">
        <v>0.61290322580645162</v>
      </c>
      <c r="AF273" s="109">
        <v>4.8000000000000001E-2</v>
      </c>
      <c r="AG273" s="107">
        <v>0</v>
      </c>
      <c r="AH273" s="107">
        <v>0</v>
      </c>
      <c r="AI273" s="106">
        <v>0</v>
      </c>
      <c r="AJ273" s="107">
        <v>0</v>
      </c>
      <c r="AK273" s="107">
        <v>0</v>
      </c>
      <c r="AL273" s="111">
        <v>1</v>
      </c>
      <c r="AM273" s="111">
        <v>722.9</v>
      </c>
      <c r="AN273" s="107">
        <v>0</v>
      </c>
      <c r="AO273" s="107">
        <v>7</v>
      </c>
      <c r="AP273" s="109">
        <v>0.20430107526881722</v>
      </c>
      <c r="AQ273" s="105">
        <v>0</v>
      </c>
      <c r="AR273" s="106">
        <v>0</v>
      </c>
      <c r="AS273" s="107">
        <v>0</v>
      </c>
      <c r="AT273" s="107">
        <v>0</v>
      </c>
      <c r="AU273" s="107">
        <v>2</v>
      </c>
      <c r="AV273" s="108">
        <v>0.78811028492599999</v>
      </c>
      <c r="AW273" s="107">
        <v>1</v>
      </c>
      <c r="AX273" s="107">
        <v>0</v>
      </c>
      <c r="AY273" s="107">
        <v>0</v>
      </c>
      <c r="AZ273" s="107">
        <v>0</v>
      </c>
      <c r="BA273" s="218">
        <v>1</v>
      </c>
      <c r="BB273" s="218">
        <v>57.3</v>
      </c>
      <c r="BC273" s="111">
        <v>309</v>
      </c>
      <c r="BD273" s="107">
        <v>4966</v>
      </c>
      <c r="BE273" s="107">
        <v>887</v>
      </c>
      <c r="BF273" s="109">
        <v>0.4838709677419355</v>
      </c>
      <c r="BG273" s="105">
        <v>0</v>
      </c>
      <c r="BH273" s="113">
        <v>0</v>
      </c>
      <c r="BI273" s="113">
        <v>0</v>
      </c>
      <c r="BJ273" s="113">
        <v>0.48108057765800005</v>
      </c>
      <c r="BK273" s="113">
        <v>0</v>
      </c>
      <c r="BL273" s="113">
        <v>0</v>
      </c>
      <c r="BM273" s="113">
        <v>36.873437978399998</v>
      </c>
      <c r="BN273" s="113">
        <v>0</v>
      </c>
      <c r="BO273" s="105">
        <v>2</v>
      </c>
      <c r="BP273" s="105">
        <v>0</v>
      </c>
      <c r="BQ273" s="105">
        <v>0</v>
      </c>
      <c r="BR273" s="111" t="s">
        <v>564</v>
      </c>
      <c r="BS273" s="111" t="s">
        <v>564</v>
      </c>
      <c r="BT273" s="111" t="s">
        <v>564</v>
      </c>
      <c r="BU273" s="107">
        <v>0</v>
      </c>
      <c r="BV273" s="106">
        <v>0</v>
      </c>
      <c r="BW273" s="107">
        <v>2</v>
      </c>
      <c r="BX273" s="107">
        <v>30</v>
      </c>
      <c r="BY273" s="216">
        <v>1</v>
      </c>
      <c r="BZ273" s="220">
        <v>400.9</v>
      </c>
      <c r="CA273" s="111">
        <v>226</v>
      </c>
      <c r="CB273" s="111">
        <v>0</v>
      </c>
      <c r="CC273" s="111">
        <v>0</v>
      </c>
      <c r="CD273" s="112">
        <v>14</v>
      </c>
      <c r="CE273" s="114">
        <v>0.93500000000000005</v>
      </c>
      <c r="CF273" s="216">
        <v>0</v>
      </c>
      <c r="CG273" s="216">
        <v>0</v>
      </c>
      <c r="CH273" s="107">
        <v>0</v>
      </c>
      <c r="CI273" s="110"/>
      <c r="CJ273" s="107">
        <v>6</v>
      </c>
      <c r="CK273" s="107">
        <v>0</v>
      </c>
      <c r="CL273" s="112">
        <v>0</v>
      </c>
      <c r="CM273" s="112">
        <v>1</v>
      </c>
      <c r="CN273" s="115">
        <v>15</v>
      </c>
      <c r="CO273" s="115">
        <v>221.66666666666666</v>
      </c>
      <c r="CP273" s="115">
        <v>0</v>
      </c>
      <c r="CQ273" s="116">
        <v>32286.372693828758</v>
      </c>
      <c r="CR273" s="115">
        <v>0</v>
      </c>
      <c r="CS273" s="115">
        <v>0</v>
      </c>
      <c r="CT273" s="112">
        <v>3</v>
      </c>
      <c r="CU273" s="112">
        <v>96</v>
      </c>
      <c r="CV273" s="112">
        <v>0</v>
      </c>
      <c r="CW273" s="112">
        <v>0</v>
      </c>
    </row>
    <row r="274" spans="1:101" s="219" customFormat="1" x14ac:dyDescent="0.25">
      <c r="A274" s="110" t="s">
        <v>137</v>
      </c>
      <c r="B274" s="111">
        <v>37</v>
      </c>
      <c r="C274" s="111">
        <v>88</v>
      </c>
      <c r="D274" s="111">
        <v>1312</v>
      </c>
      <c r="E274" s="111">
        <v>22</v>
      </c>
      <c r="F274" s="111">
        <v>3</v>
      </c>
      <c r="G274" s="111">
        <v>50</v>
      </c>
      <c r="H274" s="111"/>
      <c r="I274" s="111"/>
      <c r="J274" s="111">
        <v>19</v>
      </c>
      <c r="K274" s="216">
        <v>2</v>
      </c>
      <c r="L274" s="111">
        <v>139.30000000000001</v>
      </c>
      <c r="M274" s="111" t="s">
        <v>568</v>
      </c>
      <c r="N274" s="111">
        <v>1</v>
      </c>
      <c r="O274" s="111">
        <v>119</v>
      </c>
      <c r="P274" s="111">
        <v>0</v>
      </c>
      <c r="Q274" s="111">
        <v>8</v>
      </c>
      <c r="R274" s="109">
        <v>0.64500000000000002</v>
      </c>
      <c r="S274" s="111">
        <v>1</v>
      </c>
      <c r="T274" s="2">
        <v>0</v>
      </c>
      <c r="U274" s="107">
        <v>0</v>
      </c>
      <c r="V274" s="112">
        <v>1004</v>
      </c>
      <c r="W274" s="107">
        <v>23</v>
      </c>
      <c r="X274" s="217">
        <v>0</v>
      </c>
      <c r="Y274" s="217">
        <v>0</v>
      </c>
      <c r="Z274" s="112">
        <v>0</v>
      </c>
      <c r="AA274" s="112">
        <v>0</v>
      </c>
      <c r="AB274" s="112">
        <v>21</v>
      </c>
      <c r="AC274" s="112">
        <v>0</v>
      </c>
      <c r="AD274" s="112">
        <v>1</v>
      </c>
      <c r="AE274" s="109">
        <v>0.51700000000000002</v>
      </c>
      <c r="AF274" s="109">
        <v>4.8000000000000001E-2</v>
      </c>
      <c r="AG274" s="107">
        <v>0</v>
      </c>
      <c r="AH274" s="107">
        <v>0</v>
      </c>
      <c r="AI274" s="106">
        <v>0</v>
      </c>
      <c r="AJ274" s="107">
        <v>6</v>
      </c>
      <c r="AK274" s="107">
        <v>0</v>
      </c>
      <c r="AL274" s="111">
        <v>1</v>
      </c>
      <c r="AM274" s="111">
        <v>39.799999999999997</v>
      </c>
      <c r="AN274" s="107">
        <v>0</v>
      </c>
      <c r="AO274" s="107">
        <v>8</v>
      </c>
      <c r="AP274" s="109">
        <v>0.216</v>
      </c>
      <c r="AQ274" s="105">
        <v>0</v>
      </c>
      <c r="AR274" s="106">
        <v>118.44692546900001</v>
      </c>
      <c r="AS274" s="107">
        <v>0</v>
      </c>
      <c r="AT274" s="107">
        <v>0</v>
      </c>
      <c r="AU274" s="107">
        <v>4</v>
      </c>
      <c r="AV274" s="108">
        <v>367.08773653399999</v>
      </c>
      <c r="AW274" s="107">
        <v>0</v>
      </c>
      <c r="AX274" s="107">
        <v>1</v>
      </c>
      <c r="AY274" s="107">
        <v>0</v>
      </c>
      <c r="AZ274" s="107">
        <v>0</v>
      </c>
      <c r="BA274" s="218">
        <v>1</v>
      </c>
      <c r="BB274" s="218">
        <v>49.9</v>
      </c>
      <c r="BC274" s="111">
        <v>57</v>
      </c>
      <c r="BD274" s="107">
        <v>1795</v>
      </c>
      <c r="BE274" s="107">
        <v>28</v>
      </c>
      <c r="BF274" s="109">
        <v>0.439</v>
      </c>
      <c r="BG274" s="105">
        <v>86.324230875400005</v>
      </c>
      <c r="BH274" s="113">
        <v>47.560347735599997</v>
      </c>
      <c r="BI274" s="113">
        <v>7683.84157942</v>
      </c>
      <c r="BJ274" s="113">
        <v>8202.553064579999</v>
      </c>
      <c r="BK274" s="113">
        <v>7679.57425556</v>
      </c>
      <c r="BL274" s="113">
        <v>1607.02470595</v>
      </c>
      <c r="BM274" s="113">
        <v>301.596727483</v>
      </c>
      <c r="BN274" s="113">
        <v>1874.4627305150514</v>
      </c>
      <c r="BO274" s="105">
        <v>5</v>
      </c>
      <c r="BP274" s="105">
        <v>0</v>
      </c>
      <c r="BQ274" s="105">
        <v>0</v>
      </c>
      <c r="BR274" s="111" t="s">
        <v>564</v>
      </c>
      <c r="BS274" s="111" t="s">
        <v>564</v>
      </c>
      <c r="BT274" s="111" t="s">
        <v>564</v>
      </c>
      <c r="BU274" s="107">
        <v>0</v>
      </c>
      <c r="BV274" s="106">
        <v>0</v>
      </c>
      <c r="BW274" s="107">
        <v>7</v>
      </c>
      <c r="BX274" s="107">
        <v>526</v>
      </c>
      <c r="BY274" s="216" t="s">
        <v>588</v>
      </c>
      <c r="BZ274" s="216" t="s">
        <v>589</v>
      </c>
      <c r="CA274" s="111">
        <v>0</v>
      </c>
      <c r="CB274" s="111">
        <v>374</v>
      </c>
      <c r="CC274" s="111">
        <v>0</v>
      </c>
      <c r="CD274" s="112">
        <v>54</v>
      </c>
      <c r="CE274" s="114">
        <v>0.95</v>
      </c>
      <c r="CF274" s="216">
        <v>1</v>
      </c>
      <c r="CG274" s="216">
        <v>51.6</v>
      </c>
      <c r="CH274" s="107">
        <v>1</v>
      </c>
      <c r="CI274" s="110">
        <f>3/12</f>
        <v>0.25</v>
      </c>
      <c r="CJ274" s="107">
        <v>4</v>
      </c>
      <c r="CK274" s="107">
        <v>0</v>
      </c>
      <c r="CL274" s="112">
        <v>1</v>
      </c>
      <c r="CM274" s="112">
        <v>0</v>
      </c>
      <c r="CN274" s="115">
        <v>10</v>
      </c>
      <c r="CO274" s="115">
        <v>0</v>
      </c>
      <c r="CP274" s="115">
        <v>0</v>
      </c>
      <c r="CQ274" s="116">
        <v>202529.62962962964</v>
      </c>
      <c r="CR274" s="115">
        <v>1</v>
      </c>
      <c r="CS274" s="115">
        <v>0</v>
      </c>
      <c r="CT274" s="112">
        <v>9</v>
      </c>
      <c r="CU274" s="112">
        <v>0</v>
      </c>
      <c r="CV274" s="112">
        <v>113</v>
      </c>
      <c r="CW274" s="112">
        <v>0</v>
      </c>
    </row>
    <row r="275" spans="1:101" s="219" customFormat="1" x14ac:dyDescent="0.25">
      <c r="A275" s="110" t="s">
        <v>217</v>
      </c>
      <c r="B275" s="111">
        <v>14</v>
      </c>
      <c r="C275" s="111">
        <v>28</v>
      </c>
      <c r="D275" s="111">
        <v>615</v>
      </c>
      <c r="E275" s="111">
        <v>53</v>
      </c>
      <c r="F275" s="111">
        <v>1</v>
      </c>
      <c r="G275" s="111">
        <v>28</v>
      </c>
      <c r="H275" s="111"/>
      <c r="I275" s="111"/>
      <c r="J275" s="111">
        <v>18</v>
      </c>
      <c r="K275" s="216">
        <v>2</v>
      </c>
      <c r="L275" s="111">
        <v>368.6</v>
      </c>
      <c r="M275" s="111" t="s">
        <v>569</v>
      </c>
      <c r="N275" s="111">
        <v>1</v>
      </c>
      <c r="O275" s="111">
        <v>0</v>
      </c>
      <c r="P275" s="111">
        <v>0</v>
      </c>
      <c r="Q275" s="111">
        <v>15</v>
      </c>
      <c r="R275" s="109">
        <v>0.64500000000000002</v>
      </c>
      <c r="S275" s="111">
        <v>5</v>
      </c>
      <c r="T275" s="2">
        <v>0</v>
      </c>
      <c r="U275" s="107">
        <v>2</v>
      </c>
      <c r="V275" s="112">
        <v>2014</v>
      </c>
      <c r="W275" s="107">
        <v>185</v>
      </c>
      <c r="X275" s="217">
        <v>3</v>
      </c>
      <c r="Y275" s="217">
        <v>426.1</v>
      </c>
      <c r="Z275" s="112">
        <v>0</v>
      </c>
      <c r="AA275" s="112">
        <v>0</v>
      </c>
      <c r="AB275" s="112">
        <v>2111</v>
      </c>
      <c r="AC275" s="112">
        <v>1035</v>
      </c>
      <c r="AD275" s="112">
        <v>0</v>
      </c>
      <c r="AE275" s="109">
        <v>0.51700000000000002</v>
      </c>
      <c r="AF275" s="109">
        <v>4.8000000000000001E-2</v>
      </c>
      <c r="AG275" s="107">
        <v>1</v>
      </c>
      <c r="AH275" s="107">
        <v>0</v>
      </c>
      <c r="AI275" s="106">
        <v>23713.349058478998</v>
      </c>
      <c r="AJ275" s="107">
        <v>1</v>
      </c>
      <c r="AK275" s="107">
        <v>0</v>
      </c>
      <c r="AL275" s="111">
        <v>0</v>
      </c>
      <c r="AM275" s="111">
        <v>0</v>
      </c>
      <c r="AN275" s="107">
        <v>0</v>
      </c>
      <c r="AO275" s="107">
        <v>4</v>
      </c>
      <c r="AP275" s="109">
        <v>0.216</v>
      </c>
      <c r="AQ275" s="105">
        <v>0</v>
      </c>
      <c r="AR275" s="106">
        <v>325.40047856299998</v>
      </c>
      <c r="AS275" s="107">
        <v>0</v>
      </c>
      <c r="AT275" s="107">
        <v>0</v>
      </c>
      <c r="AU275" s="107">
        <v>3</v>
      </c>
      <c r="AV275" s="108">
        <v>7.8500245828800006</v>
      </c>
      <c r="AW275" s="107">
        <v>0</v>
      </c>
      <c r="AX275" s="107">
        <v>0</v>
      </c>
      <c r="AY275" s="107">
        <v>0</v>
      </c>
      <c r="AZ275" s="107">
        <v>0</v>
      </c>
      <c r="BA275" s="218" t="s">
        <v>588</v>
      </c>
      <c r="BB275" s="218" t="s">
        <v>589</v>
      </c>
      <c r="BC275" s="111">
        <v>778</v>
      </c>
      <c r="BD275" s="107">
        <v>2396</v>
      </c>
      <c r="BE275" s="107">
        <v>1037</v>
      </c>
      <c r="BF275" s="109">
        <v>0.439</v>
      </c>
      <c r="BG275" s="105">
        <v>64.148326778300003</v>
      </c>
      <c r="BH275" s="113">
        <v>0</v>
      </c>
      <c r="BI275" s="113">
        <v>0</v>
      </c>
      <c r="BJ275" s="113">
        <v>137.79284802200002</v>
      </c>
      <c r="BK275" s="113">
        <v>0</v>
      </c>
      <c r="BL275" s="113">
        <v>0</v>
      </c>
      <c r="BM275" s="113">
        <v>174.92803142899999</v>
      </c>
      <c r="BN275" s="113">
        <v>163.02014839364838</v>
      </c>
      <c r="BO275" s="105">
        <v>2</v>
      </c>
      <c r="BP275" s="105">
        <v>0</v>
      </c>
      <c r="BQ275" s="105">
        <v>0</v>
      </c>
      <c r="BR275" s="111" t="s">
        <v>564</v>
      </c>
      <c r="BS275" s="111" t="s">
        <v>564</v>
      </c>
      <c r="BT275" s="111" t="s">
        <v>564</v>
      </c>
      <c r="BU275" s="107">
        <v>0</v>
      </c>
      <c r="BV275" s="106">
        <v>1</v>
      </c>
      <c r="BW275" s="107">
        <v>5</v>
      </c>
      <c r="BX275" s="107">
        <v>178</v>
      </c>
      <c r="BY275" s="216">
        <v>2</v>
      </c>
      <c r="BZ275" s="220">
        <v>94.7</v>
      </c>
      <c r="CA275" s="111">
        <v>681</v>
      </c>
      <c r="CB275" s="111">
        <v>0</v>
      </c>
      <c r="CC275" s="111">
        <v>0</v>
      </c>
      <c r="CD275" s="112">
        <v>1</v>
      </c>
      <c r="CE275" s="114">
        <v>0.95899999999999996</v>
      </c>
      <c r="CF275" s="216">
        <v>0</v>
      </c>
      <c r="CG275" s="216">
        <v>0</v>
      </c>
      <c r="CH275" s="107">
        <v>0</v>
      </c>
      <c r="CI275" s="110"/>
      <c r="CJ275" s="107">
        <v>3</v>
      </c>
      <c r="CK275" s="107">
        <v>0</v>
      </c>
      <c r="CL275" s="112">
        <v>0</v>
      </c>
      <c r="CM275" s="112">
        <v>0</v>
      </c>
      <c r="CN275" s="115">
        <v>6.666666666666667</v>
      </c>
      <c r="CO275" s="115">
        <v>0</v>
      </c>
      <c r="CP275" s="115">
        <v>0</v>
      </c>
      <c r="CQ275" s="116">
        <v>209325.92592592593</v>
      </c>
      <c r="CR275" s="115">
        <v>0</v>
      </c>
      <c r="CS275" s="115">
        <v>1</v>
      </c>
      <c r="CT275" s="112">
        <v>1</v>
      </c>
      <c r="CU275" s="112">
        <v>196</v>
      </c>
      <c r="CV275" s="112">
        <v>1346</v>
      </c>
      <c r="CW275" s="112">
        <v>697</v>
      </c>
    </row>
    <row r="276" spans="1:101" s="219" customFormat="1" x14ac:dyDescent="0.25">
      <c r="A276" s="110" t="s">
        <v>265</v>
      </c>
      <c r="B276" s="111">
        <v>2</v>
      </c>
      <c r="C276" s="111">
        <v>20</v>
      </c>
      <c r="D276" s="111">
        <v>296</v>
      </c>
      <c r="E276" s="111">
        <v>4</v>
      </c>
      <c r="F276" s="111">
        <v>0</v>
      </c>
      <c r="G276" s="111">
        <v>9</v>
      </c>
      <c r="H276" s="111"/>
      <c r="I276" s="111"/>
      <c r="J276" s="111">
        <v>13</v>
      </c>
      <c r="K276" s="216">
        <v>6</v>
      </c>
      <c r="L276" s="111">
        <v>1743.3</v>
      </c>
      <c r="M276" s="111" t="s">
        <v>569</v>
      </c>
      <c r="N276" s="111">
        <v>15</v>
      </c>
      <c r="O276" s="111">
        <v>4</v>
      </c>
      <c r="P276" s="111">
        <v>0</v>
      </c>
      <c r="Q276" s="111">
        <v>0</v>
      </c>
      <c r="R276" s="109">
        <v>0.52857142857142858</v>
      </c>
      <c r="S276" s="111">
        <v>3</v>
      </c>
      <c r="T276" s="2">
        <v>0</v>
      </c>
      <c r="U276" s="107">
        <v>1</v>
      </c>
      <c r="V276" s="112">
        <v>4</v>
      </c>
      <c r="W276" s="107">
        <v>33</v>
      </c>
      <c r="X276" s="217">
        <v>7</v>
      </c>
      <c r="Y276" s="217">
        <v>689.3</v>
      </c>
      <c r="Z276" s="112">
        <v>0</v>
      </c>
      <c r="AA276" s="112">
        <v>0</v>
      </c>
      <c r="AB276" s="112">
        <v>443</v>
      </c>
      <c r="AC276" s="112">
        <v>32</v>
      </c>
      <c r="AD276" s="112">
        <v>0</v>
      </c>
      <c r="AE276" s="109">
        <v>0.52040816326530615</v>
      </c>
      <c r="AF276" s="109">
        <v>3.0612244897959183E-2</v>
      </c>
      <c r="AG276" s="107">
        <v>0</v>
      </c>
      <c r="AH276" s="107">
        <v>1</v>
      </c>
      <c r="AI276" s="106">
        <v>20484.25874037519</v>
      </c>
      <c r="AJ276" s="107">
        <v>0</v>
      </c>
      <c r="AK276" s="107">
        <v>0</v>
      </c>
      <c r="AL276" s="111">
        <v>0</v>
      </c>
      <c r="AM276" s="111">
        <v>0</v>
      </c>
      <c r="AN276" s="107">
        <v>0</v>
      </c>
      <c r="AO276" s="107">
        <v>13</v>
      </c>
      <c r="AP276" s="109">
        <v>0.23469387755102042</v>
      </c>
      <c r="AQ276" s="105">
        <v>3.4760298153399998E-3</v>
      </c>
      <c r="AR276" s="106">
        <v>152.02335985400001</v>
      </c>
      <c r="AS276" s="107">
        <v>0</v>
      </c>
      <c r="AT276" s="107">
        <v>0</v>
      </c>
      <c r="AU276" s="107">
        <v>1</v>
      </c>
      <c r="AV276" s="108">
        <v>0.69310978802699996</v>
      </c>
      <c r="AW276" s="107">
        <v>0</v>
      </c>
      <c r="AX276" s="107">
        <v>2</v>
      </c>
      <c r="AY276" s="107">
        <v>0</v>
      </c>
      <c r="AZ276" s="107">
        <v>2</v>
      </c>
      <c r="BA276" s="218" t="s">
        <v>588</v>
      </c>
      <c r="BB276" s="218" t="s">
        <v>589</v>
      </c>
      <c r="BC276" s="111">
        <v>359</v>
      </c>
      <c r="BD276" s="107">
        <v>4174</v>
      </c>
      <c r="BE276" s="107">
        <v>276</v>
      </c>
      <c r="BF276" s="109">
        <v>0.44897959183673469</v>
      </c>
      <c r="BG276" s="105">
        <v>0</v>
      </c>
      <c r="BH276" s="113">
        <v>106.330197592</v>
      </c>
      <c r="BI276" s="113">
        <v>106.330197592</v>
      </c>
      <c r="BJ276" s="113">
        <v>119.49488036</v>
      </c>
      <c r="BK276" s="113">
        <v>0</v>
      </c>
      <c r="BL276" s="113">
        <v>0</v>
      </c>
      <c r="BM276" s="113">
        <v>257.85401365000001</v>
      </c>
      <c r="BN276" s="113">
        <v>122.32499857723431</v>
      </c>
      <c r="BO276" s="105">
        <v>1</v>
      </c>
      <c r="BP276" s="105">
        <v>0</v>
      </c>
      <c r="BQ276" s="105">
        <v>0</v>
      </c>
      <c r="BR276" s="111" t="s">
        <v>564</v>
      </c>
      <c r="BS276" s="111" t="s">
        <v>564</v>
      </c>
      <c r="BT276" s="111" t="s">
        <v>564</v>
      </c>
      <c r="BU276" s="107">
        <v>0</v>
      </c>
      <c r="BV276" s="106">
        <v>0</v>
      </c>
      <c r="BW276" s="107">
        <v>4</v>
      </c>
      <c r="BX276" s="107">
        <v>130</v>
      </c>
      <c r="BY276" s="216">
        <v>3</v>
      </c>
      <c r="BZ276" s="220">
        <v>2648.3</v>
      </c>
      <c r="CA276" s="111">
        <v>0</v>
      </c>
      <c r="CB276" s="111">
        <v>37</v>
      </c>
      <c r="CC276" s="111">
        <v>0</v>
      </c>
      <c r="CD276" s="112">
        <v>79</v>
      </c>
      <c r="CE276" s="114">
        <v>0.96599999999999997</v>
      </c>
      <c r="CF276" s="216">
        <v>3</v>
      </c>
      <c r="CG276" s="216">
        <v>135.80000000000001</v>
      </c>
      <c r="CH276" s="107">
        <v>4</v>
      </c>
      <c r="CI276" s="110"/>
      <c r="CJ276" s="107">
        <v>4</v>
      </c>
      <c r="CK276" s="107">
        <v>0</v>
      </c>
      <c r="CL276" s="112">
        <v>0</v>
      </c>
      <c r="CM276" s="112">
        <v>0</v>
      </c>
      <c r="CN276" s="115">
        <v>5</v>
      </c>
      <c r="CO276" s="115">
        <v>0</v>
      </c>
      <c r="CP276" s="115">
        <v>0</v>
      </c>
      <c r="CQ276" s="116">
        <v>27185.185185185182</v>
      </c>
      <c r="CR276" s="115">
        <v>0</v>
      </c>
      <c r="CS276" s="115">
        <v>1</v>
      </c>
      <c r="CT276" s="112">
        <v>5</v>
      </c>
      <c r="CU276" s="112">
        <v>0</v>
      </c>
      <c r="CV276" s="112">
        <v>99</v>
      </c>
      <c r="CW276" s="112">
        <v>0</v>
      </c>
    </row>
    <row r="277" spans="1:101" s="219" customFormat="1" x14ac:dyDescent="0.25">
      <c r="A277" s="110" t="s">
        <v>235</v>
      </c>
      <c r="B277" s="111">
        <v>3</v>
      </c>
      <c r="C277" s="111">
        <v>5</v>
      </c>
      <c r="D277" s="111">
        <v>130</v>
      </c>
      <c r="E277" s="111">
        <v>3</v>
      </c>
      <c r="F277" s="111">
        <v>0</v>
      </c>
      <c r="G277" s="111">
        <v>7</v>
      </c>
      <c r="H277" s="111"/>
      <c r="I277" s="111"/>
      <c r="J277" s="111">
        <v>3</v>
      </c>
      <c r="K277" s="216">
        <v>3</v>
      </c>
      <c r="L277" s="111">
        <v>1608.5</v>
      </c>
      <c r="M277" s="111" t="s">
        <v>568</v>
      </c>
      <c r="N277" s="111">
        <v>1</v>
      </c>
      <c r="O277" s="111">
        <v>44</v>
      </c>
      <c r="P277" s="111">
        <v>0</v>
      </c>
      <c r="Q277" s="111">
        <v>0</v>
      </c>
      <c r="R277" s="109">
        <v>0.64500000000000002</v>
      </c>
      <c r="S277" s="111">
        <v>1</v>
      </c>
      <c r="T277" s="2">
        <v>0</v>
      </c>
      <c r="U277" s="107">
        <v>0</v>
      </c>
      <c r="V277" s="112">
        <v>164</v>
      </c>
      <c r="W277" s="107">
        <v>1</v>
      </c>
      <c r="X277" s="217">
        <v>2</v>
      </c>
      <c r="Y277" s="217">
        <v>87.8</v>
      </c>
      <c r="Z277" s="112">
        <v>0</v>
      </c>
      <c r="AA277" s="112">
        <v>0</v>
      </c>
      <c r="AB277" s="112">
        <v>504</v>
      </c>
      <c r="AC277" s="112">
        <v>190</v>
      </c>
      <c r="AD277" s="112">
        <v>0</v>
      </c>
      <c r="AE277" s="109">
        <v>0.51700000000000002</v>
      </c>
      <c r="AF277" s="109">
        <v>4.8000000000000001E-2</v>
      </c>
      <c r="AG277" s="107">
        <v>0</v>
      </c>
      <c r="AH277" s="107">
        <v>0</v>
      </c>
      <c r="AI277" s="106">
        <v>4822.6453146345202</v>
      </c>
      <c r="AJ277" s="107">
        <v>0</v>
      </c>
      <c r="AK277" s="107">
        <v>0</v>
      </c>
      <c r="AL277" s="111">
        <v>0</v>
      </c>
      <c r="AM277" s="111">
        <v>0</v>
      </c>
      <c r="AN277" s="107">
        <v>0</v>
      </c>
      <c r="AO277" s="107">
        <v>1</v>
      </c>
      <c r="AP277" s="109">
        <v>0.216</v>
      </c>
      <c r="AQ277" s="105">
        <v>0</v>
      </c>
      <c r="AR277" s="106">
        <v>0</v>
      </c>
      <c r="AS277" s="107">
        <v>0</v>
      </c>
      <c r="AT277" s="107">
        <v>0</v>
      </c>
      <c r="AU277" s="107">
        <v>0</v>
      </c>
      <c r="AV277" s="108">
        <v>0.396636926073</v>
      </c>
      <c r="AW277" s="107">
        <v>0</v>
      </c>
      <c r="AX277" s="107">
        <v>0</v>
      </c>
      <c r="AY277" s="107">
        <v>0</v>
      </c>
      <c r="AZ277" s="107">
        <v>0</v>
      </c>
      <c r="BA277" s="218">
        <v>1</v>
      </c>
      <c r="BB277" s="218">
        <v>31.9</v>
      </c>
      <c r="BC277" s="111">
        <v>182</v>
      </c>
      <c r="BD277" s="107">
        <v>1181</v>
      </c>
      <c r="BE277" s="107">
        <v>25</v>
      </c>
      <c r="BF277" s="109">
        <v>0.439</v>
      </c>
      <c r="BG277" s="105">
        <v>0</v>
      </c>
      <c r="BH277" s="113">
        <v>0</v>
      </c>
      <c r="BI277" s="113">
        <v>0</v>
      </c>
      <c r="BJ277" s="113">
        <v>37.381650514500002</v>
      </c>
      <c r="BK277" s="113">
        <v>0</v>
      </c>
      <c r="BL277" s="113">
        <v>0</v>
      </c>
      <c r="BM277" s="113">
        <v>100.847594019</v>
      </c>
      <c r="BN277" s="113">
        <v>4.2856184559100001E-2</v>
      </c>
      <c r="BO277" s="105">
        <v>0</v>
      </c>
      <c r="BP277" s="105">
        <v>0</v>
      </c>
      <c r="BQ277" s="105">
        <v>0</v>
      </c>
      <c r="BR277" s="111" t="s">
        <v>564</v>
      </c>
      <c r="BS277" s="111" t="s">
        <v>564</v>
      </c>
      <c r="BT277" s="111" t="s">
        <v>564</v>
      </c>
      <c r="BU277" s="107">
        <v>0</v>
      </c>
      <c r="BV277" s="106">
        <v>0</v>
      </c>
      <c r="BW277" s="107">
        <v>0</v>
      </c>
      <c r="BX277" s="107">
        <v>0</v>
      </c>
      <c r="BY277" s="216">
        <v>3</v>
      </c>
      <c r="BZ277" s="220">
        <v>626.5</v>
      </c>
      <c r="CA277" s="111">
        <v>0</v>
      </c>
      <c r="CB277" s="111">
        <v>19</v>
      </c>
      <c r="CC277" s="111">
        <v>0</v>
      </c>
      <c r="CD277" s="112">
        <v>3</v>
      </c>
      <c r="CE277" s="114">
        <v>0.96499999999999997</v>
      </c>
      <c r="CF277" s="216">
        <v>2</v>
      </c>
      <c r="CG277" s="216">
        <v>18.2</v>
      </c>
      <c r="CH277" s="107">
        <v>0</v>
      </c>
      <c r="CI277" s="110">
        <f>1/8</f>
        <v>0.125</v>
      </c>
      <c r="CJ277" s="107">
        <v>2</v>
      </c>
      <c r="CK277" s="107">
        <v>0</v>
      </c>
      <c r="CL277" s="112">
        <v>0</v>
      </c>
      <c r="CM277" s="112">
        <v>0</v>
      </c>
      <c r="CN277" s="115">
        <v>1.6666666666666667</v>
      </c>
      <c r="CO277" s="115">
        <v>0</v>
      </c>
      <c r="CP277" s="115">
        <v>0</v>
      </c>
      <c r="CQ277" s="116">
        <v>131848.14814814815</v>
      </c>
      <c r="CR277" s="115">
        <v>0</v>
      </c>
      <c r="CS277" s="115">
        <v>0</v>
      </c>
      <c r="CT277" s="112">
        <v>0</v>
      </c>
      <c r="CU277" s="112">
        <v>262</v>
      </c>
      <c r="CV277" s="112">
        <v>472</v>
      </c>
      <c r="CW277" s="112">
        <v>43</v>
      </c>
    </row>
    <row r="278" spans="1:101" s="219" customFormat="1" x14ac:dyDescent="0.25">
      <c r="A278" s="110" t="s">
        <v>312</v>
      </c>
      <c r="B278" s="111">
        <v>20</v>
      </c>
      <c r="C278" s="111">
        <v>52</v>
      </c>
      <c r="D278" s="111">
        <v>525</v>
      </c>
      <c r="E278" s="111">
        <v>23</v>
      </c>
      <c r="F278" s="111">
        <v>3</v>
      </c>
      <c r="G278" s="111">
        <v>19</v>
      </c>
      <c r="H278" s="111"/>
      <c r="I278" s="111"/>
      <c r="J278" s="111">
        <v>3</v>
      </c>
      <c r="K278" s="216">
        <v>10</v>
      </c>
      <c r="L278" s="111">
        <v>719.9</v>
      </c>
      <c r="M278" s="111" t="s">
        <v>569</v>
      </c>
      <c r="N278" s="111">
        <v>0</v>
      </c>
      <c r="O278" s="111">
        <v>0</v>
      </c>
      <c r="P278" s="111">
        <v>0</v>
      </c>
      <c r="Q278" s="111">
        <v>8</v>
      </c>
      <c r="R278" s="109">
        <v>0.64500000000000002</v>
      </c>
      <c r="S278" s="111">
        <v>1</v>
      </c>
      <c r="T278" s="2">
        <v>0</v>
      </c>
      <c r="U278" s="107">
        <v>0</v>
      </c>
      <c r="V278" s="112">
        <v>2148</v>
      </c>
      <c r="W278" s="107">
        <v>10</v>
      </c>
      <c r="X278" s="217">
        <v>1</v>
      </c>
      <c r="Y278" s="217">
        <v>9.9</v>
      </c>
      <c r="Z278" s="112">
        <v>0</v>
      </c>
      <c r="AA278" s="112">
        <v>0</v>
      </c>
      <c r="AB278" s="112">
        <v>0</v>
      </c>
      <c r="AC278" s="112">
        <v>0</v>
      </c>
      <c r="AD278" s="112">
        <v>0</v>
      </c>
      <c r="AE278" s="109">
        <v>0.40540540540540543</v>
      </c>
      <c r="AF278" s="109">
        <v>2.7027027027027029E-2</v>
      </c>
      <c r="AG278" s="107">
        <v>0</v>
      </c>
      <c r="AH278" s="107">
        <v>0</v>
      </c>
      <c r="AI278" s="107">
        <v>0</v>
      </c>
      <c r="AJ278" s="107">
        <v>0</v>
      </c>
      <c r="AK278" s="107">
        <v>0</v>
      </c>
      <c r="AL278" s="111">
        <v>0</v>
      </c>
      <c r="AM278" s="111">
        <v>0</v>
      </c>
      <c r="AN278" s="107">
        <v>0</v>
      </c>
      <c r="AO278" s="107">
        <v>9</v>
      </c>
      <c r="AP278" s="109">
        <v>0.10810810810810811</v>
      </c>
      <c r="AQ278" s="105">
        <v>0</v>
      </c>
      <c r="AR278" s="106">
        <v>0</v>
      </c>
      <c r="AS278" s="107">
        <v>0</v>
      </c>
      <c r="AT278" s="107">
        <v>0</v>
      </c>
      <c r="AU278" s="107">
        <v>3</v>
      </c>
      <c r="AV278" s="108">
        <v>26.5118396437</v>
      </c>
      <c r="AW278" s="107">
        <v>0</v>
      </c>
      <c r="AX278" s="107">
        <v>0</v>
      </c>
      <c r="AY278" s="107">
        <v>0</v>
      </c>
      <c r="AZ278" s="107">
        <v>0</v>
      </c>
      <c r="BA278" s="218" t="s">
        <v>588</v>
      </c>
      <c r="BB278" s="218" t="s">
        <v>589</v>
      </c>
      <c r="BC278" s="111">
        <v>0</v>
      </c>
      <c r="BD278" s="107">
        <v>0</v>
      </c>
      <c r="BE278" s="107">
        <v>0</v>
      </c>
      <c r="BF278" s="109">
        <v>0.67567567567567566</v>
      </c>
      <c r="BG278" s="105">
        <v>40.145059453329914</v>
      </c>
      <c r="BH278" s="113">
        <v>0</v>
      </c>
      <c r="BI278" s="113">
        <v>0</v>
      </c>
      <c r="BJ278" s="113">
        <v>337.16736255000001</v>
      </c>
      <c r="BK278" s="113">
        <v>0</v>
      </c>
      <c r="BL278" s="113">
        <v>0</v>
      </c>
      <c r="BM278" s="113">
        <v>108.53089475900001</v>
      </c>
      <c r="BN278" s="113">
        <v>1769.8024068612206</v>
      </c>
      <c r="BO278" s="105">
        <v>8</v>
      </c>
      <c r="BP278" s="105">
        <v>0</v>
      </c>
      <c r="BQ278" s="105">
        <v>0</v>
      </c>
      <c r="BR278" s="111" t="s">
        <v>564</v>
      </c>
      <c r="BS278" s="111" t="s">
        <v>564</v>
      </c>
      <c r="BT278" s="111" t="s">
        <v>564</v>
      </c>
      <c r="BU278" s="107">
        <v>0</v>
      </c>
      <c r="BV278" s="106">
        <v>0</v>
      </c>
      <c r="BW278" s="107">
        <v>1</v>
      </c>
      <c r="BX278" s="107">
        <v>10</v>
      </c>
      <c r="BY278" s="216">
        <v>1</v>
      </c>
      <c r="BZ278" s="220">
        <v>781.3</v>
      </c>
      <c r="CA278" s="111">
        <v>0</v>
      </c>
      <c r="CB278" s="111">
        <v>39</v>
      </c>
      <c r="CC278" s="111">
        <v>0</v>
      </c>
      <c r="CD278" s="112">
        <v>9</v>
      </c>
      <c r="CE278" s="114">
        <v>0.93300000000000005</v>
      </c>
      <c r="CF278" s="216">
        <v>0</v>
      </c>
      <c r="CG278" s="216">
        <v>0</v>
      </c>
      <c r="CH278" s="107">
        <v>1</v>
      </c>
      <c r="CI278" s="110"/>
      <c r="CJ278" s="107">
        <v>5</v>
      </c>
      <c r="CK278" s="107">
        <v>0</v>
      </c>
      <c r="CL278" s="112">
        <v>0</v>
      </c>
      <c r="CM278" s="112">
        <v>0</v>
      </c>
      <c r="CN278" s="115">
        <v>16.666666666666668</v>
      </c>
      <c r="CO278" s="115">
        <v>49.333333333333336</v>
      </c>
      <c r="CP278" s="115">
        <v>5707.333333333333</v>
      </c>
      <c r="CQ278" s="116">
        <v>80196.296296296292</v>
      </c>
      <c r="CR278" s="115">
        <v>0</v>
      </c>
      <c r="CS278" s="115">
        <v>0</v>
      </c>
      <c r="CT278" s="112">
        <v>0</v>
      </c>
      <c r="CU278" s="112">
        <v>0</v>
      </c>
      <c r="CV278" s="112">
        <v>0</v>
      </c>
      <c r="CW278" s="112">
        <v>0</v>
      </c>
    </row>
    <row r="279" spans="1:101" s="219" customFormat="1" x14ac:dyDescent="0.25">
      <c r="A279" s="110" t="s">
        <v>257</v>
      </c>
      <c r="B279" s="111">
        <v>37</v>
      </c>
      <c r="C279" s="111">
        <v>117</v>
      </c>
      <c r="D279" s="111">
        <v>1489</v>
      </c>
      <c r="E279" s="111">
        <v>33</v>
      </c>
      <c r="F279" s="111">
        <v>4</v>
      </c>
      <c r="G279" s="111">
        <v>41</v>
      </c>
      <c r="H279" s="111"/>
      <c r="I279" s="111"/>
      <c r="J279" s="111">
        <v>16</v>
      </c>
      <c r="K279" s="216">
        <v>2</v>
      </c>
      <c r="L279" s="111">
        <v>1010</v>
      </c>
      <c r="M279" s="111" t="s">
        <v>568</v>
      </c>
      <c r="N279" s="111">
        <v>1</v>
      </c>
      <c r="O279" s="111">
        <v>309</v>
      </c>
      <c r="P279" s="111">
        <v>0</v>
      </c>
      <c r="Q279" s="111">
        <v>9</v>
      </c>
      <c r="R279" s="109">
        <v>0.64500000000000002</v>
      </c>
      <c r="S279" s="111">
        <v>2</v>
      </c>
      <c r="T279" s="2">
        <v>1</v>
      </c>
      <c r="U279" s="107">
        <v>1</v>
      </c>
      <c r="V279" s="112">
        <v>6403</v>
      </c>
      <c r="W279" s="107">
        <v>41</v>
      </c>
      <c r="X279" s="217">
        <v>10</v>
      </c>
      <c r="Y279" s="217">
        <v>8148.8</v>
      </c>
      <c r="Z279" s="112">
        <v>0</v>
      </c>
      <c r="AA279" s="112">
        <v>0</v>
      </c>
      <c r="AB279" s="112">
        <v>0</v>
      </c>
      <c r="AC279" s="112">
        <v>0</v>
      </c>
      <c r="AD279" s="112">
        <v>0</v>
      </c>
      <c r="AE279" s="109">
        <v>0.51700000000000002</v>
      </c>
      <c r="AF279" s="109">
        <v>4.8000000000000001E-2</v>
      </c>
      <c r="AG279" s="107">
        <v>0</v>
      </c>
      <c r="AH279" s="107">
        <v>0</v>
      </c>
      <c r="AI279" s="106">
        <v>10565.797573796432</v>
      </c>
      <c r="AJ279" s="107">
        <v>1</v>
      </c>
      <c r="AK279" s="107">
        <v>0</v>
      </c>
      <c r="AL279" s="111">
        <v>0</v>
      </c>
      <c r="AM279" s="111">
        <v>0</v>
      </c>
      <c r="AN279" s="107">
        <v>0</v>
      </c>
      <c r="AO279" s="107">
        <v>11</v>
      </c>
      <c r="AP279" s="109">
        <v>0.216</v>
      </c>
      <c r="AQ279" s="105">
        <v>0</v>
      </c>
      <c r="AR279" s="106">
        <v>0</v>
      </c>
      <c r="AS279" s="107">
        <v>1</v>
      </c>
      <c r="AT279" s="107">
        <v>2</v>
      </c>
      <c r="AU279" s="107">
        <v>3</v>
      </c>
      <c r="AV279" s="108">
        <v>261.05286976799999</v>
      </c>
      <c r="AW279" s="107">
        <v>3</v>
      </c>
      <c r="AX279" s="107">
        <v>0</v>
      </c>
      <c r="AY279" s="107">
        <v>0</v>
      </c>
      <c r="AZ279" s="107">
        <v>0</v>
      </c>
      <c r="BA279" s="218">
        <v>2</v>
      </c>
      <c r="BB279" s="218">
        <v>115.3</v>
      </c>
      <c r="BC279" s="111">
        <v>0</v>
      </c>
      <c r="BD279" s="107">
        <v>1376</v>
      </c>
      <c r="BE279" s="107">
        <v>12</v>
      </c>
      <c r="BF279" s="109">
        <v>0.439</v>
      </c>
      <c r="BG279" s="105">
        <v>89.202892425100003</v>
      </c>
      <c r="BH279" s="113">
        <v>27.942675063599999</v>
      </c>
      <c r="BI279" s="113">
        <v>1149.48381582</v>
      </c>
      <c r="BJ279" s="113">
        <v>2005.6580061999998</v>
      </c>
      <c r="BK279" s="113">
        <v>1149.48381582</v>
      </c>
      <c r="BL279" s="113">
        <v>136.467104705</v>
      </c>
      <c r="BM279" s="113">
        <v>100.66632205099999</v>
      </c>
      <c r="BN279" s="113">
        <v>1097.9410197991124</v>
      </c>
      <c r="BO279" s="105">
        <v>12</v>
      </c>
      <c r="BP279" s="105">
        <v>0</v>
      </c>
      <c r="BQ279" s="105">
        <v>0</v>
      </c>
      <c r="BR279" s="111" t="s">
        <v>564</v>
      </c>
      <c r="BS279" s="111" t="s">
        <v>564</v>
      </c>
      <c r="BT279" s="111" t="s">
        <v>564</v>
      </c>
      <c r="BU279" s="107">
        <v>0</v>
      </c>
      <c r="BV279" s="106">
        <v>2</v>
      </c>
      <c r="BW279" s="107">
        <v>2</v>
      </c>
      <c r="BX279" s="107">
        <v>30</v>
      </c>
      <c r="BY279" s="216">
        <v>4</v>
      </c>
      <c r="BZ279" s="220">
        <v>2038.5</v>
      </c>
      <c r="CA279" s="111">
        <v>0</v>
      </c>
      <c r="CB279" s="111">
        <v>262</v>
      </c>
      <c r="CC279" s="111">
        <v>0</v>
      </c>
      <c r="CD279" s="112" t="s">
        <v>555</v>
      </c>
      <c r="CE279" s="114">
        <v>0.94</v>
      </c>
      <c r="CF279" s="216">
        <v>3</v>
      </c>
      <c r="CG279" s="216">
        <v>481.6</v>
      </c>
      <c r="CH279" s="107">
        <v>3</v>
      </c>
      <c r="CI279" s="110"/>
      <c r="CJ279" s="107">
        <v>1</v>
      </c>
      <c r="CK279" s="107">
        <v>0</v>
      </c>
      <c r="CL279" s="112">
        <v>0</v>
      </c>
      <c r="CM279" s="112">
        <v>0</v>
      </c>
      <c r="CN279" s="115">
        <v>13.333333333333334</v>
      </c>
      <c r="CO279" s="115">
        <v>98.666666666666671</v>
      </c>
      <c r="CP279" s="115">
        <v>3811</v>
      </c>
      <c r="CQ279" s="116">
        <v>313988.88888888888</v>
      </c>
      <c r="CR279" s="115">
        <v>0</v>
      </c>
      <c r="CS279" s="115">
        <v>0</v>
      </c>
      <c r="CT279" s="112">
        <v>3</v>
      </c>
      <c r="CU279" s="112">
        <v>115</v>
      </c>
      <c r="CV279" s="112">
        <v>535</v>
      </c>
      <c r="CW279" s="112">
        <v>4</v>
      </c>
    </row>
    <row r="280" spans="1:101" s="219" customFormat="1" x14ac:dyDescent="0.25">
      <c r="A280" s="110" t="s">
        <v>138</v>
      </c>
      <c r="B280" s="111">
        <v>51</v>
      </c>
      <c r="C280" s="111">
        <v>164</v>
      </c>
      <c r="D280" s="111">
        <v>2671</v>
      </c>
      <c r="E280" s="111">
        <v>125</v>
      </c>
      <c r="F280" s="111">
        <v>2</v>
      </c>
      <c r="G280" s="111">
        <v>36</v>
      </c>
      <c r="H280" s="111"/>
      <c r="I280" s="111"/>
      <c r="J280" s="111">
        <v>16</v>
      </c>
      <c r="K280" s="216">
        <v>10</v>
      </c>
      <c r="L280" s="111">
        <v>1434</v>
      </c>
      <c r="M280" s="111" t="s">
        <v>568</v>
      </c>
      <c r="N280" s="111">
        <v>2</v>
      </c>
      <c r="O280" s="111">
        <v>0</v>
      </c>
      <c r="P280" s="111">
        <v>0</v>
      </c>
      <c r="Q280" s="111">
        <v>26</v>
      </c>
      <c r="R280" s="109">
        <v>0.64500000000000002</v>
      </c>
      <c r="S280" s="111">
        <v>4</v>
      </c>
      <c r="T280" s="2">
        <v>0</v>
      </c>
      <c r="U280" s="107">
        <v>0</v>
      </c>
      <c r="V280" s="112">
        <v>1093</v>
      </c>
      <c r="W280" s="107">
        <v>45</v>
      </c>
      <c r="X280" s="217">
        <v>1</v>
      </c>
      <c r="Y280" s="217">
        <v>6.9</v>
      </c>
      <c r="Z280" s="112">
        <v>0</v>
      </c>
      <c r="AA280" s="112">
        <v>0</v>
      </c>
      <c r="AB280" s="112">
        <v>26</v>
      </c>
      <c r="AC280" s="112">
        <v>3</v>
      </c>
      <c r="AD280" s="112">
        <v>1</v>
      </c>
      <c r="AE280" s="109">
        <v>0.51700000000000002</v>
      </c>
      <c r="AF280" s="109">
        <v>4.8000000000000001E-2</v>
      </c>
      <c r="AG280" s="107">
        <v>0</v>
      </c>
      <c r="AH280" s="107">
        <v>0</v>
      </c>
      <c r="AI280" s="106">
        <v>0</v>
      </c>
      <c r="AJ280" s="107">
        <v>6</v>
      </c>
      <c r="AK280" s="107">
        <v>0</v>
      </c>
      <c r="AL280" s="111">
        <v>0</v>
      </c>
      <c r="AM280" s="111">
        <v>0</v>
      </c>
      <c r="AN280" s="107">
        <v>0</v>
      </c>
      <c r="AO280" s="107">
        <v>2</v>
      </c>
      <c r="AP280" s="109">
        <v>0.216</v>
      </c>
      <c r="AQ280" s="105">
        <v>256.66261049399998</v>
      </c>
      <c r="AR280" s="106">
        <v>84.955085220100003</v>
      </c>
      <c r="AS280" s="107">
        <v>1</v>
      </c>
      <c r="AT280" s="107">
        <v>3</v>
      </c>
      <c r="AU280" s="107">
        <v>4</v>
      </c>
      <c r="AV280" s="108">
        <v>231.08833317999998</v>
      </c>
      <c r="AW280" s="107">
        <v>0</v>
      </c>
      <c r="AX280" s="107">
        <v>0</v>
      </c>
      <c r="AY280" s="107">
        <v>1</v>
      </c>
      <c r="AZ280" s="107">
        <v>0</v>
      </c>
      <c r="BA280" s="218" t="s">
        <v>588</v>
      </c>
      <c r="BB280" s="218" t="s">
        <v>589</v>
      </c>
      <c r="BC280" s="111">
        <v>58</v>
      </c>
      <c r="BD280" s="107">
        <v>1407</v>
      </c>
      <c r="BE280" s="107">
        <v>62</v>
      </c>
      <c r="BF280" s="109">
        <v>0.439</v>
      </c>
      <c r="BG280" s="105">
        <v>0</v>
      </c>
      <c r="BH280" s="113">
        <v>2607.0835157800002</v>
      </c>
      <c r="BI280" s="113">
        <v>723.68508089900001</v>
      </c>
      <c r="BJ280" s="113">
        <v>4970.3165332899998</v>
      </c>
      <c r="BK280" s="113">
        <v>723.68508089900001</v>
      </c>
      <c r="BL280" s="113">
        <v>568.35278920600001</v>
      </c>
      <c r="BM280" s="113">
        <v>129.78187278999999</v>
      </c>
      <c r="BN280" s="113">
        <v>2637.8743114464933</v>
      </c>
      <c r="BO280" s="105">
        <v>15</v>
      </c>
      <c r="BP280" s="105">
        <v>0</v>
      </c>
      <c r="BQ280" s="105">
        <v>0</v>
      </c>
      <c r="BR280" s="111" t="s">
        <v>564</v>
      </c>
      <c r="BS280" s="111" t="s">
        <v>564</v>
      </c>
      <c r="BT280" s="111" t="s">
        <v>564</v>
      </c>
      <c r="BU280" s="107">
        <v>0</v>
      </c>
      <c r="BV280" s="106">
        <v>1</v>
      </c>
      <c r="BW280" s="107">
        <v>4</v>
      </c>
      <c r="BX280" s="107">
        <v>100</v>
      </c>
      <c r="BY280" s="216">
        <v>6</v>
      </c>
      <c r="BZ280" s="220">
        <v>212.4</v>
      </c>
      <c r="CA280" s="111">
        <v>451</v>
      </c>
      <c r="CB280" s="111">
        <v>436</v>
      </c>
      <c r="CC280" s="111">
        <v>0</v>
      </c>
      <c r="CD280" s="112">
        <v>2</v>
      </c>
      <c r="CE280" s="114">
        <v>0.94</v>
      </c>
      <c r="CF280" s="216">
        <v>3</v>
      </c>
      <c r="CG280" s="216">
        <v>58.2</v>
      </c>
      <c r="CH280" s="107">
        <v>1</v>
      </c>
      <c r="CI280" s="110"/>
      <c r="CJ280" s="107">
        <v>5</v>
      </c>
      <c r="CK280" s="107">
        <v>0</v>
      </c>
      <c r="CL280" s="112">
        <v>1</v>
      </c>
      <c r="CM280" s="112">
        <v>0</v>
      </c>
      <c r="CN280" s="115">
        <v>15</v>
      </c>
      <c r="CO280" s="115">
        <v>213</v>
      </c>
      <c r="CP280" s="115">
        <v>20307.666666666668</v>
      </c>
      <c r="CQ280" s="116">
        <v>1440814.8148148148</v>
      </c>
      <c r="CR280" s="115">
        <v>1</v>
      </c>
      <c r="CS280" s="115">
        <v>0</v>
      </c>
      <c r="CT280" s="112">
        <v>8</v>
      </c>
      <c r="CU280" s="112">
        <v>0</v>
      </c>
      <c r="CV280" s="112">
        <v>305</v>
      </c>
      <c r="CW280" s="112">
        <v>105</v>
      </c>
    </row>
    <row r="281" spans="1:101" s="219" customFormat="1" x14ac:dyDescent="0.25">
      <c r="A281" s="110" t="s">
        <v>238</v>
      </c>
      <c r="B281" s="111">
        <v>12</v>
      </c>
      <c r="C281" s="111">
        <v>51</v>
      </c>
      <c r="D281" s="111">
        <v>727</v>
      </c>
      <c r="E281" s="111">
        <v>29</v>
      </c>
      <c r="F281" s="111">
        <v>0</v>
      </c>
      <c r="G281" s="111">
        <v>7</v>
      </c>
      <c r="H281" s="111"/>
      <c r="I281" s="111">
        <v>1</v>
      </c>
      <c r="J281" s="111">
        <v>13</v>
      </c>
      <c r="K281" s="216">
        <v>4</v>
      </c>
      <c r="L281" s="111">
        <v>270.60000000000002</v>
      </c>
      <c r="M281" s="111" t="s">
        <v>568</v>
      </c>
      <c r="N281" s="111">
        <v>1</v>
      </c>
      <c r="O281" s="111">
        <v>220</v>
      </c>
      <c r="P281" s="111">
        <v>0</v>
      </c>
      <c r="Q281" s="111">
        <v>18</v>
      </c>
      <c r="R281" s="109">
        <v>0.73913043478260865</v>
      </c>
      <c r="S281" s="111">
        <v>7</v>
      </c>
      <c r="T281" s="2">
        <v>0</v>
      </c>
      <c r="U281" s="107">
        <v>0</v>
      </c>
      <c r="V281" s="112">
        <v>977</v>
      </c>
      <c r="W281" s="107">
        <v>95</v>
      </c>
      <c r="X281" s="217">
        <v>1</v>
      </c>
      <c r="Y281" s="217">
        <v>13.9</v>
      </c>
      <c r="Z281" s="112">
        <v>2384.2159999999999</v>
      </c>
      <c r="AA281" s="112">
        <v>0</v>
      </c>
      <c r="AB281" s="112">
        <v>0</v>
      </c>
      <c r="AC281" s="112">
        <v>0</v>
      </c>
      <c r="AD281" s="112">
        <v>1</v>
      </c>
      <c r="AE281" s="109">
        <v>0.42424242424242425</v>
      </c>
      <c r="AF281" s="109">
        <v>3.0303030303030304E-2</v>
      </c>
      <c r="AG281" s="107">
        <v>1</v>
      </c>
      <c r="AH281" s="107">
        <v>5</v>
      </c>
      <c r="AI281" s="106">
        <v>416.65099395999999</v>
      </c>
      <c r="AJ281" s="107">
        <v>1</v>
      </c>
      <c r="AK281" s="107">
        <v>0</v>
      </c>
      <c r="AL281" s="111">
        <v>0</v>
      </c>
      <c r="AM281" s="111">
        <v>0</v>
      </c>
      <c r="AN281" s="107">
        <v>0</v>
      </c>
      <c r="AO281" s="107">
        <v>0</v>
      </c>
      <c r="AP281" s="109">
        <v>0.19696969696969696</v>
      </c>
      <c r="AQ281" s="105">
        <v>0</v>
      </c>
      <c r="AR281" s="106">
        <v>26.309363862200001</v>
      </c>
      <c r="AS281" s="107">
        <v>0</v>
      </c>
      <c r="AT281" s="107">
        <v>0</v>
      </c>
      <c r="AU281" s="107">
        <v>3</v>
      </c>
      <c r="AV281" s="108">
        <v>5.8503936247500006</v>
      </c>
      <c r="AW281" s="107">
        <v>1</v>
      </c>
      <c r="AX281" s="107">
        <v>0</v>
      </c>
      <c r="AY281" s="107">
        <v>0</v>
      </c>
      <c r="AZ281" s="107">
        <v>0</v>
      </c>
      <c r="BA281" s="218">
        <v>2</v>
      </c>
      <c r="BB281" s="218">
        <v>108.2</v>
      </c>
      <c r="BC281" s="111">
        <v>279</v>
      </c>
      <c r="BD281" s="107">
        <v>7110</v>
      </c>
      <c r="BE281" s="107">
        <v>335</v>
      </c>
      <c r="BF281" s="109">
        <v>0.43939393939393939</v>
      </c>
      <c r="BG281" s="105">
        <v>4.84586385293</v>
      </c>
      <c r="BH281" s="113">
        <v>0</v>
      </c>
      <c r="BI281" s="113">
        <v>0</v>
      </c>
      <c r="BJ281" s="113">
        <v>303.30003186200003</v>
      </c>
      <c r="BK281" s="113">
        <v>0</v>
      </c>
      <c r="BL281" s="113">
        <v>0</v>
      </c>
      <c r="BM281" s="113">
        <v>188.40037846599998</v>
      </c>
      <c r="BN281" s="113">
        <v>486.07108153317125</v>
      </c>
      <c r="BO281" s="105">
        <v>2</v>
      </c>
      <c r="BP281" s="105">
        <v>0</v>
      </c>
      <c r="BQ281" s="105">
        <v>0</v>
      </c>
      <c r="BR281" s="111" t="s">
        <v>564</v>
      </c>
      <c r="BS281" s="111" t="s">
        <v>564</v>
      </c>
      <c r="BT281" s="111" t="s">
        <v>564</v>
      </c>
      <c r="BU281" s="107">
        <v>0</v>
      </c>
      <c r="BV281" s="106">
        <v>0</v>
      </c>
      <c r="BW281" s="107">
        <v>2</v>
      </c>
      <c r="BX281" s="107">
        <v>95</v>
      </c>
      <c r="BY281" s="216" t="s">
        <v>588</v>
      </c>
      <c r="BZ281" s="216" t="s">
        <v>589</v>
      </c>
      <c r="CA281" s="111">
        <v>0</v>
      </c>
      <c r="CB281" s="111">
        <v>538</v>
      </c>
      <c r="CC281" s="111">
        <v>0</v>
      </c>
      <c r="CD281" s="112">
        <v>26</v>
      </c>
      <c r="CE281" s="114">
        <v>0.96499999999999997</v>
      </c>
      <c r="CF281" s="216">
        <v>1</v>
      </c>
      <c r="CG281" s="216">
        <v>27.7</v>
      </c>
      <c r="CH281" s="107">
        <v>0</v>
      </c>
      <c r="CI281" s="110"/>
      <c r="CJ281" s="107">
        <v>2</v>
      </c>
      <c r="CK281" s="107">
        <v>0</v>
      </c>
      <c r="CL281" s="112">
        <v>0</v>
      </c>
      <c r="CM281" s="112">
        <v>0</v>
      </c>
      <c r="CN281" s="115">
        <v>10</v>
      </c>
      <c r="CO281" s="115">
        <v>0</v>
      </c>
      <c r="CP281" s="115">
        <v>1837</v>
      </c>
      <c r="CQ281" s="116">
        <v>326222.22222222225</v>
      </c>
      <c r="CR281" s="115">
        <v>1</v>
      </c>
      <c r="CS281" s="115">
        <v>1</v>
      </c>
      <c r="CT281" s="112">
        <v>4</v>
      </c>
      <c r="CU281" s="112">
        <v>0</v>
      </c>
      <c r="CV281" s="112">
        <v>794</v>
      </c>
      <c r="CW281" s="112">
        <v>47</v>
      </c>
    </row>
    <row r="282" spans="1:101" s="219" customFormat="1" x14ac:dyDescent="0.25">
      <c r="A282" s="110" t="s">
        <v>172</v>
      </c>
      <c r="B282" s="111">
        <v>21</v>
      </c>
      <c r="C282" s="111">
        <v>46</v>
      </c>
      <c r="D282" s="111">
        <v>907</v>
      </c>
      <c r="E282" s="111">
        <v>27</v>
      </c>
      <c r="F282" s="111">
        <v>1</v>
      </c>
      <c r="G282" s="111">
        <v>20</v>
      </c>
      <c r="H282" s="111"/>
      <c r="I282" s="111"/>
      <c r="J282" s="111">
        <v>14</v>
      </c>
      <c r="K282" s="216">
        <v>8</v>
      </c>
      <c r="L282" s="111">
        <v>832.9</v>
      </c>
      <c r="M282" s="111" t="s">
        <v>568</v>
      </c>
      <c r="N282" s="111">
        <v>1</v>
      </c>
      <c r="O282" s="111">
        <v>92</v>
      </c>
      <c r="P282" s="111">
        <v>0</v>
      </c>
      <c r="Q282" s="111">
        <v>0</v>
      </c>
      <c r="R282" s="109">
        <v>0.4</v>
      </c>
      <c r="S282" s="111">
        <v>1</v>
      </c>
      <c r="T282" s="2">
        <v>0</v>
      </c>
      <c r="U282" s="107">
        <v>0</v>
      </c>
      <c r="V282" s="112">
        <v>1697</v>
      </c>
      <c r="W282" s="107">
        <v>29</v>
      </c>
      <c r="X282" s="217">
        <v>2</v>
      </c>
      <c r="Y282" s="217">
        <v>59.7</v>
      </c>
      <c r="Z282" s="112">
        <v>0</v>
      </c>
      <c r="AA282" s="112">
        <v>0</v>
      </c>
      <c r="AB282" s="112">
        <v>0</v>
      </c>
      <c r="AC282" s="112">
        <v>0</v>
      </c>
      <c r="AD282" s="112">
        <v>4</v>
      </c>
      <c r="AE282" s="109">
        <v>0.47540983606557374</v>
      </c>
      <c r="AF282" s="109">
        <v>4.9180327868852458E-2</v>
      </c>
      <c r="AG282" s="107">
        <v>0</v>
      </c>
      <c r="AH282" s="107">
        <v>0</v>
      </c>
      <c r="AI282" s="106">
        <v>0</v>
      </c>
      <c r="AJ282" s="107">
        <v>2</v>
      </c>
      <c r="AK282" s="107">
        <v>0</v>
      </c>
      <c r="AL282" s="111">
        <v>1</v>
      </c>
      <c r="AM282" s="111">
        <v>840.7</v>
      </c>
      <c r="AN282" s="107">
        <v>0</v>
      </c>
      <c r="AO282" s="107">
        <v>4</v>
      </c>
      <c r="AP282" s="109">
        <v>0.21311475409836064</v>
      </c>
      <c r="AQ282" s="105">
        <v>0</v>
      </c>
      <c r="AR282" s="106">
        <v>42.821195168000003</v>
      </c>
      <c r="AS282" s="107">
        <v>0</v>
      </c>
      <c r="AT282" s="107">
        <v>0</v>
      </c>
      <c r="AU282" s="107">
        <v>3</v>
      </c>
      <c r="AV282" s="108">
        <v>20.2746361367</v>
      </c>
      <c r="AW282" s="107">
        <v>0</v>
      </c>
      <c r="AX282" s="107">
        <v>0</v>
      </c>
      <c r="AY282" s="107">
        <v>4</v>
      </c>
      <c r="AZ282" s="107">
        <v>1</v>
      </c>
      <c r="BA282" s="218" t="s">
        <v>588</v>
      </c>
      <c r="BB282" s="218" t="s">
        <v>589</v>
      </c>
      <c r="BC282" s="111">
        <v>64</v>
      </c>
      <c r="BD282" s="107">
        <v>746</v>
      </c>
      <c r="BE282" s="107">
        <v>39</v>
      </c>
      <c r="BF282" s="109">
        <v>0.32786885245901637</v>
      </c>
      <c r="BG282" s="105">
        <v>4.0292144669200001</v>
      </c>
      <c r="BH282" s="113">
        <v>1081.4020536800001</v>
      </c>
      <c r="BI282" s="113">
        <v>4324.0687465400006</v>
      </c>
      <c r="BJ282" s="113">
        <v>4885.0706482600008</v>
      </c>
      <c r="BK282" s="113">
        <v>4324.1231593399998</v>
      </c>
      <c r="BL282" s="113">
        <v>1739.4202773400002</v>
      </c>
      <c r="BM282" s="113">
        <v>50.885124093999998</v>
      </c>
      <c r="BN282" s="113">
        <v>569.33344499723319</v>
      </c>
      <c r="BO282" s="105">
        <v>8</v>
      </c>
      <c r="BP282" s="105">
        <v>0</v>
      </c>
      <c r="BQ282" s="105">
        <v>0</v>
      </c>
      <c r="BR282" s="111" t="s">
        <v>564</v>
      </c>
      <c r="BS282" s="111" t="s">
        <v>564</v>
      </c>
      <c r="BT282" s="111" t="s">
        <v>564</v>
      </c>
      <c r="BU282" s="107">
        <v>0</v>
      </c>
      <c r="BV282" s="106">
        <v>0</v>
      </c>
      <c r="BW282" s="107">
        <v>3</v>
      </c>
      <c r="BX282" s="107">
        <v>320</v>
      </c>
      <c r="BY282" s="216" t="s">
        <v>588</v>
      </c>
      <c r="BZ282" s="216" t="s">
        <v>589</v>
      </c>
      <c r="CA282" s="111">
        <v>565</v>
      </c>
      <c r="CB282" s="111">
        <v>801</v>
      </c>
      <c r="CC282" s="111">
        <v>0</v>
      </c>
      <c r="CD282" s="112" t="s">
        <v>555</v>
      </c>
      <c r="CE282" s="114">
        <v>0.94799999999999995</v>
      </c>
      <c r="CF282" s="216">
        <v>1</v>
      </c>
      <c r="CG282" s="216">
        <v>24.9</v>
      </c>
      <c r="CH282" s="107">
        <v>3</v>
      </c>
      <c r="CI282" s="110"/>
      <c r="CJ282" s="107">
        <v>5</v>
      </c>
      <c r="CK282" s="107">
        <v>0</v>
      </c>
      <c r="CL282" s="112">
        <v>0</v>
      </c>
      <c r="CM282" s="112">
        <v>0</v>
      </c>
      <c r="CN282" s="115">
        <v>10</v>
      </c>
      <c r="CO282" s="115">
        <v>8</v>
      </c>
      <c r="CP282" s="115">
        <v>1705</v>
      </c>
      <c r="CQ282" s="116">
        <v>932451.85185185191</v>
      </c>
      <c r="CR282" s="115">
        <v>4</v>
      </c>
      <c r="CS282" s="115">
        <v>0</v>
      </c>
      <c r="CT282" s="112">
        <v>1</v>
      </c>
      <c r="CU282" s="112">
        <v>142</v>
      </c>
      <c r="CV282" s="112">
        <v>256</v>
      </c>
      <c r="CW282" s="112">
        <v>78</v>
      </c>
    </row>
    <row r="283" spans="1:101" s="219" customFormat="1" x14ac:dyDescent="0.25">
      <c r="A283" s="110" t="s">
        <v>101</v>
      </c>
      <c r="B283" s="111">
        <v>21</v>
      </c>
      <c r="C283" s="111">
        <v>98</v>
      </c>
      <c r="D283" s="111">
        <v>1970</v>
      </c>
      <c r="E283" s="111">
        <v>95</v>
      </c>
      <c r="F283" s="111">
        <v>6</v>
      </c>
      <c r="G283" s="111">
        <v>38</v>
      </c>
      <c r="H283" s="111"/>
      <c r="I283" s="111"/>
      <c r="J283" s="111">
        <v>17</v>
      </c>
      <c r="K283" s="216">
        <v>3</v>
      </c>
      <c r="L283" s="111">
        <v>151.6</v>
      </c>
      <c r="M283" s="111" t="s">
        <v>569</v>
      </c>
      <c r="N283" s="111">
        <v>0</v>
      </c>
      <c r="O283" s="111">
        <v>0</v>
      </c>
      <c r="P283" s="111">
        <v>0</v>
      </c>
      <c r="Q283" s="111">
        <v>9</v>
      </c>
      <c r="R283" s="109">
        <v>0.64500000000000002</v>
      </c>
      <c r="S283" s="111">
        <v>5</v>
      </c>
      <c r="T283" s="2">
        <v>0</v>
      </c>
      <c r="U283" s="107">
        <v>0</v>
      </c>
      <c r="V283" s="112">
        <v>7743</v>
      </c>
      <c r="W283" s="107">
        <v>16</v>
      </c>
      <c r="X283" s="217">
        <v>4</v>
      </c>
      <c r="Y283" s="217">
        <v>1733.3</v>
      </c>
      <c r="Z283" s="112">
        <v>0</v>
      </c>
      <c r="AA283" s="112">
        <v>0</v>
      </c>
      <c r="AB283" s="112">
        <v>86</v>
      </c>
      <c r="AC283" s="112">
        <v>0</v>
      </c>
      <c r="AD283" s="112">
        <v>1</v>
      </c>
      <c r="AE283" s="109">
        <v>0.51700000000000002</v>
      </c>
      <c r="AF283" s="109">
        <v>4.8000000000000001E-2</v>
      </c>
      <c r="AG283" s="107">
        <v>1</v>
      </c>
      <c r="AH283" s="107">
        <v>0</v>
      </c>
      <c r="AI283" s="106">
        <v>0</v>
      </c>
      <c r="AJ283" s="107">
        <v>0</v>
      </c>
      <c r="AK283" s="107">
        <v>0</v>
      </c>
      <c r="AL283" s="111">
        <v>2</v>
      </c>
      <c r="AM283" s="111">
        <v>51.7</v>
      </c>
      <c r="AN283" s="107">
        <v>0</v>
      </c>
      <c r="AO283" s="107">
        <v>13</v>
      </c>
      <c r="AP283" s="109">
        <v>0.216</v>
      </c>
      <c r="AQ283" s="105">
        <v>4.4452467538500002</v>
      </c>
      <c r="AR283" s="106">
        <v>4.1318815966499995</v>
      </c>
      <c r="AS283" s="107">
        <v>0</v>
      </c>
      <c r="AT283" s="107">
        <v>3</v>
      </c>
      <c r="AU283" s="107">
        <v>7</v>
      </c>
      <c r="AV283" s="108">
        <v>26.000405072299998</v>
      </c>
      <c r="AW283" s="107">
        <v>0</v>
      </c>
      <c r="AX283" s="107">
        <v>0</v>
      </c>
      <c r="AY283" s="107">
        <v>0</v>
      </c>
      <c r="AZ283" s="107">
        <v>0</v>
      </c>
      <c r="BA283" s="218">
        <v>1</v>
      </c>
      <c r="BB283" s="218">
        <v>23.9</v>
      </c>
      <c r="BC283" s="111">
        <v>140</v>
      </c>
      <c r="BD283" s="107">
        <v>1509</v>
      </c>
      <c r="BE283" s="107">
        <v>429</v>
      </c>
      <c r="BF283" s="109">
        <v>0.439</v>
      </c>
      <c r="BG283" s="105">
        <v>66.433118223099996</v>
      </c>
      <c r="BH283" s="113">
        <v>1061.29588545</v>
      </c>
      <c r="BI283" s="113">
        <v>870.14312213799985</v>
      </c>
      <c r="BJ283" s="113">
        <v>2141.5909938599998</v>
      </c>
      <c r="BK283" s="113">
        <v>323.59408737400003</v>
      </c>
      <c r="BL283" s="113">
        <v>0</v>
      </c>
      <c r="BM283" s="113">
        <v>101.97328585700001</v>
      </c>
      <c r="BN283" s="113">
        <v>4131.3466514480424</v>
      </c>
      <c r="BO283" s="105">
        <v>2</v>
      </c>
      <c r="BP283" s="105">
        <v>0</v>
      </c>
      <c r="BQ283" s="105">
        <v>0</v>
      </c>
      <c r="BR283" s="111" t="s">
        <v>564</v>
      </c>
      <c r="BS283" s="111" t="s">
        <v>564</v>
      </c>
      <c r="BT283" s="111" t="s">
        <v>564</v>
      </c>
      <c r="BU283" s="107">
        <v>1</v>
      </c>
      <c r="BV283" s="106">
        <v>0</v>
      </c>
      <c r="BW283" s="107">
        <v>6</v>
      </c>
      <c r="BX283" s="107">
        <v>1193</v>
      </c>
      <c r="BY283" s="216">
        <v>1</v>
      </c>
      <c r="BZ283" s="220">
        <v>214.9</v>
      </c>
      <c r="CA283" s="111">
        <v>0</v>
      </c>
      <c r="CB283" s="111">
        <v>0</v>
      </c>
      <c r="CC283" s="111">
        <v>0</v>
      </c>
      <c r="CD283" s="112">
        <v>12</v>
      </c>
      <c r="CE283" s="114">
        <v>0.94199999999999995</v>
      </c>
      <c r="CF283" s="216">
        <v>2</v>
      </c>
      <c r="CG283" s="216">
        <v>57.6</v>
      </c>
      <c r="CH283" s="107">
        <v>1</v>
      </c>
      <c r="CI283" s="110"/>
      <c r="CJ283" s="107">
        <v>5</v>
      </c>
      <c r="CK283" s="107">
        <v>0</v>
      </c>
      <c r="CL283" s="112">
        <v>0</v>
      </c>
      <c r="CM283" s="112">
        <v>0</v>
      </c>
      <c r="CN283" s="115">
        <v>18.333333333333332</v>
      </c>
      <c r="CO283" s="115">
        <v>165.33333333333334</v>
      </c>
      <c r="CP283" s="115">
        <v>9089.6666666666661</v>
      </c>
      <c r="CQ283" s="116">
        <v>248744.44444444447</v>
      </c>
      <c r="CR283" s="115">
        <v>1</v>
      </c>
      <c r="CS283" s="115">
        <v>0</v>
      </c>
      <c r="CT283" s="112">
        <v>2</v>
      </c>
      <c r="CU283" s="112">
        <v>252</v>
      </c>
      <c r="CV283" s="112">
        <v>165</v>
      </c>
      <c r="CW283" s="112">
        <v>1</v>
      </c>
    </row>
    <row r="284" spans="1:101" s="219" customFormat="1" x14ac:dyDescent="0.25">
      <c r="A284" s="110" t="s">
        <v>130</v>
      </c>
      <c r="B284" s="111">
        <v>48</v>
      </c>
      <c r="C284" s="111">
        <v>112</v>
      </c>
      <c r="D284" s="111">
        <v>1417</v>
      </c>
      <c r="E284" s="111">
        <v>56</v>
      </c>
      <c r="F284" s="111">
        <v>1</v>
      </c>
      <c r="G284" s="111">
        <v>14</v>
      </c>
      <c r="H284" s="111">
        <v>1</v>
      </c>
      <c r="I284" s="111"/>
      <c r="J284" s="111">
        <v>20</v>
      </c>
      <c r="K284" s="216">
        <v>7</v>
      </c>
      <c r="L284" s="111">
        <v>774.1</v>
      </c>
      <c r="M284" s="111" t="s">
        <v>568</v>
      </c>
      <c r="N284" s="111">
        <v>2</v>
      </c>
      <c r="O284" s="111">
        <v>0</v>
      </c>
      <c r="P284" s="111">
        <v>0</v>
      </c>
      <c r="Q284" s="111">
        <v>23</v>
      </c>
      <c r="R284" s="109">
        <v>0.64500000000000002</v>
      </c>
      <c r="S284" s="111">
        <v>6</v>
      </c>
      <c r="T284" s="2">
        <v>0</v>
      </c>
      <c r="U284" s="107">
        <v>0</v>
      </c>
      <c r="V284" s="112">
        <v>2473</v>
      </c>
      <c r="W284" s="107">
        <v>45</v>
      </c>
      <c r="X284" s="217">
        <v>0</v>
      </c>
      <c r="Y284" s="217">
        <v>0</v>
      </c>
      <c r="Z284" s="112">
        <v>0</v>
      </c>
      <c r="AA284" s="112">
        <v>0</v>
      </c>
      <c r="AB284" s="112">
        <v>3</v>
      </c>
      <c r="AC284" s="112">
        <v>0</v>
      </c>
      <c r="AD284" s="112">
        <v>3</v>
      </c>
      <c r="AE284" s="109">
        <v>0.51700000000000002</v>
      </c>
      <c r="AF284" s="109">
        <v>4.8000000000000001E-2</v>
      </c>
      <c r="AG284" s="107">
        <v>0</v>
      </c>
      <c r="AH284" s="107">
        <v>0</v>
      </c>
      <c r="AI284" s="106">
        <v>21901.43567648598</v>
      </c>
      <c r="AJ284" s="107">
        <v>7</v>
      </c>
      <c r="AK284" s="107">
        <v>0</v>
      </c>
      <c r="AL284" s="111">
        <v>0</v>
      </c>
      <c r="AM284" s="111">
        <v>0</v>
      </c>
      <c r="AN284" s="107">
        <v>0</v>
      </c>
      <c r="AO284" s="107">
        <v>1</v>
      </c>
      <c r="AP284" s="109">
        <v>0.216</v>
      </c>
      <c r="AQ284" s="105">
        <v>0</v>
      </c>
      <c r="AR284" s="106">
        <v>19.471133332400001</v>
      </c>
      <c r="AS284" s="107">
        <v>1</v>
      </c>
      <c r="AT284" s="107">
        <v>2</v>
      </c>
      <c r="AU284" s="107">
        <v>4</v>
      </c>
      <c r="AV284" s="108">
        <v>359.05575088800003</v>
      </c>
      <c r="AW284" s="107">
        <v>0</v>
      </c>
      <c r="AX284" s="107">
        <v>0</v>
      </c>
      <c r="AY284" s="107">
        <v>0</v>
      </c>
      <c r="AZ284" s="107">
        <v>0</v>
      </c>
      <c r="BA284" s="218" t="s">
        <v>588</v>
      </c>
      <c r="BB284" s="218" t="s">
        <v>589</v>
      </c>
      <c r="BC284" s="111">
        <v>0</v>
      </c>
      <c r="BD284" s="107">
        <v>490</v>
      </c>
      <c r="BE284" s="107">
        <v>66</v>
      </c>
      <c r="BF284" s="109">
        <v>0.439</v>
      </c>
      <c r="BG284" s="105">
        <v>149.46731147200001</v>
      </c>
      <c r="BH284" s="113">
        <v>145.409875804</v>
      </c>
      <c r="BI284" s="113">
        <v>0</v>
      </c>
      <c r="BJ284" s="113">
        <v>1011.5077210999999</v>
      </c>
      <c r="BK284" s="113">
        <v>0</v>
      </c>
      <c r="BL284" s="113">
        <v>5.1999122827300001E-3</v>
      </c>
      <c r="BM284" s="113">
        <v>34.838165873899996</v>
      </c>
      <c r="BN284" s="113">
        <v>785.76287808314612</v>
      </c>
      <c r="BO284" s="105">
        <v>3</v>
      </c>
      <c r="BP284" s="105">
        <v>0</v>
      </c>
      <c r="BQ284" s="105">
        <v>0</v>
      </c>
      <c r="BR284" s="111" t="s">
        <v>564</v>
      </c>
      <c r="BS284" s="111" t="s">
        <v>564</v>
      </c>
      <c r="BT284" s="111" t="s">
        <v>564</v>
      </c>
      <c r="BU284" s="107">
        <v>0</v>
      </c>
      <c r="BV284" s="106">
        <v>0</v>
      </c>
      <c r="BW284" s="107">
        <v>1</v>
      </c>
      <c r="BX284" s="107">
        <v>30</v>
      </c>
      <c r="BY284" s="216">
        <v>2</v>
      </c>
      <c r="BZ284" s="220">
        <v>2452</v>
      </c>
      <c r="CA284" s="111">
        <v>0</v>
      </c>
      <c r="CB284" s="111">
        <v>197</v>
      </c>
      <c r="CC284" s="111">
        <v>0</v>
      </c>
      <c r="CD284" s="112">
        <v>1</v>
      </c>
      <c r="CE284" s="114">
        <v>0.93300000000000005</v>
      </c>
      <c r="CF284" s="216">
        <v>2</v>
      </c>
      <c r="CG284" s="216">
        <v>49.3</v>
      </c>
      <c r="CH284" s="107">
        <v>1</v>
      </c>
      <c r="CI284" s="110">
        <v>0.5</v>
      </c>
      <c r="CJ284" s="107">
        <v>2</v>
      </c>
      <c r="CK284" s="107">
        <v>1</v>
      </c>
      <c r="CL284" s="112">
        <v>0</v>
      </c>
      <c r="CM284" s="112">
        <v>0</v>
      </c>
      <c r="CN284" s="115">
        <v>15</v>
      </c>
      <c r="CO284" s="115">
        <v>111.66666666666667</v>
      </c>
      <c r="CP284" s="115">
        <v>8217.3333333333339</v>
      </c>
      <c r="CQ284" s="116">
        <v>388748.1481481482</v>
      </c>
      <c r="CR284" s="115">
        <v>3</v>
      </c>
      <c r="CS284" s="115">
        <v>1</v>
      </c>
      <c r="CT284" s="112">
        <v>5</v>
      </c>
      <c r="CU284" s="112">
        <v>0</v>
      </c>
      <c r="CV284" s="112">
        <v>218</v>
      </c>
      <c r="CW284" s="112">
        <v>63</v>
      </c>
    </row>
    <row r="285" spans="1:101" s="219" customFormat="1" x14ac:dyDescent="0.25">
      <c r="A285" s="110" t="s">
        <v>185</v>
      </c>
      <c r="B285" s="111">
        <v>11</v>
      </c>
      <c r="C285" s="111">
        <v>27</v>
      </c>
      <c r="D285" s="111">
        <v>988</v>
      </c>
      <c r="E285" s="111">
        <v>13</v>
      </c>
      <c r="F285" s="111">
        <v>1</v>
      </c>
      <c r="G285" s="111">
        <v>23</v>
      </c>
      <c r="H285" s="111"/>
      <c r="I285" s="111"/>
      <c r="J285" s="111">
        <v>13</v>
      </c>
      <c r="K285" s="216">
        <v>9</v>
      </c>
      <c r="L285" s="111">
        <v>606.70000000000005</v>
      </c>
      <c r="M285" s="111" t="s">
        <v>568</v>
      </c>
      <c r="N285" s="111">
        <v>4</v>
      </c>
      <c r="O285" s="111">
        <v>108</v>
      </c>
      <c r="P285" s="111">
        <v>5</v>
      </c>
      <c r="Q285" s="111">
        <v>6</v>
      </c>
      <c r="R285" s="109">
        <v>0.71875</v>
      </c>
      <c r="S285" s="111">
        <v>1</v>
      </c>
      <c r="T285" s="2">
        <v>0</v>
      </c>
      <c r="U285" s="107">
        <v>0</v>
      </c>
      <c r="V285" s="112">
        <v>976</v>
      </c>
      <c r="W285" s="107">
        <v>38</v>
      </c>
      <c r="X285" s="217">
        <v>3</v>
      </c>
      <c r="Y285" s="217">
        <v>68.400000000000006</v>
      </c>
      <c r="Z285" s="112">
        <v>0</v>
      </c>
      <c r="AA285" s="112">
        <v>0</v>
      </c>
      <c r="AB285" s="112">
        <v>122</v>
      </c>
      <c r="AC285" s="112">
        <v>28</v>
      </c>
      <c r="AD285" s="112">
        <v>1</v>
      </c>
      <c r="AE285" s="109">
        <v>0.46511627906976744</v>
      </c>
      <c r="AF285" s="109">
        <v>4.8000000000000001E-2</v>
      </c>
      <c r="AG285" s="107">
        <v>0</v>
      </c>
      <c r="AH285" s="107">
        <v>0</v>
      </c>
      <c r="AI285" s="106">
        <v>0</v>
      </c>
      <c r="AJ285" s="107">
        <v>0</v>
      </c>
      <c r="AK285" s="107">
        <v>0</v>
      </c>
      <c r="AL285" s="111">
        <v>1</v>
      </c>
      <c r="AM285" s="111">
        <v>296</v>
      </c>
      <c r="AN285" s="107">
        <v>0</v>
      </c>
      <c r="AO285" s="107">
        <v>7</v>
      </c>
      <c r="AP285" s="109">
        <v>0.30232558139534882</v>
      </c>
      <c r="AQ285" s="105">
        <v>0</v>
      </c>
      <c r="AR285" s="106">
        <v>29.0674851731</v>
      </c>
      <c r="AS285" s="107">
        <v>0</v>
      </c>
      <c r="AT285" s="107">
        <v>0</v>
      </c>
      <c r="AU285" s="107">
        <v>1</v>
      </c>
      <c r="AV285" s="108">
        <v>4.0339987192499995</v>
      </c>
      <c r="AW285" s="107">
        <v>0</v>
      </c>
      <c r="AX285" s="107">
        <v>0</v>
      </c>
      <c r="AY285" s="107">
        <v>7</v>
      </c>
      <c r="AZ285" s="107">
        <v>1</v>
      </c>
      <c r="BA285" s="218">
        <v>1</v>
      </c>
      <c r="BB285" s="218">
        <v>206.5</v>
      </c>
      <c r="BC285" s="111">
        <v>9</v>
      </c>
      <c r="BD285" s="107">
        <v>1565</v>
      </c>
      <c r="BE285" s="107">
        <v>39</v>
      </c>
      <c r="BF285" s="109">
        <v>0.51162790697674421</v>
      </c>
      <c r="BG285" s="105">
        <v>0</v>
      </c>
      <c r="BH285" s="113">
        <v>840.92854234599997</v>
      </c>
      <c r="BI285" s="113">
        <v>806.16192138700001</v>
      </c>
      <c r="BJ285" s="113">
        <v>836.10848461</v>
      </c>
      <c r="BK285" s="113">
        <v>802.84403022800007</v>
      </c>
      <c r="BL285" s="113">
        <v>295.77691955800003</v>
      </c>
      <c r="BM285" s="113">
        <v>0</v>
      </c>
      <c r="BN285" s="113">
        <v>0</v>
      </c>
      <c r="BO285" s="105">
        <v>1</v>
      </c>
      <c r="BP285" s="105">
        <v>0</v>
      </c>
      <c r="BQ285" s="105">
        <v>0</v>
      </c>
      <c r="BR285" s="111" t="s">
        <v>564</v>
      </c>
      <c r="BS285" s="111" t="s">
        <v>564</v>
      </c>
      <c r="BT285" s="111" t="s">
        <v>564</v>
      </c>
      <c r="BU285" s="107">
        <v>0</v>
      </c>
      <c r="BV285" s="106">
        <v>0</v>
      </c>
      <c r="BW285" s="107">
        <v>4</v>
      </c>
      <c r="BX285" s="107">
        <v>92</v>
      </c>
      <c r="BY285" s="216">
        <v>1</v>
      </c>
      <c r="BZ285" s="220">
        <v>38</v>
      </c>
      <c r="CA285" s="111">
        <v>245</v>
      </c>
      <c r="CB285" s="111">
        <v>282</v>
      </c>
      <c r="CC285" s="111">
        <v>0</v>
      </c>
      <c r="CD285" s="112">
        <v>41</v>
      </c>
      <c r="CE285" s="114">
        <v>0.94899999999999995</v>
      </c>
      <c r="CF285" s="216">
        <v>2</v>
      </c>
      <c r="CG285" s="216">
        <v>61</v>
      </c>
      <c r="CH285" s="107">
        <v>1</v>
      </c>
      <c r="CI285" s="110">
        <f>3/12</f>
        <v>0.25</v>
      </c>
      <c r="CJ285" s="107">
        <v>2</v>
      </c>
      <c r="CK285" s="107">
        <v>0</v>
      </c>
      <c r="CL285" s="112">
        <v>0</v>
      </c>
      <c r="CM285" s="112">
        <v>0</v>
      </c>
      <c r="CN285" s="115">
        <v>15</v>
      </c>
      <c r="CO285" s="115">
        <v>58.333333333333336</v>
      </c>
      <c r="CP285" s="115">
        <v>2630.3333333333335</v>
      </c>
      <c r="CQ285" s="116">
        <v>381951.85185185185</v>
      </c>
      <c r="CR285" s="115">
        <v>1</v>
      </c>
      <c r="CS285" s="115">
        <v>1</v>
      </c>
      <c r="CT285" s="112">
        <v>7</v>
      </c>
      <c r="CU285" s="112">
        <v>1005</v>
      </c>
      <c r="CV285" s="112">
        <v>585</v>
      </c>
      <c r="CW285" s="112">
        <v>105</v>
      </c>
    </row>
    <row r="286" spans="1:101" s="219" customFormat="1" x14ac:dyDescent="0.25">
      <c r="A286" s="110" t="s">
        <v>108</v>
      </c>
      <c r="B286" s="111">
        <v>3</v>
      </c>
      <c r="C286" s="111">
        <v>14</v>
      </c>
      <c r="D286" s="111">
        <v>331</v>
      </c>
      <c r="E286" s="111">
        <v>3</v>
      </c>
      <c r="F286" s="111">
        <v>0</v>
      </c>
      <c r="G286" s="111">
        <v>22</v>
      </c>
      <c r="H286" s="111"/>
      <c r="I286" s="111"/>
      <c r="J286" s="111">
        <v>1</v>
      </c>
      <c r="K286" s="216">
        <v>2</v>
      </c>
      <c r="L286" s="111">
        <v>202.3</v>
      </c>
      <c r="M286" s="111" t="s">
        <v>569</v>
      </c>
      <c r="N286" s="111">
        <v>0</v>
      </c>
      <c r="O286" s="111">
        <v>0</v>
      </c>
      <c r="P286" s="111">
        <v>0</v>
      </c>
      <c r="Q286" s="111">
        <v>8</v>
      </c>
      <c r="R286" s="109">
        <v>0.64500000000000002</v>
      </c>
      <c r="S286" s="111">
        <v>0</v>
      </c>
      <c r="T286" s="2">
        <v>0</v>
      </c>
      <c r="U286" s="107">
        <v>0</v>
      </c>
      <c r="V286" s="112">
        <v>252</v>
      </c>
      <c r="W286" s="107">
        <v>27</v>
      </c>
      <c r="X286" s="217">
        <v>6</v>
      </c>
      <c r="Y286" s="217">
        <v>921.6</v>
      </c>
      <c r="Z286" s="112">
        <v>0</v>
      </c>
      <c r="AA286" s="112">
        <v>0</v>
      </c>
      <c r="AB286" s="112">
        <v>-16</v>
      </c>
      <c r="AC286" s="112">
        <v>0</v>
      </c>
      <c r="AD286" s="112">
        <v>0</v>
      </c>
      <c r="AE286" s="109">
        <v>0.51700000000000002</v>
      </c>
      <c r="AF286" s="109">
        <v>4.8000000000000001E-2</v>
      </c>
      <c r="AG286" s="107">
        <v>0</v>
      </c>
      <c r="AH286" s="107">
        <v>0</v>
      </c>
      <c r="AI286" s="106">
        <v>11685.168053402302</v>
      </c>
      <c r="AJ286" s="107">
        <v>0</v>
      </c>
      <c r="AK286" s="107">
        <v>0</v>
      </c>
      <c r="AL286" s="111">
        <v>0</v>
      </c>
      <c r="AM286" s="111">
        <v>0</v>
      </c>
      <c r="AN286" s="107">
        <v>0</v>
      </c>
      <c r="AO286" s="107">
        <v>3</v>
      </c>
      <c r="AP286" s="109">
        <v>0.216</v>
      </c>
      <c r="AQ286" s="105">
        <v>0</v>
      </c>
      <c r="AR286" s="106">
        <v>42.229084165700002</v>
      </c>
      <c r="AS286" s="107">
        <v>0</v>
      </c>
      <c r="AT286" s="107">
        <v>1</v>
      </c>
      <c r="AU286" s="107">
        <v>1</v>
      </c>
      <c r="AV286" s="108">
        <v>34.498376471699999</v>
      </c>
      <c r="AW286" s="107">
        <v>0</v>
      </c>
      <c r="AX286" s="107">
        <v>0</v>
      </c>
      <c r="AY286" s="107">
        <v>0</v>
      </c>
      <c r="AZ286" s="107">
        <v>0</v>
      </c>
      <c r="BA286" s="218" t="s">
        <v>588</v>
      </c>
      <c r="BB286" s="218" t="s">
        <v>589</v>
      </c>
      <c r="BC286" s="111">
        <v>227</v>
      </c>
      <c r="BD286" s="107">
        <v>1265</v>
      </c>
      <c r="BE286" s="107">
        <v>38</v>
      </c>
      <c r="BF286" s="109">
        <v>0.439</v>
      </c>
      <c r="BG286" s="105">
        <v>5.3981510665100005</v>
      </c>
      <c r="BH286" s="113">
        <v>0</v>
      </c>
      <c r="BI286" s="113">
        <v>0</v>
      </c>
      <c r="BJ286" s="113">
        <v>111.644850526</v>
      </c>
      <c r="BK286" s="113">
        <v>0</v>
      </c>
      <c r="BL286" s="113">
        <v>0</v>
      </c>
      <c r="BM286" s="113">
        <v>366.86149773099999</v>
      </c>
      <c r="BN286" s="113">
        <v>409.49842804969484</v>
      </c>
      <c r="BO286" s="105">
        <v>2</v>
      </c>
      <c r="BP286" s="105">
        <v>0</v>
      </c>
      <c r="BQ286" s="105">
        <v>0</v>
      </c>
      <c r="BR286" s="111" t="s">
        <v>564</v>
      </c>
      <c r="BS286" s="111" t="s">
        <v>564</v>
      </c>
      <c r="BT286" s="111" t="s">
        <v>564</v>
      </c>
      <c r="BU286" s="107">
        <v>0</v>
      </c>
      <c r="BV286" s="106">
        <v>0</v>
      </c>
      <c r="BW286" s="107">
        <v>6</v>
      </c>
      <c r="BX286" s="107">
        <v>182</v>
      </c>
      <c r="BY286" s="216">
        <v>3</v>
      </c>
      <c r="BZ286" s="220">
        <v>576.4</v>
      </c>
      <c r="CA286" s="111">
        <v>0</v>
      </c>
      <c r="CB286" s="111">
        <v>0</v>
      </c>
      <c r="CC286" s="111">
        <v>0</v>
      </c>
      <c r="CD286" s="112">
        <v>1</v>
      </c>
      <c r="CE286" s="114">
        <v>0.92900000000000005</v>
      </c>
      <c r="CF286" s="216">
        <v>2</v>
      </c>
      <c r="CG286" s="216">
        <v>30.4</v>
      </c>
      <c r="CH286" s="107">
        <v>0</v>
      </c>
      <c r="CI286" s="110"/>
      <c r="CJ286" s="107">
        <v>4</v>
      </c>
      <c r="CK286" s="107">
        <v>0</v>
      </c>
      <c r="CL286" s="112">
        <v>0</v>
      </c>
      <c r="CM286" s="112">
        <v>0</v>
      </c>
      <c r="CN286" s="115">
        <v>8.3333333333333339</v>
      </c>
      <c r="CO286" s="115">
        <v>0</v>
      </c>
      <c r="CP286" s="115">
        <v>0</v>
      </c>
      <c r="CQ286" s="116">
        <v>12233.333333333334</v>
      </c>
      <c r="CR286" s="115">
        <v>0</v>
      </c>
      <c r="CS286" s="115">
        <v>0</v>
      </c>
      <c r="CT286" s="112">
        <v>1</v>
      </c>
      <c r="CU286" s="112">
        <v>129</v>
      </c>
      <c r="CV286" s="112">
        <v>0</v>
      </c>
      <c r="CW286" s="112">
        <v>0</v>
      </c>
    </row>
    <row r="287" spans="1:101" s="219" customFormat="1" x14ac:dyDescent="0.25">
      <c r="A287" s="110" t="s">
        <v>322</v>
      </c>
      <c r="B287" s="111">
        <v>13</v>
      </c>
      <c r="C287" s="111">
        <v>19</v>
      </c>
      <c r="D287" s="111">
        <v>209</v>
      </c>
      <c r="E287" s="111">
        <v>17</v>
      </c>
      <c r="F287" s="111">
        <v>0</v>
      </c>
      <c r="G287" s="111">
        <v>7</v>
      </c>
      <c r="H287" s="111"/>
      <c r="I287" s="111"/>
      <c r="J287" s="111">
        <v>5</v>
      </c>
      <c r="K287" s="216">
        <v>2</v>
      </c>
      <c r="L287" s="111">
        <v>130.5</v>
      </c>
      <c r="M287" s="111" t="s">
        <v>568</v>
      </c>
      <c r="N287" s="111">
        <v>0</v>
      </c>
      <c r="O287" s="111">
        <v>0</v>
      </c>
      <c r="P287" s="111">
        <v>0</v>
      </c>
      <c r="Q287" s="111">
        <v>0</v>
      </c>
      <c r="R287" s="109">
        <v>0.64500000000000002</v>
      </c>
      <c r="S287" s="111">
        <v>0</v>
      </c>
      <c r="T287" s="2">
        <v>0</v>
      </c>
      <c r="U287" s="107">
        <v>0</v>
      </c>
      <c r="V287" s="112">
        <v>923</v>
      </c>
      <c r="W287" s="107">
        <v>95</v>
      </c>
      <c r="X287" s="217">
        <v>0</v>
      </c>
      <c r="Y287" s="217">
        <v>0</v>
      </c>
      <c r="Z287" s="112">
        <v>0</v>
      </c>
      <c r="AA287" s="112">
        <v>0</v>
      </c>
      <c r="AB287" s="112">
        <v>220</v>
      </c>
      <c r="AC287" s="112">
        <v>2</v>
      </c>
      <c r="AD287" s="112">
        <v>0</v>
      </c>
      <c r="AE287" s="109">
        <v>0.5625</v>
      </c>
      <c r="AF287" s="109">
        <v>6.4516129032258063E-2</v>
      </c>
      <c r="AG287" s="107">
        <v>0</v>
      </c>
      <c r="AH287" s="107">
        <v>1</v>
      </c>
      <c r="AI287" s="106">
        <v>0</v>
      </c>
      <c r="AJ287" s="107">
        <v>0</v>
      </c>
      <c r="AK287" s="107">
        <v>0</v>
      </c>
      <c r="AL287" s="111">
        <v>1</v>
      </c>
      <c r="AM287" s="111">
        <v>9.9</v>
      </c>
      <c r="AN287" s="107">
        <v>0</v>
      </c>
      <c r="AO287" s="107">
        <v>5</v>
      </c>
      <c r="AP287" s="109">
        <v>0.40625</v>
      </c>
      <c r="AQ287" s="105">
        <v>0</v>
      </c>
      <c r="AR287" s="106">
        <v>276.059184157</v>
      </c>
      <c r="AS287" s="107">
        <v>0</v>
      </c>
      <c r="AT287" s="107">
        <v>0</v>
      </c>
      <c r="AU287" s="107">
        <v>1</v>
      </c>
      <c r="AV287" s="108">
        <v>10.624898994200001</v>
      </c>
      <c r="AW287" s="107">
        <v>0</v>
      </c>
      <c r="AX287" s="107">
        <v>0</v>
      </c>
      <c r="AY287" s="107">
        <v>0</v>
      </c>
      <c r="AZ287" s="107">
        <v>0</v>
      </c>
      <c r="BA287" s="218" t="s">
        <v>588</v>
      </c>
      <c r="BB287" s="218" t="s">
        <v>589</v>
      </c>
      <c r="BC287" s="111">
        <v>475</v>
      </c>
      <c r="BD287" s="107">
        <v>4814</v>
      </c>
      <c r="BE287" s="107">
        <v>311</v>
      </c>
      <c r="BF287" s="109">
        <v>0.625</v>
      </c>
      <c r="BG287" s="105">
        <v>0</v>
      </c>
      <c r="BH287" s="113">
        <v>0</v>
      </c>
      <c r="BI287" s="113">
        <v>294.345502458</v>
      </c>
      <c r="BJ287" s="113">
        <v>859.52512698800001</v>
      </c>
      <c r="BK287" s="113">
        <v>294.345502458</v>
      </c>
      <c r="BL287" s="113">
        <v>0</v>
      </c>
      <c r="BM287" s="113">
        <v>5.7047438555100003</v>
      </c>
      <c r="BN287" s="113">
        <v>105.89853069613427</v>
      </c>
      <c r="BO287" s="105">
        <v>3</v>
      </c>
      <c r="BP287" s="105">
        <v>0</v>
      </c>
      <c r="BQ287" s="105">
        <v>0</v>
      </c>
      <c r="BR287" s="111" t="s">
        <v>564</v>
      </c>
      <c r="BS287" s="111" t="s">
        <v>564</v>
      </c>
      <c r="BT287" s="111" t="s">
        <v>564</v>
      </c>
      <c r="BU287" s="107">
        <v>0</v>
      </c>
      <c r="BV287" s="106">
        <v>1</v>
      </c>
      <c r="BW287" s="107">
        <v>2</v>
      </c>
      <c r="BX287" s="107">
        <v>25</v>
      </c>
      <c r="BY287" s="216" t="s">
        <v>588</v>
      </c>
      <c r="BZ287" s="216" t="s">
        <v>589</v>
      </c>
      <c r="CA287" s="111">
        <v>0</v>
      </c>
      <c r="CB287" s="111">
        <v>0</v>
      </c>
      <c r="CC287" s="111">
        <v>0</v>
      </c>
      <c r="CD287" s="112">
        <v>5</v>
      </c>
      <c r="CE287" s="114">
        <v>0.95299999999999996</v>
      </c>
      <c r="CF287" s="216">
        <v>2</v>
      </c>
      <c r="CG287" s="216">
        <v>47.1</v>
      </c>
      <c r="CH287" s="107">
        <v>0</v>
      </c>
      <c r="CI287" s="110"/>
      <c r="CJ287" s="107">
        <v>3</v>
      </c>
      <c r="CK287" s="107">
        <v>0</v>
      </c>
      <c r="CL287" s="112">
        <v>0</v>
      </c>
      <c r="CM287" s="112">
        <v>0</v>
      </c>
      <c r="CN287" s="115">
        <v>5</v>
      </c>
      <c r="CO287" s="115">
        <v>0</v>
      </c>
      <c r="CP287" s="115">
        <v>0</v>
      </c>
      <c r="CQ287" s="116">
        <v>8155.5555555555547</v>
      </c>
      <c r="CR287" s="115">
        <v>0</v>
      </c>
      <c r="CS287" s="115">
        <v>1</v>
      </c>
      <c r="CT287" s="112">
        <v>3</v>
      </c>
      <c r="CU287" s="112">
        <v>0</v>
      </c>
      <c r="CV287" s="112">
        <v>1</v>
      </c>
      <c r="CW287" s="112">
        <v>0</v>
      </c>
    </row>
    <row r="288" spans="1:101" s="219" customFormat="1" x14ac:dyDescent="0.25">
      <c r="A288" s="110" t="s">
        <v>158</v>
      </c>
      <c r="B288" s="111">
        <v>38</v>
      </c>
      <c r="C288" s="111">
        <v>75</v>
      </c>
      <c r="D288" s="111">
        <v>1198</v>
      </c>
      <c r="E288" s="111">
        <v>25</v>
      </c>
      <c r="F288" s="111">
        <v>2</v>
      </c>
      <c r="G288" s="111">
        <v>63</v>
      </c>
      <c r="H288" s="111"/>
      <c r="I288" s="111"/>
      <c r="J288" s="111">
        <v>6</v>
      </c>
      <c r="K288" s="216">
        <v>0</v>
      </c>
      <c r="L288" s="111">
        <v>0</v>
      </c>
      <c r="M288" s="111" t="s">
        <v>568</v>
      </c>
      <c r="N288" s="111">
        <v>14</v>
      </c>
      <c r="O288" s="111">
        <v>62</v>
      </c>
      <c r="P288" s="111">
        <v>0</v>
      </c>
      <c r="Q288" s="111">
        <v>1</v>
      </c>
      <c r="R288" s="109">
        <v>0.7831325301204819</v>
      </c>
      <c r="S288" s="111">
        <v>1</v>
      </c>
      <c r="T288" s="2">
        <v>0</v>
      </c>
      <c r="U288" s="107">
        <v>0</v>
      </c>
      <c r="V288" s="112">
        <v>10393</v>
      </c>
      <c r="W288" s="107">
        <v>65</v>
      </c>
      <c r="X288" s="217">
        <v>0</v>
      </c>
      <c r="Y288" s="217">
        <v>0</v>
      </c>
      <c r="Z288" s="112">
        <v>0</v>
      </c>
      <c r="AA288" s="112">
        <v>0</v>
      </c>
      <c r="AB288" s="112">
        <v>0</v>
      </c>
      <c r="AC288" s="112">
        <v>0</v>
      </c>
      <c r="AD288" s="112">
        <v>1</v>
      </c>
      <c r="AE288" s="109">
        <v>0.45299145299145299</v>
      </c>
      <c r="AF288" s="109">
        <v>3.4188034188034191E-2</v>
      </c>
      <c r="AG288" s="107">
        <v>0</v>
      </c>
      <c r="AH288" s="107">
        <v>0</v>
      </c>
      <c r="AI288" s="106">
        <v>0</v>
      </c>
      <c r="AJ288" s="107">
        <v>0</v>
      </c>
      <c r="AK288" s="107">
        <v>0</v>
      </c>
      <c r="AL288" s="111">
        <v>1</v>
      </c>
      <c r="AM288" s="111">
        <v>97.6</v>
      </c>
      <c r="AN288" s="107">
        <v>0</v>
      </c>
      <c r="AO288" s="107">
        <v>7</v>
      </c>
      <c r="AP288" s="109">
        <v>0.18803418803418803</v>
      </c>
      <c r="AQ288" s="105">
        <v>0</v>
      </c>
      <c r="AR288" s="106">
        <v>216.72019647799999</v>
      </c>
      <c r="AS288" s="107">
        <v>0</v>
      </c>
      <c r="AT288" s="107">
        <v>2</v>
      </c>
      <c r="AU288" s="107">
        <v>3</v>
      </c>
      <c r="AV288" s="108">
        <v>217.616698837</v>
      </c>
      <c r="AW288" s="107">
        <v>0</v>
      </c>
      <c r="AX288" s="107">
        <v>0</v>
      </c>
      <c r="AY288" s="107">
        <v>0</v>
      </c>
      <c r="AZ288" s="107">
        <v>1</v>
      </c>
      <c r="BA288" s="218">
        <v>1</v>
      </c>
      <c r="BB288" s="218">
        <v>2338.8000000000002</v>
      </c>
      <c r="BC288" s="111">
        <v>122</v>
      </c>
      <c r="BD288" s="107">
        <v>784</v>
      </c>
      <c r="BE288" s="107">
        <v>90</v>
      </c>
      <c r="BF288" s="109">
        <v>0.45299145299145299</v>
      </c>
      <c r="BG288" s="105">
        <v>64.447442027750995</v>
      </c>
      <c r="BH288" s="113">
        <v>130.83225597500001</v>
      </c>
      <c r="BI288" s="113">
        <v>0</v>
      </c>
      <c r="BJ288" s="113">
        <v>722.43991179799991</v>
      </c>
      <c r="BK288" s="113">
        <v>0</v>
      </c>
      <c r="BL288" s="113">
        <v>0</v>
      </c>
      <c r="BM288" s="113">
        <v>5.7013222822800005</v>
      </c>
      <c r="BN288" s="113">
        <v>2620.0194106850727</v>
      </c>
      <c r="BO288" s="105">
        <v>2</v>
      </c>
      <c r="BP288" s="105">
        <v>0</v>
      </c>
      <c r="BQ288" s="105">
        <v>0</v>
      </c>
      <c r="BR288" s="111" t="s">
        <v>564</v>
      </c>
      <c r="BS288" s="111" t="s">
        <v>564</v>
      </c>
      <c r="BT288" s="111" t="s">
        <v>564</v>
      </c>
      <c r="BU288" s="107">
        <v>1</v>
      </c>
      <c r="BV288" s="106">
        <v>0</v>
      </c>
      <c r="BW288" s="107">
        <v>4</v>
      </c>
      <c r="BX288" s="107">
        <v>215</v>
      </c>
      <c r="BY288" s="216">
        <v>1</v>
      </c>
      <c r="BZ288" s="220">
        <v>7</v>
      </c>
      <c r="CA288" s="111">
        <v>131</v>
      </c>
      <c r="CB288" s="111">
        <v>451</v>
      </c>
      <c r="CC288" s="111">
        <v>0</v>
      </c>
      <c r="CD288" s="112">
        <v>3</v>
      </c>
      <c r="CE288" s="114">
        <v>0.93300000000000005</v>
      </c>
      <c r="CF288" s="216">
        <v>2</v>
      </c>
      <c r="CG288" s="216">
        <v>19.100000000000001</v>
      </c>
      <c r="CH288" s="107">
        <v>8</v>
      </c>
      <c r="CI288" s="110">
        <f>1/12</f>
        <v>8.3333333333333329E-2</v>
      </c>
      <c r="CJ288" s="107">
        <v>3</v>
      </c>
      <c r="CK288" s="107">
        <v>0</v>
      </c>
      <c r="CL288" s="112">
        <v>0</v>
      </c>
      <c r="CM288" s="112">
        <v>0</v>
      </c>
      <c r="CN288" s="115">
        <v>13.333333333333334</v>
      </c>
      <c r="CO288" s="115">
        <v>126</v>
      </c>
      <c r="CP288" s="115">
        <v>21563</v>
      </c>
      <c r="CQ288" s="116">
        <v>152237.03703703705</v>
      </c>
      <c r="CR288" s="115">
        <v>0</v>
      </c>
      <c r="CS288" s="115">
        <v>0</v>
      </c>
      <c r="CT288" s="112">
        <v>3</v>
      </c>
      <c r="CU288" s="112">
        <v>0</v>
      </c>
      <c r="CV288" s="112">
        <v>124</v>
      </c>
      <c r="CW288" s="112">
        <v>31</v>
      </c>
    </row>
    <row r="289" spans="1:101" s="219" customFormat="1" x14ac:dyDescent="0.25">
      <c r="A289" s="110" t="s">
        <v>40</v>
      </c>
      <c r="B289" s="111">
        <v>6</v>
      </c>
      <c r="C289" s="111">
        <v>29</v>
      </c>
      <c r="D289" s="111">
        <v>827</v>
      </c>
      <c r="E289" s="111">
        <v>11</v>
      </c>
      <c r="F289" s="111">
        <v>0</v>
      </c>
      <c r="G289" s="111">
        <v>24</v>
      </c>
      <c r="H289" s="111"/>
      <c r="I289" s="111"/>
      <c r="J289" s="111">
        <v>8</v>
      </c>
      <c r="K289" s="216">
        <v>3</v>
      </c>
      <c r="L289" s="111">
        <v>294</v>
      </c>
      <c r="M289" s="111" t="s">
        <v>568</v>
      </c>
      <c r="N289" s="111">
        <v>0</v>
      </c>
      <c r="O289" s="111">
        <v>100</v>
      </c>
      <c r="P289" s="111">
        <v>0</v>
      </c>
      <c r="Q289" s="111">
        <v>6</v>
      </c>
      <c r="R289" s="109">
        <v>0.68571428571428572</v>
      </c>
      <c r="S289" s="111">
        <v>3</v>
      </c>
      <c r="T289" s="2">
        <v>0</v>
      </c>
      <c r="U289" s="107">
        <v>0</v>
      </c>
      <c r="V289" s="112">
        <v>19</v>
      </c>
      <c r="W289" s="107">
        <v>117</v>
      </c>
      <c r="X289" s="217">
        <v>2</v>
      </c>
      <c r="Y289" s="217">
        <v>534.9</v>
      </c>
      <c r="Z289" s="112">
        <v>0</v>
      </c>
      <c r="AA289" s="112">
        <v>0</v>
      </c>
      <c r="AB289" s="112">
        <v>929</v>
      </c>
      <c r="AC289" s="112">
        <v>59</v>
      </c>
      <c r="AD289" s="112">
        <v>0</v>
      </c>
      <c r="AE289" s="109">
        <v>0.45833333333333331</v>
      </c>
      <c r="AF289" s="109">
        <v>2.0408163265306121E-2</v>
      </c>
      <c r="AG289" s="107">
        <v>1</v>
      </c>
      <c r="AH289" s="107">
        <v>0</v>
      </c>
      <c r="AI289" s="106">
        <v>0</v>
      </c>
      <c r="AJ289" s="107">
        <v>6</v>
      </c>
      <c r="AK289" s="107">
        <v>1</v>
      </c>
      <c r="AL289" s="111">
        <v>0</v>
      </c>
      <c r="AM289" s="111">
        <v>0</v>
      </c>
      <c r="AN289" s="107">
        <v>1</v>
      </c>
      <c r="AO289" s="107">
        <v>6</v>
      </c>
      <c r="AP289" s="109">
        <v>0.12244897959183673</v>
      </c>
      <c r="AQ289" s="105">
        <v>0</v>
      </c>
      <c r="AR289" s="106">
        <v>181.63066919900001</v>
      </c>
      <c r="AS289" s="107">
        <v>0</v>
      </c>
      <c r="AT289" s="107">
        <v>1</v>
      </c>
      <c r="AU289" s="107">
        <v>5</v>
      </c>
      <c r="AV289" s="108">
        <v>15.7857045908</v>
      </c>
      <c r="AW289" s="107">
        <v>0</v>
      </c>
      <c r="AX289" s="107">
        <v>0</v>
      </c>
      <c r="AY289" s="107">
        <v>4</v>
      </c>
      <c r="AZ289" s="107">
        <v>0</v>
      </c>
      <c r="BA289" s="218" t="s">
        <v>588</v>
      </c>
      <c r="BB289" s="218" t="s">
        <v>589</v>
      </c>
      <c r="BC289" s="111">
        <v>73</v>
      </c>
      <c r="BD289" s="107">
        <v>2819</v>
      </c>
      <c r="BE289" s="107">
        <v>22</v>
      </c>
      <c r="BF289" s="109">
        <v>0.32653061224489793</v>
      </c>
      <c r="BG289" s="105">
        <v>6.8309519818300002</v>
      </c>
      <c r="BH289" s="113">
        <v>1725.7322646299999</v>
      </c>
      <c r="BI289" s="113">
        <v>0</v>
      </c>
      <c r="BJ289" s="113">
        <v>189.409412261</v>
      </c>
      <c r="BK289" s="113">
        <v>0</v>
      </c>
      <c r="BL289" s="113">
        <v>61.394411931500002</v>
      </c>
      <c r="BM289" s="113">
        <v>211.80591338999997</v>
      </c>
      <c r="BN289" s="113">
        <v>50.310673726689991</v>
      </c>
      <c r="BO289" s="105">
        <v>0</v>
      </c>
      <c r="BP289" s="105">
        <v>0</v>
      </c>
      <c r="BQ289" s="105">
        <v>2.81014923551E-3</v>
      </c>
      <c r="BR289" s="111" t="s">
        <v>564</v>
      </c>
      <c r="BS289" s="111" t="s">
        <v>564</v>
      </c>
      <c r="BT289" s="111" t="s">
        <v>564</v>
      </c>
      <c r="BU289" s="107">
        <v>0</v>
      </c>
      <c r="BV289" s="106">
        <v>0</v>
      </c>
      <c r="BW289" s="107">
        <v>1</v>
      </c>
      <c r="BX289" s="107">
        <v>20</v>
      </c>
      <c r="BY289" s="216">
        <v>1</v>
      </c>
      <c r="BZ289" s="220">
        <v>7.6</v>
      </c>
      <c r="CA289" s="111">
        <v>2425</v>
      </c>
      <c r="CB289" s="111">
        <v>818</v>
      </c>
      <c r="CC289" s="111">
        <v>4</v>
      </c>
      <c r="CD289" s="112">
        <v>42</v>
      </c>
      <c r="CE289" s="114">
        <v>0.94499999999999995</v>
      </c>
      <c r="CF289" s="216">
        <v>5</v>
      </c>
      <c r="CG289" s="216">
        <v>127.9</v>
      </c>
      <c r="CH289" s="107">
        <v>1</v>
      </c>
      <c r="CI289" s="110"/>
      <c r="CJ289" s="107">
        <v>4</v>
      </c>
      <c r="CK289" s="107">
        <v>0</v>
      </c>
      <c r="CL289" s="112">
        <v>0</v>
      </c>
      <c r="CM289" s="112">
        <v>0</v>
      </c>
      <c r="CN289" s="115">
        <v>10</v>
      </c>
      <c r="CO289" s="115">
        <v>265.66666666666669</v>
      </c>
      <c r="CP289" s="115">
        <v>9182</v>
      </c>
      <c r="CQ289" s="116">
        <v>4001659.2592592593</v>
      </c>
      <c r="CR289" s="115">
        <v>0</v>
      </c>
      <c r="CS289" s="115">
        <v>0</v>
      </c>
      <c r="CT289" s="112">
        <v>10</v>
      </c>
      <c r="CU289" s="112">
        <v>2678</v>
      </c>
      <c r="CV289" s="112">
        <v>1231</v>
      </c>
      <c r="CW289" s="112">
        <v>0</v>
      </c>
    </row>
    <row r="290" spans="1:101" s="219" customFormat="1" x14ac:dyDescent="0.25">
      <c r="A290" s="110" t="s">
        <v>116</v>
      </c>
      <c r="B290" s="111">
        <v>28</v>
      </c>
      <c r="C290" s="111">
        <v>98</v>
      </c>
      <c r="D290" s="111">
        <v>1711</v>
      </c>
      <c r="E290" s="111">
        <v>142</v>
      </c>
      <c r="F290" s="111">
        <v>3</v>
      </c>
      <c r="G290" s="111">
        <v>20</v>
      </c>
      <c r="H290" s="111"/>
      <c r="I290" s="111"/>
      <c r="J290" s="111">
        <v>60</v>
      </c>
      <c r="K290" s="216">
        <v>3</v>
      </c>
      <c r="L290" s="111">
        <v>3064.8</v>
      </c>
      <c r="M290" s="111" t="s">
        <v>568</v>
      </c>
      <c r="N290" s="111">
        <v>0</v>
      </c>
      <c r="O290" s="111">
        <v>41</v>
      </c>
      <c r="P290" s="111">
        <v>0</v>
      </c>
      <c r="Q290" s="111">
        <v>2</v>
      </c>
      <c r="R290" s="109">
        <v>0.64500000000000002</v>
      </c>
      <c r="S290" s="111">
        <v>2</v>
      </c>
      <c r="T290" s="2">
        <v>0</v>
      </c>
      <c r="U290" s="107">
        <v>0</v>
      </c>
      <c r="V290" s="112">
        <v>512</v>
      </c>
      <c r="W290" s="107">
        <v>49</v>
      </c>
      <c r="X290" s="217">
        <v>4</v>
      </c>
      <c r="Y290" s="217">
        <v>90.6</v>
      </c>
      <c r="Z290" s="112">
        <v>0</v>
      </c>
      <c r="AA290" s="112">
        <v>0</v>
      </c>
      <c r="AB290" s="112">
        <v>495</v>
      </c>
      <c r="AC290" s="112">
        <v>0</v>
      </c>
      <c r="AD290" s="112">
        <v>0</v>
      </c>
      <c r="AE290" s="109">
        <v>0.51700000000000002</v>
      </c>
      <c r="AF290" s="109">
        <v>4.8000000000000001E-2</v>
      </c>
      <c r="AG290" s="107">
        <v>0</v>
      </c>
      <c r="AH290" s="107">
        <v>0</v>
      </c>
      <c r="AI290" s="106">
        <v>0</v>
      </c>
      <c r="AJ290" s="107">
        <v>2</v>
      </c>
      <c r="AK290" s="107">
        <v>0</v>
      </c>
      <c r="AL290" s="111">
        <v>1</v>
      </c>
      <c r="AM290" s="111">
        <v>607.20000000000005</v>
      </c>
      <c r="AN290" s="107">
        <v>0</v>
      </c>
      <c r="AO290" s="107">
        <v>1</v>
      </c>
      <c r="AP290" s="109">
        <v>0.216</v>
      </c>
      <c r="AQ290" s="105">
        <v>0</v>
      </c>
      <c r="AR290" s="106">
        <v>259.22267003000002</v>
      </c>
      <c r="AS290" s="107">
        <v>0</v>
      </c>
      <c r="AT290" s="107">
        <v>0</v>
      </c>
      <c r="AU290" s="107">
        <v>1</v>
      </c>
      <c r="AV290" s="108">
        <v>92.925794663699989</v>
      </c>
      <c r="AW290" s="107">
        <v>3</v>
      </c>
      <c r="AX290" s="107">
        <v>0</v>
      </c>
      <c r="AY290" s="107">
        <v>1</v>
      </c>
      <c r="AZ290" s="107">
        <v>0</v>
      </c>
      <c r="BA290" s="218" t="s">
        <v>588</v>
      </c>
      <c r="BB290" s="218" t="s">
        <v>589</v>
      </c>
      <c r="BC290" s="111">
        <v>0</v>
      </c>
      <c r="BD290" s="107">
        <v>473</v>
      </c>
      <c r="BE290" s="107">
        <v>203</v>
      </c>
      <c r="BF290" s="109">
        <v>0.439</v>
      </c>
      <c r="BG290" s="105">
        <v>93.5498158198629</v>
      </c>
      <c r="BH290" s="113">
        <v>1536.82536719</v>
      </c>
      <c r="BI290" s="113">
        <v>0</v>
      </c>
      <c r="BJ290" s="113">
        <v>3024.5750091099999</v>
      </c>
      <c r="BK290" s="113">
        <v>0</v>
      </c>
      <c r="BL290" s="113">
        <v>56.494670184200004</v>
      </c>
      <c r="BM290" s="113">
        <v>49.789328700600002</v>
      </c>
      <c r="BN290" s="113">
        <v>2341.9264361846763</v>
      </c>
      <c r="BO290" s="105">
        <v>8</v>
      </c>
      <c r="BP290" s="105">
        <v>0</v>
      </c>
      <c r="BQ290" s="105">
        <v>57.309538283423095</v>
      </c>
      <c r="BR290" s="111" t="s">
        <v>564</v>
      </c>
      <c r="BS290" s="111" t="s">
        <v>564</v>
      </c>
      <c r="BT290" s="111" t="s">
        <v>564</v>
      </c>
      <c r="BU290" s="107">
        <v>0</v>
      </c>
      <c r="BV290" s="106">
        <v>1</v>
      </c>
      <c r="BW290" s="107">
        <v>1</v>
      </c>
      <c r="BX290" s="107">
        <v>12</v>
      </c>
      <c r="BY290" s="216" t="s">
        <v>588</v>
      </c>
      <c r="BZ290" s="216" t="s">
        <v>589</v>
      </c>
      <c r="CA290" s="111">
        <v>0</v>
      </c>
      <c r="CB290" s="111">
        <v>37</v>
      </c>
      <c r="CC290" s="111">
        <v>0</v>
      </c>
      <c r="CD290" s="112">
        <v>2</v>
      </c>
      <c r="CE290" s="114">
        <v>0.93199999999999994</v>
      </c>
      <c r="CF290" s="216">
        <v>3</v>
      </c>
      <c r="CG290" s="216">
        <v>58.4</v>
      </c>
      <c r="CH290" s="107">
        <v>0</v>
      </c>
      <c r="CI290" s="110"/>
      <c r="CJ290" s="107">
        <v>1</v>
      </c>
      <c r="CK290" s="107">
        <v>1</v>
      </c>
      <c r="CL290" s="112">
        <v>1</v>
      </c>
      <c r="CM290" s="112">
        <v>0</v>
      </c>
      <c r="CN290" s="115">
        <v>5</v>
      </c>
      <c r="CO290" s="115">
        <v>0</v>
      </c>
      <c r="CP290" s="115">
        <v>0</v>
      </c>
      <c r="CQ290" s="116">
        <v>894392.59259259258</v>
      </c>
      <c r="CR290" s="115">
        <v>0</v>
      </c>
      <c r="CS290" s="115">
        <v>0</v>
      </c>
      <c r="CT290" s="112">
        <v>6</v>
      </c>
      <c r="CU290" s="112">
        <v>0</v>
      </c>
      <c r="CV290" s="112">
        <v>12</v>
      </c>
      <c r="CW290" s="112">
        <v>6</v>
      </c>
    </row>
    <row r="291" spans="1:101" s="219" customFormat="1" x14ac:dyDescent="0.25">
      <c r="A291" s="110" t="s">
        <v>61</v>
      </c>
      <c r="B291" s="111">
        <v>20</v>
      </c>
      <c r="C291" s="111">
        <v>36</v>
      </c>
      <c r="D291" s="111">
        <v>839</v>
      </c>
      <c r="E291" s="111">
        <v>8</v>
      </c>
      <c r="F291" s="111">
        <v>2</v>
      </c>
      <c r="G291" s="111">
        <v>58</v>
      </c>
      <c r="H291" s="111"/>
      <c r="I291" s="111">
        <v>1</v>
      </c>
      <c r="J291" s="111">
        <v>35</v>
      </c>
      <c r="K291" s="216">
        <v>2</v>
      </c>
      <c r="L291" s="111">
        <v>1603</v>
      </c>
      <c r="M291" s="111" t="s">
        <v>569</v>
      </c>
      <c r="N291" s="111">
        <v>0</v>
      </c>
      <c r="O291" s="111">
        <v>511</v>
      </c>
      <c r="P291" s="111">
        <v>0</v>
      </c>
      <c r="Q291" s="111">
        <v>7</v>
      </c>
      <c r="R291" s="109">
        <v>0.58181818181818179</v>
      </c>
      <c r="S291" s="111">
        <v>6</v>
      </c>
      <c r="T291" s="2">
        <v>0</v>
      </c>
      <c r="U291" s="107">
        <v>3</v>
      </c>
      <c r="V291" s="112">
        <v>1587</v>
      </c>
      <c r="W291" s="107">
        <v>820</v>
      </c>
      <c r="X291" s="217">
        <v>0</v>
      </c>
      <c r="Y291" s="217">
        <v>0</v>
      </c>
      <c r="Z291" s="112">
        <v>0</v>
      </c>
      <c r="AA291" s="112">
        <v>0</v>
      </c>
      <c r="AB291" s="112">
        <v>0</v>
      </c>
      <c r="AC291" s="112">
        <v>0</v>
      </c>
      <c r="AD291" s="112">
        <v>0</v>
      </c>
      <c r="AE291" s="109">
        <v>0.43421052631578949</v>
      </c>
      <c r="AF291" s="109">
        <v>3.9473684210526314E-2</v>
      </c>
      <c r="AG291" s="107">
        <v>0</v>
      </c>
      <c r="AH291" s="107">
        <v>0</v>
      </c>
      <c r="AI291" s="106">
        <v>12378.239119582229</v>
      </c>
      <c r="AJ291" s="107">
        <v>0</v>
      </c>
      <c r="AK291" s="107">
        <v>0</v>
      </c>
      <c r="AL291" s="111">
        <v>2</v>
      </c>
      <c r="AM291" s="111">
        <v>109</v>
      </c>
      <c r="AN291" s="107">
        <v>0</v>
      </c>
      <c r="AO291" s="107">
        <v>8</v>
      </c>
      <c r="AP291" s="109">
        <v>0.13157894736842105</v>
      </c>
      <c r="AQ291" s="105">
        <v>0</v>
      </c>
      <c r="AR291" s="106">
        <v>0</v>
      </c>
      <c r="AS291" s="107">
        <v>0</v>
      </c>
      <c r="AT291" s="107">
        <v>1</v>
      </c>
      <c r="AU291" s="107">
        <v>3</v>
      </c>
      <c r="AV291" s="108">
        <v>0</v>
      </c>
      <c r="AW291" s="107">
        <v>0</v>
      </c>
      <c r="AX291" s="107">
        <v>0</v>
      </c>
      <c r="AY291" s="107">
        <v>0</v>
      </c>
      <c r="AZ291" s="107">
        <v>0</v>
      </c>
      <c r="BA291" s="218">
        <v>1</v>
      </c>
      <c r="BB291" s="218">
        <v>619.1</v>
      </c>
      <c r="BC291" s="111">
        <v>181</v>
      </c>
      <c r="BD291" s="107">
        <v>5816</v>
      </c>
      <c r="BE291" s="107">
        <v>101</v>
      </c>
      <c r="BF291" s="109">
        <v>0.23684210526315788</v>
      </c>
      <c r="BG291" s="105">
        <v>0</v>
      </c>
      <c r="BH291" s="113">
        <v>0</v>
      </c>
      <c r="BI291" s="113">
        <v>0</v>
      </c>
      <c r="BJ291" s="113">
        <v>0</v>
      </c>
      <c r="BK291" s="113">
        <v>0</v>
      </c>
      <c r="BL291" s="113">
        <v>0</v>
      </c>
      <c r="BM291" s="113">
        <v>25.780790956400001</v>
      </c>
      <c r="BN291" s="113">
        <v>0</v>
      </c>
      <c r="BO291" s="105">
        <v>6</v>
      </c>
      <c r="BP291" s="105">
        <v>0</v>
      </c>
      <c r="BQ291" s="105">
        <v>0</v>
      </c>
      <c r="BR291" s="111" t="s">
        <v>564</v>
      </c>
      <c r="BS291" s="111" t="s">
        <v>564</v>
      </c>
      <c r="BT291" s="111" t="s">
        <v>564</v>
      </c>
      <c r="BU291" s="107">
        <v>0</v>
      </c>
      <c r="BV291" s="106">
        <v>0</v>
      </c>
      <c r="BW291" s="107">
        <v>1</v>
      </c>
      <c r="BX291" s="107">
        <v>20</v>
      </c>
      <c r="BY291" s="216" t="s">
        <v>588</v>
      </c>
      <c r="BZ291" s="216" t="s">
        <v>589</v>
      </c>
      <c r="CA291" s="111">
        <v>0</v>
      </c>
      <c r="CB291" s="111">
        <v>0</v>
      </c>
      <c r="CC291" s="111">
        <v>0</v>
      </c>
      <c r="CD291" s="112">
        <v>71</v>
      </c>
      <c r="CE291" s="114">
        <v>0.88</v>
      </c>
      <c r="CF291" s="216">
        <v>7</v>
      </c>
      <c r="CG291" s="216">
        <v>149.80000000000001</v>
      </c>
      <c r="CH291" s="107">
        <v>0</v>
      </c>
      <c r="CI291" s="110"/>
      <c r="CJ291" s="107">
        <v>13</v>
      </c>
      <c r="CK291" s="107">
        <v>1</v>
      </c>
      <c r="CL291" s="112">
        <v>0</v>
      </c>
      <c r="CM291" s="112">
        <v>0</v>
      </c>
      <c r="CN291" s="115">
        <v>56.666666666666664</v>
      </c>
      <c r="CO291" s="115">
        <v>354.33333333333331</v>
      </c>
      <c r="CP291" s="115">
        <v>61036.666666666664</v>
      </c>
      <c r="CQ291" s="116">
        <v>1390103.0517209906</v>
      </c>
      <c r="CR291" s="115">
        <v>0</v>
      </c>
      <c r="CS291" s="115">
        <v>0</v>
      </c>
      <c r="CT291" s="112">
        <v>0</v>
      </c>
      <c r="CU291" s="112">
        <v>74</v>
      </c>
      <c r="CV291" s="112">
        <v>0</v>
      </c>
      <c r="CW291" s="112">
        <v>0</v>
      </c>
    </row>
    <row r="292" spans="1:101" s="219" customFormat="1" x14ac:dyDescent="0.25">
      <c r="A292" s="110" t="s">
        <v>295</v>
      </c>
      <c r="B292" s="111">
        <v>6</v>
      </c>
      <c r="C292" s="111">
        <v>11</v>
      </c>
      <c r="D292" s="111">
        <v>233</v>
      </c>
      <c r="E292" s="111">
        <v>1</v>
      </c>
      <c r="F292" s="111">
        <v>0</v>
      </c>
      <c r="G292" s="111">
        <v>21</v>
      </c>
      <c r="H292" s="111"/>
      <c r="I292" s="111"/>
      <c r="J292" s="111">
        <v>6</v>
      </c>
      <c r="K292" s="216">
        <v>1</v>
      </c>
      <c r="L292" s="111">
        <v>106</v>
      </c>
      <c r="M292" s="111" t="s">
        <v>569</v>
      </c>
      <c r="N292" s="111">
        <v>8</v>
      </c>
      <c r="O292" s="111">
        <v>0</v>
      </c>
      <c r="P292" s="111">
        <v>0</v>
      </c>
      <c r="Q292" s="111">
        <v>5</v>
      </c>
      <c r="R292" s="109">
        <v>0.67213114754098358</v>
      </c>
      <c r="S292" s="111">
        <v>1</v>
      </c>
      <c r="T292" s="2">
        <v>0</v>
      </c>
      <c r="U292" s="107">
        <v>1</v>
      </c>
      <c r="V292" s="112">
        <v>193</v>
      </c>
      <c r="W292" s="107">
        <v>171</v>
      </c>
      <c r="X292" s="217">
        <v>0</v>
      </c>
      <c r="Y292" s="217">
        <v>0</v>
      </c>
      <c r="Z292" s="112">
        <v>0</v>
      </c>
      <c r="AA292" s="112">
        <v>0</v>
      </c>
      <c r="AB292" s="112">
        <v>11</v>
      </c>
      <c r="AC292" s="112">
        <v>0</v>
      </c>
      <c r="AD292" s="112">
        <v>0</v>
      </c>
      <c r="AE292" s="109">
        <v>0.57317073170731703</v>
      </c>
      <c r="AF292" s="109">
        <v>2.4390243902439025E-2</v>
      </c>
      <c r="AG292" s="107">
        <v>0</v>
      </c>
      <c r="AH292" s="107">
        <v>0</v>
      </c>
      <c r="AI292" s="106">
        <v>0</v>
      </c>
      <c r="AJ292" s="107">
        <v>2</v>
      </c>
      <c r="AK292" s="107">
        <v>0</v>
      </c>
      <c r="AL292" s="111">
        <v>0</v>
      </c>
      <c r="AM292" s="111">
        <v>0</v>
      </c>
      <c r="AN292" s="107">
        <v>0</v>
      </c>
      <c r="AO292" s="107">
        <v>25</v>
      </c>
      <c r="AP292" s="109">
        <v>0.21951219512195122</v>
      </c>
      <c r="AQ292" s="105">
        <v>0</v>
      </c>
      <c r="AR292" s="106">
        <v>0</v>
      </c>
      <c r="AS292" s="107">
        <v>0</v>
      </c>
      <c r="AT292" s="107">
        <v>1</v>
      </c>
      <c r="AU292" s="107">
        <v>2</v>
      </c>
      <c r="AV292" s="108">
        <v>6.6066436920299996</v>
      </c>
      <c r="AW292" s="107">
        <v>0</v>
      </c>
      <c r="AX292" s="107">
        <v>0</v>
      </c>
      <c r="AY292" s="107">
        <v>0</v>
      </c>
      <c r="AZ292" s="107">
        <v>1</v>
      </c>
      <c r="BA292" s="218" t="s">
        <v>588</v>
      </c>
      <c r="BB292" s="218" t="s">
        <v>589</v>
      </c>
      <c r="BC292" s="111">
        <v>581</v>
      </c>
      <c r="BD292" s="107">
        <v>2509</v>
      </c>
      <c r="BE292" s="107">
        <v>45</v>
      </c>
      <c r="BF292" s="109">
        <v>0.56097560975609762</v>
      </c>
      <c r="BG292" s="105">
        <v>0</v>
      </c>
      <c r="BH292" s="113">
        <v>0</v>
      </c>
      <c r="BI292" s="113">
        <v>0</v>
      </c>
      <c r="BJ292" s="113">
        <v>81.556774727600001</v>
      </c>
      <c r="BK292" s="113">
        <v>0</v>
      </c>
      <c r="BL292" s="113">
        <v>0</v>
      </c>
      <c r="BM292" s="113">
        <v>13.1790933495</v>
      </c>
      <c r="BN292" s="113">
        <v>19.785618908875001</v>
      </c>
      <c r="BO292" s="105">
        <v>8</v>
      </c>
      <c r="BP292" s="105">
        <v>0</v>
      </c>
      <c r="BQ292" s="105">
        <v>0</v>
      </c>
      <c r="BR292" s="111" t="s">
        <v>564</v>
      </c>
      <c r="BS292" s="111" t="s">
        <v>564</v>
      </c>
      <c r="BT292" s="111" t="s">
        <v>564</v>
      </c>
      <c r="BU292" s="107">
        <v>0</v>
      </c>
      <c r="BV292" s="106">
        <v>0</v>
      </c>
      <c r="BW292" s="107">
        <v>4</v>
      </c>
      <c r="BX292" s="107">
        <v>121</v>
      </c>
      <c r="BY292" s="216" t="s">
        <v>588</v>
      </c>
      <c r="BZ292" s="216" t="s">
        <v>589</v>
      </c>
      <c r="CA292" s="111">
        <v>0</v>
      </c>
      <c r="CB292" s="111">
        <v>50</v>
      </c>
      <c r="CC292" s="111">
        <v>0</v>
      </c>
      <c r="CD292" s="112">
        <v>8</v>
      </c>
      <c r="CE292" s="114">
        <v>0.94699999999999995</v>
      </c>
      <c r="CF292" s="216">
        <v>3</v>
      </c>
      <c r="CG292" s="216">
        <v>48</v>
      </c>
      <c r="CH292" s="107">
        <v>0</v>
      </c>
      <c r="CI292" s="110"/>
      <c r="CJ292" s="107">
        <v>17</v>
      </c>
      <c r="CK292" s="107">
        <v>0</v>
      </c>
      <c r="CL292" s="112">
        <v>0</v>
      </c>
      <c r="CM292" s="112">
        <v>0</v>
      </c>
      <c r="CN292" s="115">
        <v>16.666666666666668</v>
      </c>
      <c r="CO292" s="115">
        <v>170.33333333333334</v>
      </c>
      <c r="CP292" s="115">
        <v>0</v>
      </c>
      <c r="CQ292" s="116">
        <v>93788.888888888891</v>
      </c>
      <c r="CR292" s="115">
        <v>0</v>
      </c>
      <c r="CS292" s="115">
        <v>3</v>
      </c>
      <c r="CT292" s="112">
        <v>2</v>
      </c>
      <c r="CU292" s="112">
        <v>206</v>
      </c>
      <c r="CV292" s="112">
        <v>0</v>
      </c>
      <c r="CW292" s="112">
        <v>0</v>
      </c>
    </row>
    <row r="293" spans="1:101" s="219" customFormat="1" x14ac:dyDescent="0.25">
      <c r="A293" s="110" t="s">
        <v>34</v>
      </c>
      <c r="B293" s="111">
        <v>28</v>
      </c>
      <c r="C293" s="111">
        <v>133</v>
      </c>
      <c r="D293" s="111">
        <v>2080</v>
      </c>
      <c r="E293" s="111">
        <v>13</v>
      </c>
      <c r="F293" s="111">
        <v>3</v>
      </c>
      <c r="G293" s="111">
        <v>25</v>
      </c>
      <c r="H293" s="111"/>
      <c r="I293" s="111"/>
      <c r="J293" s="111">
        <v>4</v>
      </c>
      <c r="K293" s="216">
        <v>5</v>
      </c>
      <c r="L293" s="111">
        <v>201.2</v>
      </c>
      <c r="M293" s="111" t="s">
        <v>568</v>
      </c>
      <c r="N293" s="111">
        <v>23</v>
      </c>
      <c r="O293" s="111">
        <v>0</v>
      </c>
      <c r="P293" s="111">
        <v>0</v>
      </c>
      <c r="Q293" s="111">
        <v>6</v>
      </c>
      <c r="R293" s="109">
        <v>0.78846153846153844</v>
      </c>
      <c r="S293" s="111">
        <v>3</v>
      </c>
      <c r="T293" s="2">
        <v>0</v>
      </c>
      <c r="U293" s="107">
        <v>0</v>
      </c>
      <c r="V293" s="112">
        <v>1019</v>
      </c>
      <c r="W293" s="107">
        <v>143</v>
      </c>
      <c r="X293" s="217">
        <v>4</v>
      </c>
      <c r="Y293" s="217">
        <v>146.9</v>
      </c>
      <c r="Z293" s="112">
        <v>0</v>
      </c>
      <c r="AA293" s="112">
        <v>0</v>
      </c>
      <c r="AB293" s="112">
        <v>775</v>
      </c>
      <c r="AC293" s="112">
        <v>6</v>
      </c>
      <c r="AD293" s="112">
        <v>3</v>
      </c>
      <c r="AE293" s="109">
        <v>0.71830985915492962</v>
      </c>
      <c r="AF293" s="109">
        <v>5.6338028169014086E-2</v>
      </c>
      <c r="AG293" s="107">
        <v>0</v>
      </c>
      <c r="AH293" s="107">
        <v>0</v>
      </c>
      <c r="AI293" s="106">
        <v>0</v>
      </c>
      <c r="AJ293" s="107">
        <v>2</v>
      </c>
      <c r="AK293" s="107">
        <v>0</v>
      </c>
      <c r="AL293" s="111">
        <v>0</v>
      </c>
      <c r="AM293" s="111">
        <v>0</v>
      </c>
      <c r="AN293" s="107">
        <v>3</v>
      </c>
      <c r="AO293" s="107">
        <v>14</v>
      </c>
      <c r="AP293" s="109">
        <v>0.12676056338028169</v>
      </c>
      <c r="AQ293" s="105">
        <v>0</v>
      </c>
      <c r="AR293" s="106">
        <v>0</v>
      </c>
      <c r="AS293" s="107">
        <v>2</v>
      </c>
      <c r="AT293" s="107">
        <v>1</v>
      </c>
      <c r="AU293" s="107">
        <v>11</v>
      </c>
      <c r="AV293" s="108">
        <v>320.97600723700003</v>
      </c>
      <c r="AW293" s="107">
        <v>0</v>
      </c>
      <c r="AX293" s="107">
        <v>1</v>
      </c>
      <c r="AY293" s="107">
        <v>0</v>
      </c>
      <c r="AZ293" s="107">
        <v>5</v>
      </c>
      <c r="BA293" s="218" t="s">
        <v>588</v>
      </c>
      <c r="BB293" s="218" t="s">
        <v>589</v>
      </c>
      <c r="BC293" s="111">
        <v>967</v>
      </c>
      <c r="BD293" s="107">
        <v>1585</v>
      </c>
      <c r="BE293" s="107">
        <v>173</v>
      </c>
      <c r="BF293" s="109">
        <v>0.49295774647887325</v>
      </c>
      <c r="BG293" s="105">
        <v>228.26248425899999</v>
      </c>
      <c r="BH293" s="113">
        <v>0</v>
      </c>
      <c r="BI293" s="113">
        <v>0</v>
      </c>
      <c r="BJ293" s="113">
        <v>331.93298328200001</v>
      </c>
      <c r="BK293" s="113">
        <v>0</v>
      </c>
      <c r="BL293" s="113">
        <v>0</v>
      </c>
      <c r="BM293" s="113">
        <v>40.392840778200004</v>
      </c>
      <c r="BN293" s="113">
        <v>5373.4168655962822</v>
      </c>
      <c r="BO293" s="105">
        <v>5</v>
      </c>
      <c r="BP293" s="105">
        <v>0</v>
      </c>
      <c r="BQ293" s="105">
        <v>0</v>
      </c>
      <c r="BR293" s="111" t="s">
        <v>564</v>
      </c>
      <c r="BS293" s="111" t="s">
        <v>564</v>
      </c>
      <c r="BT293" s="111" t="s">
        <v>564</v>
      </c>
      <c r="BU293" s="107">
        <v>1</v>
      </c>
      <c r="BV293" s="106">
        <v>0</v>
      </c>
      <c r="BW293" s="107">
        <v>1</v>
      </c>
      <c r="BX293" s="107">
        <v>7</v>
      </c>
      <c r="BY293" s="216">
        <v>4</v>
      </c>
      <c r="BZ293" s="220">
        <v>2050.8000000000002</v>
      </c>
      <c r="CA293" s="111">
        <v>42</v>
      </c>
      <c r="CB293" s="111">
        <v>93</v>
      </c>
      <c r="CC293" s="111">
        <v>0</v>
      </c>
      <c r="CD293" s="112">
        <v>59</v>
      </c>
      <c r="CE293" s="114">
        <v>0.93599999999999994</v>
      </c>
      <c r="CF293" s="216">
        <v>3</v>
      </c>
      <c r="CG293" s="216">
        <v>29.5</v>
      </c>
      <c r="CH293" s="107">
        <v>17</v>
      </c>
      <c r="CI293" s="110">
        <f>1/12</f>
        <v>8.3333333333333329E-2</v>
      </c>
      <c r="CJ293" s="107">
        <v>7</v>
      </c>
      <c r="CK293" s="107">
        <v>0</v>
      </c>
      <c r="CL293" s="112">
        <v>0</v>
      </c>
      <c r="CM293" s="112">
        <v>1</v>
      </c>
      <c r="CN293" s="115">
        <v>23.333333333333332</v>
      </c>
      <c r="CO293" s="115">
        <v>184.66666666666666</v>
      </c>
      <c r="CP293" s="115">
        <v>70231</v>
      </c>
      <c r="CQ293" s="116">
        <v>182140.74074074073</v>
      </c>
      <c r="CR293" s="115">
        <v>3</v>
      </c>
      <c r="CS293" s="115">
        <v>1</v>
      </c>
      <c r="CT293" s="112">
        <v>2</v>
      </c>
      <c r="CU293" s="112">
        <v>168</v>
      </c>
      <c r="CV293" s="112">
        <v>179</v>
      </c>
      <c r="CW293" s="112">
        <v>16</v>
      </c>
    </row>
    <row r="294" spans="1:101" s="219" customFormat="1" x14ac:dyDescent="0.25">
      <c r="A294" s="110" t="s">
        <v>88</v>
      </c>
      <c r="B294" s="111">
        <v>64</v>
      </c>
      <c r="C294" s="111">
        <v>171</v>
      </c>
      <c r="D294" s="111">
        <v>3491</v>
      </c>
      <c r="E294" s="111">
        <v>73</v>
      </c>
      <c r="F294" s="111">
        <v>17</v>
      </c>
      <c r="G294" s="111">
        <v>36</v>
      </c>
      <c r="H294" s="111"/>
      <c r="I294" s="111"/>
      <c r="J294" s="111">
        <v>9</v>
      </c>
      <c r="K294" s="216">
        <v>3</v>
      </c>
      <c r="L294" s="111">
        <v>385</v>
      </c>
      <c r="M294" s="111" t="s">
        <v>568</v>
      </c>
      <c r="N294" s="111">
        <v>2</v>
      </c>
      <c r="O294" s="111">
        <v>0</v>
      </c>
      <c r="P294" s="111">
        <v>0</v>
      </c>
      <c r="Q294" s="111">
        <v>9</v>
      </c>
      <c r="R294" s="109">
        <v>0.67741935483870963</v>
      </c>
      <c r="S294" s="111">
        <v>2</v>
      </c>
      <c r="T294" s="2">
        <v>0</v>
      </c>
      <c r="U294" s="107">
        <v>0</v>
      </c>
      <c r="V294" s="112">
        <v>3692</v>
      </c>
      <c r="W294" s="107">
        <v>48</v>
      </c>
      <c r="X294" s="217">
        <v>0</v>
      </c>
      <c r="Y294" s="217">
        <v>0</v>
      </c>
      <c r="Z294" s="112">
        <v>0</v>
      </c>
      <c r="AA294" s="112">
        <v>0</v>
      </c>
      <c r="AB294" s="112">
        <v>337</v>
      </c>
      <c r="AC294" s="112">
        <v>63</v>
      </c>
      <c r="AD294" s="112">
        <v>0</v>
      </c>
      <c r="AE294" s="109">
        <v>0.38095238095238093</v>
      </c>
      <c r="AF294" s="109">
        <v>4.8000000000000001E-2</v>
      </c>
      <c r="AG294" s="107">
        <v>0</v>
      </c>
      <c r="AH294" s="107">
        <v>1</v>
      </c>
      <c r="AI294" s="106">
        <v>2405.0391537073001</v>
      </c>
      <c r="AJ294" s="107">
        <v>3</v>
      </c>
      <c r="AK294" s="107">
        <v>0</v>
      </c>
      <c r="AL294" s="111">
        <v>0</v>
      </c>
      <c r="AM294" s="111">
        <v>0</v>
      </c>
      <c r="AN294" s="107">
        <v>0</v>
      </c>
      <c r="AO294" s="107">
        <v>10</v>
      </c>
      <c r="AP294" s="109">
        <v>0.2857142857142857</v>
      </c>
      <c r="AQ294" s="105">
        <v>0</v>
      </c>
      <c r="AR294" s="106">
        <v>405.316441199</v>
      </c>
      <c r="AS294" s="107">
        <v>1</v>
      </c>
      <c r="AT294" s="107">
        <v>1</v>
      </c>
      <c r="AU294" s="107">
        <v>5</v>
      </c>
      <c r="AV294" s="108">
        <v>50.170744636499997</v>
      </c>
      <c r="AW294" s="107">
        <v>0</v>
      </c>
      <c r="AX294" s="107">
        <v>0</v>
      </c>
      <c r="AY294" s="107">
        <v>0</v>
      </c>
      <c r="AZ294" s="107">
        <v>0</v>
      </c>
      <c r="BA294" s="218" t="s">
        <v>588</v>
      </c>
      <c r="BB294" s="218" t="s">
        <v>589</v>
      </c>
      <c r="BC294" s="111">
        <v>0</v>
      </c>
      <c r="BD294" s="107">
        <v>256</v>
      </c>
      <c r="BE294" s="107">
        <v>0</v>
      </c>
      <c r="BF294" s="109">
        <v>0.21428571428571427</v>
      </c>
      <c r="BG294" s="105">
        <v>0</v>
      </c>
      <c r="BH294" s="113">
        <v>0</v>
      </c>
      <c r="BI294" s="113">
        <v>0</v>
      </c>
      <c r="BJ294" s="113">
        <v>633.29748262199996</v>
      </c>
      <c r="BK294" s="113">
        <v>0</v>
      </c>
      <c r="BL294" s="113">
        <v>400.81582193399998</v>
      </c>
      <c r="BM294" s="113">
        <v>0</v>
      </c>
      <c r="BN294" s="113">
        <v>1766.0080708164826</v>
      </c>
      <c r="BO294" s="105">
        <v>4</v>
      </c>
      <c r="BP294" s="105">
        <v>0</v>
      </c>
      <c r="BQ294" s="105">
        <v>0</v>
      </c>
      <c r="BR294" s="111" t="s">
        <v>564</v>
      </c>
      <c r="BS294" s="111" t="s">
        <v>564</v>
      </c>
      <c r="BT294" s="111" t="s">
        <v>564</v>
      </c>
      <c r="BU294" s="107">
        <v>0</v>
      </c>
      <c r="BV294" s="106">
        <v>0</v>
      </c>
      <c r="BW294" s="107">
        <v>2</v>
      </c>
      <c r="BX294" s="107">
        <v>98</v>
      </c>
      <c r="BY294" s="216">
        <v>2</v>
      </c>
      <c r="BZ294" s="220">
        <v>2753.7</v>
      </c>
      <c r="CA294" s="111">
        <v>222</v>
      </c>
      <c r="CB294" s="111">
        <v>0</v>
      </c>
      <c r="CC294" s="111">
        <v>0</v>
      </c>
      <c r="CD294" s="112">
        <v>7</v>
      </c>
      <c r="CE294" s="114">
        <v>0.93399999999999994</v>
      </c>
      <c r="CF294" s="216">
        <v>5</v>
      </c>
      <c r="CG294" s="216">
        <v>139.19999999999999</v>
      </c>
      <c r="CH294" s="107">
        <v>0</v>
      </c>
      <c r="CI294" s="110"/>
      <c r="CJ294" s="107">
        <v>2</v>
      </c>
      <c r="CK294" s="107">
        <v>0</v>
      </c>
      <c r="CL294" s="112">
        <v>0</v>
      </c>
      <c r="CM294" s="112">
        <v>0</v>
      </c>
      <c r="CN294" s="115">
        <v>13.333333333333334</v>
      </c>
      <c r="CO294" s="115">
        <v>112</v>
      </c>
      <c r="CP294" s="115">
        <v>9046.6666666666661</v>
      </c>
      <c r="CQ294" s="116">
        <v>119614.81481481482</v>
      </c>
      <c r="CR294" s="115">
        <v>0</v>
      </c>
      <c r="CS294" s="115">
        <v>0</v>
      </c>
      <c r="CT294" s="112">
        <v>2</v>
      </c>
      <c r="CU294" s="112">
        <v>253</v>
      </c>
      <c r="CV294" s="112">
        <v>9</v>
      </c>
      <c r="CW294" s="112">
        <v>0</v>
      </c>
    </row>
    <row r="295" spans="1:101" s="219" customFormat="1" x14ac:dyDescent="0.25">
      <c r="A295" s="110" t="s">
        <v>151</v>
      </c>
      <c r="B295" s="111">
        <v>42</v>
      </c>
      <c r="C295" s="111">
        <v>125</v>
      </c>
      <c r="D295" s="111">
        <v>2011</v>
      </c>
      <c r="E295" s="111">
        <v>75</v>
      </c>
      <c r="F295" s="111">
        <v>6</v>
      </c>
      <c r="G295" s="111">
        <v>52</v>
      </c>
      <c r="H295" s="111"/>
      <c r="I295" s="111"/>
      <c r="J295" s="111">
        <v>11</v>
      </c>
      <c r="K295" s="216">
        <v>2</v>
      </c>
      <c r="L295" s="111">
        <v>96.4</v>
      </c>
      <c r="M295" s="111" t="s">
        <v>568</v>
      </c>
      <c r="N295" s="111">
        <v>11</v>
      </c>
      <c r="O295" s="111">
        <v>0</v>
      </c>
      <c r="P295" s="111">
        <v>0</v>
      </c>
      <c r="Q295" s="111">
        <v>38</v>
      </c>
      <c r="R295" s="109">
        <v>0.82692307692307687</v>
      </c>
      <c r="S295" s="111">
        <v>4</v>
      </c>
      <c r="T295" s="2">
        <v>0</v>
      </c>
      <c r="U295" s="107">
        <v>0</v>
      </c>
      <c r="V295" s="112">
        <v>8054</v>
      </c>
      <c r="W295" s="107">
        <v>62</v>
      </c>
      <c r="X295" s="217">
        <v>0</v>
      </c>
      <c r="Y295" s="217">
        <v>0</v>
      </c>
      <c r="Z295" s="112">
        <v>0</v>
      </c>
      <c r="AA295" s="112">
        <v>0</v>
      </c>
      <c r="AB295" s="112">
        <v>0</v>
      </c>
      <c r="AC295" s="112">
        <v>0</v>
      </c>
      <c r="AD295" s="112">
        <v>2</v>
      </c>
      <c r="AE295" s="109">
        <v>0.54929577464788737</v>
      </c>
      <c r="AF295" s="109">
        <v>4.2253521126760563E-2</v>
      </c>
      <c r="AG295" s="107">
        <v>0</v>
      </c>
      <c r="AH295" s="107">
        <v>0</v>
      </c>
      <c r="AI295" s="106">
        <v>35591.4483243</v>
      </c>
      <c r="AJ295" s="107">
        <v>0</v>
      </c>
      <c r="AK295" s="107">
        <v>0</v>
      </c>
      <c r="AL295" s="111">
        <v>0</v>
      </c>
      <c r="AM295" s="111">
        <v>0</v>
      </c>
      <c r="AN295" s="107">
        <v>2</v>
      </c>
      <c r="AO295" s="107">
        <v>1</v>
      </c>
      <c r="AP295" s="109">
        <v>0.21126760563380281</v>
      </c>
      <c r="AQ295" s="105">
        <v>0</v>
      </c>
      <c r="AR295" s="106">
        <v>0</v>
      </c>
      <c r="AS295" s="107">
        <v>0</v>
      </c>
      <c r="AT295" s="107">
        <v>3</v>
      </c>
      <c r="AU295" s="107">
        <v>5</v>
      </c>
      <c r="AV295" s="108">
        <v>61.884618313200001</v>
      </c>
      <c r="AW295" s="107">
        <v>0</v>
      </c>
      <c r="AX295" s="107">
        <v>0</v>
      </c>
      <c r="AY295" s="107">
        <v>0</v>
      </c>
      <c r="AZ295" s="107">
        <v>1</v>
      </c>
      <c r="BA295" s="218" t="s">
        <v>588</v>
      </c>
      <c r="BB295" s="218" t="s">
        <v>589</v>
      </c>
      <c r="BC295" s="111">
        <v>0</v>
      </c>
      <c r="BD295" s="107">
        <v>427</v>
      </c>
      <c r="BE295" s="107">
        <v>3</v>
      </c>
      <c r="BF295" s="109">
        <v>0.352112676056338</v>
      </c>
      <c r="BG295" s="105">
        <v>135.03660739099999</v>
      </c>
      <c r="BH295" s="113">
        <v>79.654418167399996</v>
      </c>
      <c r="BI295" s="113">
        <v>0</v>
      </c>
      <c r="BJ295" s="113">
        <v>905.94748646099993</v>
      </c>
      <c r="BK295" s="113">
        <v>0</v>
      </c>
      <c r="BL295" s="113">
        <v>1.8587716484900001</v>
      </c>
      <c r="BM295" s="113">
        <v>11.312985078300001</v>
      </c>
      <c r="BN295" s="113">
        <v>1599.8052109937405</v>
      </c>
      <c r="BO295" s="105">
        <v>5</v>
      </c>
      <c r="BP295" s="105">
        <v>0</v>
      </c>
      <c r="BQ295" s="105">
        <v>0</v>
      </c>
      <c r="BR295" s="111" t="s">
        <v>564</v>
      </c>
      <c r="BS295" s="111" t="s">
        <v>564</v>
      </c>
      <c r="BT295" s="111" t="s">
        <v>564</v>
      </c>
      <c r="BU295" s="107">
        <v>0</v>
      </c>
      <c r="BV295" s="106">
        <v>1</v>
      </c>
      <c r="BW295" s="107">
        <v>8</v>
      </c>
      <c r="BX295" s="107">
        <v>293</v>
      </c>
      <c r="BY295" s="216">
        <v>1</v>
      </c>
      <c r="BZ295" s="220">
        <v>49.7</v>
      </c>
      <c r="CA295" s="111">
        <v>75</v>
      </c>
      <c r="CB295" s="111">
        <v>62</v>
      </c>
      <c r="CC295" s="111">
        <v>0</v>
      </c>
      <c r="CD295" s="112">
        <v>10</v>
      </c>
      <c r="CE295" s="114">
        <v>0.93599999999999994</v>
      </c>
      <c r="CF295" s="216">
        <v>2</v>
      </c>
      <c r="CG295" s="216">
        <v>22.5</v>
      </c>
      <c r="CH295" s="107">
        <v>6</v>
      </c>
      <c r="CI295" s="110"/>
      <c r="CJ295" s="107">
        <v>6</v>
      </c>
      <c r="CK295" s="107">
        <v>0</v>
      </c>
      <c r="CL295" s="112">
        <v>0</v>
      </c>
      <c r="CM295" s="112">
        <v>0</v>
      </c>
      <c r="CN295" s="115">
        <v>11.666666666666666</v>
      </c>
      <c r="CO295" s="115">
        <v>77.333333333333329</v>
      </c>
      <c r="CP295" s="115">
        <v>15903.666666666666</v>
      </c>
      <c r="CQ295" s="116">
        <v>89711.111111111109</v>
      </c>
      <c r="CR295" s="115">
        <v>2</v>
      </c>
      <c r="CS295" s="115">
        <v>1</v>
      </c>
      <c r="CT295" s="112">
        <v>2</v>
      </c>
      <c r="CU295" s="112">
        <v>0</v>
      </c>
      <c r="CV295" s="112">
        <v>0</v>
      </c>
      <c r="CW295" s="112">
        <v>0</v>
      </c>
    </row>
    <row r="296" spans="1:101" s="219" customFormat="1" x14ac:dyDescent="0.25">
      <c r="A296" s="110" t="s">
        <v>332</v>
      </c>
      <c r="B296" s="111">
        <v>25</v>
      </c>
      <c r="C296" s="111">
        <v>57</v>
      </c>
      <c r="D296" s="111">
        <v>658</v>
      </c>
      <c r="E296" s="111">
        <v>23</v>
      </c>
      <c r="F296" s="111">
        <v>1</v>
      </c>
      <c r="G296" s="111">
        <v>29</v>
      </c>
      <c r="H296" s="111"/>
      <c r="I296" s="111"/>
      <c r="J296" s="111">
        <v>13</v>
      </c>
      <c r="K296" s="216">
        <v>4</v>
      </c>
      <c r="L296" s="111">
        <v>159</v>
      </c>
      <c r="M296" s="111" t="s">
        <v>568</v>
      </c>
      <c r="N296" s="111">
        <v>7</v>
      </c>
      <c r="O296" s="111">
        <v>0</v>
      </c>
      <c r="P296" s="111">
        <v>0</v>
      </c>
      <c r="Q296" s="111">
        <v>7</v>
      </c>
      <c r="R296" s="109">
        <v>0.62222222222222223</v>
      </c>
      <c r="S296" s="111">
        <v>9</v>
      </c>
      <c r="T296" s="2">
        <v>0</v>
      </c>
      <c r="U296" s="107">
        <v>0</v>
      </c>
      <c r="V296" s="112">
        <v>2009</v>
      </c>
      <c r="W296" s="107">
        <v>168</v>
      </c>
      <c r="X296" s="217">
        <v>0</v>
      </c>
      <c r="Y296" s="217">
        <v>0</v>
      </c>
      <c r="Z296" s="112">
        <v>0</v>
      </c>
      <c r="AA296" s="112">
        <v>0</v>
      </c>
      <c r="AB296" s="112">
        <v>3070</v>
      </c>
      <c r="AC296" s="112">
        <v>7</v>
      </c>
      <c r="AD296" s="112">
        <v>4</v>
      </c>
      <c r="AE296" s="109">
        <v>0.42622950819672129</v>
      </c>
      <c r="AF296" s="109">
        <v>4.9180327868852458E-2</v>
      </c>
      <c r="AG296" s="107">
        <v>1</v>
      </c>
      <c r="AH296" s="107">
        <v>1</v>
      </c>
      <c r="AI296" s="106">
        <v>35259.167837050474</v>
      </c>
      <c r="AJ296" s="107">
        <v>0</v>
      </c>
      <c r="AK296" s="107">
        <v>0</v>
      </c>
      <c r="AL296" s="111">
        <v>0</v>
      </c>
      <c r="AM296" s="111">
        <v>0</v>
      </c>
      <c r="AN296" s="107">
        <v>0</v>
      </c>
      <c r="AO296" s="107">
        <v>17</v>
      </c>
      <c r="AP296" s="109">
        <v>0.18032786885245902</v>
      </c>
      <c r="AQ296" s="105">
        <v>0</v>
      </c>
      <c r="AR296" s="106">
        <v>417.04237257099999</v>
      </c>
      <c r="AS296" s="107">
        <v>0</v>
      </c>
      <c r="AT296" s="107">
        <v>1</v>
      </c>
      <c r="AU296" s="107">
        <v>3</v>
      </c>
      <c r="AV296" s="108">
        <v>8.1753556776400007</v>
      </c>
      <c r="AW296" s="107">
        <v>2</v>
      </c>
      <c r="AX296" s="107">
        <v>0</v>
      </c>
      <c r="AY296" s="107">
        <v>0</v>
      </c>
      <c r="AZ296" s="107">
        <v>0</v>
      </c>
      <c r="BA296" s="218">
        <v>1</v>
      </c>
      <c r="BB296" s="218">
        <v>16.399999999999999</v>
      </c>
      <c r="BC296" s="111">
        <v>191</v>
      </c>
      <c r="BD296" s="107">
        <v>6875</v>
      </c>
      <c r="BE296" s="107">
        <v>626</v>
      </c>
      <c r="BF296" s="109">
        <v>0.60655737704918034</v>
      </c>
      <c r="BG296" s="105">
        <v>0</v>
      </c>
      <c r="BH296" s="113">
        <v>18.533993386300001</v>
      </c>
      <c r="BI296" s="113">
        <v>0</v>
      </c>
      <c r="BJ296" s="113">
        <v>82.562537602500001</v>
      </c>
      <c r="BK296" s="113">
        <v>0</v>
      </c>
      <c r="BL296" s="113">
        <v>0</v>
      </c>
      <c r="BM296" s="113">
        <v>613.93205183400005</v>
      </c>
      <c r="BN296" s="113">
        <v>508.07235424775871</v>
      </c>
      <c r="BO296" s="105">
        <v>5</v>
      </c>
      <c r="BP296" s="105">
        <v>0</v>
      </c>
      <c r="BQ296" s="105">
        <v>0</v>
      </c>
      <c r="BR296" s="111" t="s">
        <v>564</v>
      </c>
      <c r="BS296" s="111" t="s">
        <v>564</v>
      </c>
      <c r="BT296" s="111" t="s">
        <v>564</v>
      </c>
      <c r="BU296" s="107">
        <v>0</v>
      </c>
      <c r="BV296" s="106">
        <v>0</v>
      </c>
      <c r="BW296" s="107">
        <v>7</v>
      </c>
      <c r="BX296" s="107">
        <v>574</v>
      </c>
      <c r="BY296" s="216">
        <v>2</v>
      </c>
      <c r="BZ296" s="220">
        <v>472.1</v>
      </c>
      <c r="CA296" s="111">
        <v>732</v>
      </c>
      <c r="CB296" s="111">
        <v>1004</v>
      </c>
      <c r="CC296" s="111">
        <v>0</v>
      </c>
      <c r="CD296" s="112">
        <v>74</v>
      </c>
      <c r="CE296" s="114">
        <v>0.96799999999999997</v>
      </c>
      <c r="CF296" s="216">
        <v>2</v>
      </c>
      <c r="CG296" s="216">
        <v>18.3</v>
      </c>
      <c r="CH296" s="107">
        <v>6</v>
      </c>
      <c r="CI296" s="110">
        <v>0.25</v>
      </c>
      <c r="CJ296" s="107">
        <v>9</v>
      </c>
      <c r="CK296" s="107">
        <v>0</v>
      </c>
      <c r="CL296" s="112">
        <v>1</v>
      </c>
      <c r="CM296" s="112">
        <v>0</v>
      </c>
      <c r="CN296" s="115">
        <v>13.333333333333334</v>
      </c>
      <c r="CO296" s="115">
        <v>162.33333333333334</v>
      </c>
      <c r="CP296" s="115">
        <v>6660</v>
      </c>
      <c r="CQ296" s="116">
        <v>127770.37037037038</v>
      </c>
      <c r="CR296" s="115">
        <v>4</v>
      </c>
      <c r="CS296" s="115">
        <v>4</v>
      </c>
      <c r="CT296" s="112">
        <v>7</v>
      </c>
      <c r="CU296" s="112">
        <v>167</v>
      </c>
      <c r="CV296" s="112">
        <v>1210</v>
      </c>
      <c r="CW296" s="112">
        <v>186</v>
      </c>
    </row>
    <row r="297" spans="1:101" s="219" customFormat="1" x14ac:dyDescent="0.25">
      <c r="A297" s="110" t="s">
        <v>269</v>
      </c>
      <c r="B297" s="111">
        <v>0</v>
      </c>
      <c r="C297" s="111">
        <v>6</v>
      </c>
      <c r="D297" s="111">
        <v>144</v>
      </c>
      <c r="E297" s="111">
        <v>5</v>
      </c>
      <c r="F297" s="111">
        <v>3</v>
      </c>
      <c r="G297" s="111">
        <v>18</v>
      </c>
      <c r="H297" s="111"/>
      <c r="I297" s="111"/>
      <c r="J297" s="111">
        <v>10</v>
      </c>
      <c r="K297" s="216">
        <v>3</v>
      </c>
      <c r="L297" s="111">
        <v>5347.1</v>
      </c>
      <c r="M297" s="111" t="s">
        <v>568</v>
      </c>
      <c r="N297" s="111">
        <v>1</v>
      </c>
      <c r="O297" s="111">
        <v>0</v>
      </c>
      <c r="P297" s="111">
        <v>0</v>
      </c>
      <c r="Q297" s="111">
        <v>0</v>
      </c>
      <c r="R297" s="109">
        <v>0.546875</v>
      </c>
      <c r="S297" s="111">
        <v>4</v>
      </c>
      <c r="T297" s="2">
        <v>0</v>
      </c>
      <c r="U297" s="107">
        <v>1</v>
      </c>
      <c r="V297" s="112">
        <v>74</v>
      </c>
      <c r="W297" s="107">
        <v>38</v>
      </c>
      <c r="X297" s="217">
        <v>1</v>
      </c>
      <c r="Y297" s="217">
        <v>45.8</v>
      </c>
      <c r="Z297" s="112">
        <v>0</v>
      </c>
      <c r="AA297" s="112">
        <v>0</v>
      </c>
      <c r="AB297" s="112">
        <v>2817</v>
      </c>
      <c r="AC297" s="112">
        <v>110</v>
      </c>
      <c r="AD297" s="112">
        <v>3</v>
      </c>
      <c r="AE297" s="109">
        <v>0.5</v>
      </c>
      <c r="AF297" s="109">
        <v>7.9545454545454544E-2</v>
      </c>
      <c r="AG297" s="107">
        <v>0</v>
      </c>
      <c r="AH297" s="107">
        <v>0</v>
      </c>
      <c r="AI297" s="106">
        <v>46172.711246197192</v>
      </c>
      <c r="AJ297" s="107">
        <v>0</v>
      </c>
      <c r="AK297" s="107">
        <v>0</v>
      </c>
      <c r="AL297" s="111">
        <v>0</v>
      </c>
      <c r="AM297" s="111">
        <v>0</v>
      </c>
      <c r="AN297" s="107">
        <v>0</v>
      </c>
      <c r="AO297" s="107">
        <v>6</v>
      </c>
      <c r="AP297" s="109">
        <v>0.20454545454545456</v>
      </c>
      <c r="AQ297" s="105">
        <v>0</v>
      </c>
      <c r="AR297" s="106">
        <v>101.04083302299999</v>
      </c>
      <c r="AS297" s="107">
        <v>0</v>
      </c>
      <c r="AT297" s="107">
        <v>0</v>
      </c>
      <c r="AU297" s="107">
        <v>4</v>
      </c>
      <c r="AV297" s="108">
        <v>2.5424759954100002</v>
      </c>
      <c r="AW297" s="107">
        <v>0</v>
      </c>
      <c r="AX297" s="107">
        <v>0</v>
      </c>
      <c r="AY297" s="107">
        <v>0</v>
      </c>
      <c r="AZ297" s="107">
        <v>0</v>
      </c>
      <c r="BA297" s="218" t="s">
        <v>588</v>
      </c>
      <c r="BB297" s="218" t="s">
        <v>589</v>
      </c>
      <c r="BC297" s="111">
        <v>1697</v>
      </c>
      <c r="BD297" s="107">
        <v>3749</v>
      </c>
      <c r="BE297" s="107">
        <v>257</v>
      </c>
      <c r="BF297" s="109">
        <v>0.48863636363636365</v>
      </c>
      <c r="BG297" s="105">
        <v>0</v>
      </c>
      <c r="BH297" s="113">
        <v>0.58116108900899999</v>
      </c>
      <c r="BI297" s="113">
        <v>0</v>
      </c>
      <c r="BJ297" s="113">
        <v>101.25988773799999</v>
      </c>
      <c r="BK297" s="113">
        <v>0</v>
      </c>
      <c r="BL297" s="113">
        <v>4.9167739662300002E-2</v>
      </c>
      <c r="BM297" s="113">
        <v>263.987414833</v>
      </c>
      <c r="BN297" s="113">
        <v>47.867689908093467</v>
      </c>
      <c r="BO297" s="105">
        <v>1</v>
      </c>
      <c r="BP297" s="105">
        <v>0</v>
      </c>
      <c r="BQ297" s="105">
        <v>0</v>
      </c>
      <c r="BR297" s="111" t="s">
        <v>564</v>
      </c>
      <c r="BS297" s="111" t="s">
        <v>564</v>
      </c>
      <c r="BT297" s="111" t="s">
        <v>564</v>
      </c>
      <c r="BU297" s="107">
        <v>0</v>
      </c>
      <c r="BV297" s="106">
        <v>0</v>
      </c>
      <c r="BW297" s="107">
        <v>0</v>
      </c>
      <c r="BX297" s="107">
        <v>0</v>
      </c>
      <c r="BY297" s="216" t="s">
        <v>588</v>
      </c>
      <c r="BZ297" s="216" t="s">
        <v>589</v>
      </c>
      <c r="CA297" s="111">
        <v>0</v>
      </c>
      <c r="CB297" s="111">
        <v>52</v>
      </c>
      <c r="CC297" s="111">
        <v>0</v>
      </c>
      <c r="CD297" s="112">
        <v>15</v>
      </c>
      <c r="CE297" s="114">
        <v>0.96199999999999997</v>
      </c>
      <c r="CF297" s="216">
        <v>0</v>
      </c>
      <c r="CG297" s="216">
        <v>0</v>
      </c>
      <c r="CH297" s="107">
        <v>0</v>
      </c>
      <c r="CI297" s="110"/>
      <c r="CJ297" s="107">
        <v>3</v>
      </c>
      <c r="CK297" s="107">
        <v>0</v>
      </c>
      <c r="CL297" s="112">
        <v>0</v>
      </c>
      <c r="CM297" s="112">
        <v>0</v>
      </c>
      <c r="CN297" s="115">
        <v>5</v>
      </c>
      <c r="CO297" s="115">
        <v>0</v>
      </c>
      <c r="CP297" s="115">
        <v>0</v>
      </c>
      <c r="CQ297" s="116">
        <v>50292.592592592591</v>
      </c>
      <c r="CR297" s="115">
        <v>3</v>
      </c>
      <c r="CS297" s="115">
        <v>0</v>
      </c>
      <c r="CT297" s="112">
        <v>0</v>
      </c>
      <c r="CU297" s="112">
        <v>65</v>
      </c>
      <c r="CV297" s="112">
        <v>243</v>
      </c>
      <c r="CW297" s="112">
        <v>0</v>
      </c>
    </row>
    <row r="298" spans="1:101" s="219" customFormat="1" x14ac:dyDescent="0.25">
      <c r="A298" s="110" t="s">
        <v>243</v>
      </c>
      <c r="B298" s="111">
        <v>0</v>
      </c>
      <c r="C298" s="111">
        <v>12</v>
      </c>
      <c r="D298" s="111">
        <v>101</v>
      </c>
      <c r="E298" s="111">
        <v>0</v>
      </c>
      <c r="F298" s="111">
        <v>2</v>
      </c>
      <c r="G298" s="111">
        <v>12</v>
      </c>
      <c r="H298" s="111"/>
      <c r="I298" s="111"/>
      <c r="J298" s="111">
        <v>13</v>
      </c>
      <c r="K298" s="216">
        <v>3</v>
      </c>
      <c r="L298" s="111">
        <v>4742.1000000000004</v>
      </c>
      <c r="M298" s="111" t="s">
        <v>569</v>
      </c>
      <c r="N298" s="111">
        <v>0</v>
      </c>
      <c r="O298" s="111">
        <v>52</v>
      </c>
      <c r="P298" s="111">
        <v>0</v>
      </c>
      <c r="Q298" s="111">
        <v>2</v>
      </c>
      <c r="R298" s="109">
        <v>0.56338028169014087</v>
      </c>
      <c r="S298" s="111">
        <v>1</v>
      </c>
      <c r="T298" s="2">
        <v>0</v>
      </c>
      <c r="U298" s="107">
        <v>1</v>
      </c>
      <c r="V298" s="112">
        <v>18</v>
      </c>
      <c r="W298" s="107">
        <v>105</v>
      </c>
      <c r="X298" s="217">
        <v>5</v>
      </c>
      <c r="Y298" s="217">
        <v>618.70000000000005</v>
      </c>
      <c r="Z298" s="112">
        <v>0</v>
      </c>
      <c r="AA298" s="112">
        <v>0</v>
      </c>
      <c r="AB298" s="112">
        <v>1102</v>
      </c>
      <c r="AC298" s="112">
        <v>292</v>
      </c>
      <c r="AD298" s="112">
        <v>0</v>
      </c>
      <c r="AE298" s="109">
        <v>0.34951456310679613</v>
      </c>
      <c r="AF298" s="109">
        <v>4.8543689320388349E-2</v>
      </c>
      <c r="AG298" s="107">
        <v>0</v>
      </c>
      <c r="AH298" s="107">
        <v>0</v>
      </c>
      <c r="AI298" s="106">
        <v>1312.7455872400001</v>
      </c>
      <c r="AJ298" s="107">
        <v>0</v>
      </c>
      <c r="AK298" s="107">
        <v>0</v>
      </c>
      <c r="AL298" s="111">
        <v>1</v>
      </c>
      <c r="AM298" s="111">
        <v>49</v>
      </c>
      <c r="AN298" s="107">
        <v>0</v>
      </c>
      <c r="AO298" s="107">
        <v>6</v>
      </c>
      <c r="AP298" s="109">
        <v>8.7378640776699032E-2</v>
      </c>
      <c r="AQ298" s="105">
        <v>0</v>
      </c>
      <c r="AR298" s="106">
        <v>0</v>
      </c>
      <c r="AS298" s="107">
        <v>0</v>
      </c>
      <c r="AT298" s="107">
        <v>1</v>
      </c>
      <c r="AU298" s="107">
        <v>0</v>
      </c>
      <c r="AV298" s="108">
        <v>0</v>
      </c>
      <c r="AW298" s="107">
        <v>0</v>
      </c>
      <c r="AX298" s="107">
        <v>0</v>
      </c>
      <c r="AY298" s="107">
        <v>0</v>
      </c>
      <c r="AZ298" s="107">
        <v>0</v>
      </c>
      <c r="BA298" s="218">
        <v>1</v>
      </c>
      <c r="BB298" s="218">
        <v>3041.1</v>
      </c>
      <c r="BC298" s="111">
        <v>2578</v>
      </c>
      <c r="BD298" s="107">
        <v>3884</v>
      </c>
      <c r="BE298" s="107">
        <v>397</v>
      </c>
      <c r="BF298" s="109">
        <v>0.1941747572815534</v>
      </c>
      <c r="BG298" s="105">
        <v>0</v>
      </c>
      <c r="BH298" s="113">
        <v>295.99447295200002</v>
      </c>
      <c r="BI298" s="113">
        <v>179.51244208400001</v>
      </c>
      <c r="BJ298" s="113">
        <v>524.32299140400005</v>
      </c>
      <c r="BK298" s="113">
        <v>179.51244500600001</v>
      </c>
      <c r="BL298" s="113">
        <v>0</v>
      </c>
      <c r="BM298" s="113">
        <v>2.0555234525299997</v>
      </c>
      <c r="BN298" s="113">
        <v>179.86158311737097</v>
      </c>
      <c r="BO298" s="105">
        <v>4</v>
      </c>
      <c r="BP298" s="105">
        <v>0</v>
      </c>
      <c r="BQ298" s="105">
        <v>0</v>
      </c>
      <c r="BR298" s="111" t="s">
        <v>564</v>
      </c>
      <c r="BS298" s="111" t="s">
        <v>564</v>
      </c>
      <c r="BT298" s="111" t="s">
        <v>564</v>
      </c>
      <c r="BU298" s="107">
        <v>0</v>
      </c>
      <c r="BV298" s="106">
        <v>0</v>
      </c>
      <c r="BW298" s="107">
        <v>7</v>
      </c>
      <c r="BX298" s="107">
        <v>310</v>
      </c>
      <c r="BY298" s="216" t="s">
        <v>588</v>
      </c>
      <c r="BZ298" s="216" t="s">
        <v>589</v>
      </c>
      <c r="CA298" s="111">
        <v>0</v>
      </c>
      <c r="CB298" s="111">
        <v>0</v>
      </c>
      <c r="CC298" s="111">
        <v>0</v>
      </c>
      <c r="CD298" s="112">
        <v>68</v>
      </c>
      <c r="CE298" s="114">
        <v>0.91800000000000004</v>
      </c>
      <c r="CF298" s="216">
        <v>6</v>
      </c>
      <c r="CG298" s="216">
        <v>297.10000000000002</v>
      </c>
      <c r="CH298" s="107">
        <v>0</v>
      </c>
      <c r="CI298" s="110"/>
      <c r="CJ298" s="107">
        <v>2</v>
      </c>
      <c r="CK298" s="107">
        <v>0</v>
      </c>
      <c r="CL298" s="112">
        <v>0</v>
      </c>
      <c r="CM298" s="112">
        <v>0</v>
      </c>
      <c r="CN298" s="115">
        <v>6.666666666666667</v>
      </c>
      <c r="CO298" s="115">
        <v>9.6666666666666661</v>
      </c>
      <c r="CP298" s="115">
        <v>825.33333333333337</v>
      </c>
      <c r="CQ298" s="116">
        <v>156581.32754585479</v>
      </c>
      <c r="CR298" s="115">
        <v>0</v>
      </c>
      <c r="CS298" s="115">
        <v>1</v>
      </c>
      <c r="CT298" s="112">
        <v>0</v>
      </c>
      <c r="CU298" s="112">
        <v>350</v>
      </c>
      <c r="CV298" s="112">
        <v>0</v>
      </c>
      <c r="CW298" s="112">
        <v>0</v>
      </c>
    </row>
    <row r="299" spans="1:101" s="219" customFormat="1" x14ac:dyDescent="0.25">
      <c r="A299" s="110" t="s">
        <v>191</v>
      </c>
      <c r="B299" s="111">
        <v>5</v>
      </c>
      <c r="C299" s="111">
        <v>32</v>
      </c>
      <c r="D299" s="111">
        <v>261</v>
      </c>
      <c r="E299" s="111">
        <v>0</v>
      </c>
      <c r="F299" s="111">
        <v>3</v>
      </c>
      <c r="G299" s="111">
        <v>45</v>
      </c>
      <c r="H299" s="111"/>
      <c r="I299" s="111"/>
      <c r="J299" s="111">
        <v>16</v>
      </c>
      <c r="K299" s="216">
        <v>8</v>
      </c>
      <c r="L299" s="111">
        <v>564.29999999999995</v>
      </c>
      <c r="M299" s="111" t="s">
        <v>569</v>
      </c>
      <c r="N299" s="111">
        <v>0</v>
      </c>
      <c r="O299" s="111">
        <v>0</v>
      </c>
      <c r="P299" s="111">
        <v>0</v>
      </c>
      <c r="Q299" s="111">
        <v>0</v>
      </c>
      <c r="R299" s="109">
        <v>0.66363636363636369</v>
      </c>
      <c r="S299" s="111">
        <v>1</v>
      </c>
      <c r="T299" s="2">
        <v>0</v>
      </c>
      <c r="U299" s="107">
        <v>3</v>
      </c>
      <c r="V299" s="112">
        <v>311</v>
      </c>
      <c r="W299" s="107">
        <v>246</v>
      </c>
      <c r="X299" s="217">
        <v>1</v>
      </c>
      <c r="Y299" s="217">
        <v>16</v>
      </c>
      <c r="Z299" s="112">
        <v>0</v>
      </c>
      <c r="AA299" s="112">
        <v>0</v>
      </c>
      <c r="AB299" s="112">
        <v>0</v>
      </c>
      <c r="AC299" s="112">
        <v>0</v>
      </c>
      <c r="AD299" s="112">
        <v>0</v>
      </c>
      <c r="AE299" s="109">
        <v>0.58503401360544216</v>
      </c>
      <c r="AF299" s="109">
        <v>3.4013605442176874E-2</v>
      </c>
      <c r="AG299" s="107">
        <v>0</v>
      </c>
      <c r="AH299" s="107">
        <v>0</v>
      </c>
      <c r="AI299" s="106">
        <v>0</v>
      </c>
      <c r="AJ299" s="107">
        <v>0</v>
      </c>
      <c r="AK299" s="107">
        <v>0</v>
      </c>
      <c r="AL299" s="111">
        <v>0</v>
      </c>
      <c r="AM299" s="111">
        <v>0</v>
      </c>
      <c r="AN299" s="107">
        <v>0</v>
      </c>
      <c r="AO299" s="107">
        <v>19</v>
      </c>
      <c r="AP299" s="109">
        <v>0.25850340136054423</v>
      </c>
      <c r="AQ299" s="105">
        <v>0</v>
      </c>
      <c r="AR299" s="106">
        <v>0</v>
      </c>
      <c r="AS299" s="107">
        <v>1</v>
      </c>
      <c r="AT299" s="107">
        <v>2</v>
      </c>
      <c r="AU299" s="107">
        <v>4</v>
      </c>
      <c r="AV299" s="108">
        <v>0.22574137488999999</v>
      </c>
      <c r="AW299" s="107">
        <v>0</v>
      </c>
      <c r="AX299" s="107">
        <v>0</v>
      </c>
      <c r="AY299" s="107">
        <v>0</v>
      </c>
      <c r="AZ299" s="107">
        <v>0</v>
      </c>
      <c r="BA299" s="218" t="s">
        <v>588</v>
      </c>
      <c r="BB299" s="218" t="s">
        <v>589</v>
      </c>
      <c r="BC299" s="111">
        <v>256</v>
      </c>
      <c r="BD299" s="107">
        <v>4758</v>
      </c>
      <c r="BE299" s="107">
        <v>1008</v>
      </c>
      <c r="BF299" s="109">
        <v>0.31972789115646261</v>
      </c>
      <c r="BG299" s="105">
        <v>0</v>
      </c>
      <c r="BH299" s="113">
        <v>104.32219758699999</v>
      </c>
      <c r="BI299" s="113">
        <v>0</v>
      </c>
      <c r="BJ299" s="113">
        <v>104.32219758699999</v>
      </c>
      <c r="BK299" s="113">
        <v>0</v>
      </c>
      <c r="BL299" s="113">
        <v>4.8734367279600004E-2</v>
      </c>
      <c r="BM299" s="113">
        <v>2.94343956178</v>
      </c>
      <c r="BN299" s="113">
        <v>0</v>
      </c>
      <c r="BO299" s="105">
        <v>0</v>
      </c>
      <c r="BP299" s="105">
        <v>0</v>
      </c>
      <c r="BQ299" s="105">
        <v>0</v>
      </c>
      <c r="BR299" s="111" t="s">
        <v>564</v>
      </c>
      <c r="BS299" s="111" t="s">
        <v>564</v>
      </c>
      <c r="BT299" s="111" t="s">
        <v>564</v>
      </c>
      <c r="BU299" s="107">
        <v>0</v>
      </c>
      <c r="BV299" s="106">
        <v>0</v>
      </c>
      <c r="BW299" s="107">
        <v>0</v>
      </c>
      <c r="BX299" s="107">
        <v>0</v>
      </c>
      <c r="BY299" s="216">
        <v>4</v>
      </c>
      <c r="BZ299" s="220">
        <v>495.2</v>
      </c>
      <c r="CA299" s="111">
        <v>0</v>
      </c>
      <c r="CB299" s="111">
        <v>0</v>
      </c>
      <c r="CC299" s="111">
        <v>0</v>
      </c>
      <c r="CD299" s="112">
        <v>38</v>
      </c>
      <c r="CE299" s="114">
        <v>0.879</v>
      </c>
      <c r="CF299" s="216">
        <v>2</v>
      </c>
      <c r="CG299" s="216">
        <v>28.6</v>
      </c>
      <c r="CH299" s="107">
        <v>0</v>
      </c>
      <c r="CI299" s="110"/>
      <c r="CJ299" s="107">
        <v>20</v>
      </c>
      <c r="CK299" s="107">
        <v>0</v>
      </c>
      <c r="CL299" s="112">
        <v>0</v>
      </c>
      <c r="CM299" s="112">
        <v>0</v>
      </c>
      <c r="CN299" s="115">
        <v>70</v>
      </c>
      <c r="CO299" s="115">
        <v>437.33333333333331</v>
      </c>
      <c r="CP299" s="115">
        <v>134412</v>
      </c>
      <c r="CQ299" s="116">
        <v>491353.16001889127</v>
      </c>
      <c r="CR299" s="115">
        <v>0</v>
      </c>
      <c r="CS299" s="115">
        <v>2</v>
      </c>
      <c r="CT299" s="112">
        <v>5</v>
      </c>
      <c r="CU299" s="112">
        <v>45</v>
      </c>
      <c r="CV299" s="112">
        <v>-1</v>
      </c>
      <c r="CW299" s="112">
        <v>0</v>
      </c>
    </row>
    <row r="300" spans="1:101" s="219" customFormat="1" x14ac:dyDescent="0.25">
      <c r="A300" s="110" t="s">
        <v>341</v>
      </c>
      <c r="B300" s="111">
        <v>7</v>
      </c>
      <c r="C300" s="111">
        <v>18</v>
      </c>
      <c r="D300" s="111">
        <v>350</v>
      </c>
      <c r="E300" s="111">
        <v>13</v>
      </c>
      <c r="F300" s="111">
        <v>0</v>
      </c>
      <c r="G300" s="111">
        <v>16</v>
      </c>
      <c r="H300" s="111"/>
      <c r="I300" s="111"/>
      <c r="J300" s="111">
        <v>10</v>
      </c>
      <c r="K300" s="216">
        <v>9</v>
      </c>
      <c r="L300" s="111">
        <v>1766.5</v>
      </c>
      <c r="M300" s="111" t="s">
        <v>568</v>
      </c>
      <c r="N300" s="111">
        <v>3</v>
      </c>
      <c r="O300" s="111">
        <v>0</v>
      </c>
      <c r="P300" s="111">
        <v>0</v>
      </c>
      <c r="Q300" s="111">
        <v>1</v>
      </c>
      <c r="R300" s="109">
        <v>0.660377358490566</v>
      </c>
      <c r="S300" s="111">
        <v>1</v>
      </c>
      <c r="T300" s="2">
        <v>0</v>
      </c>
      <c r="U300" s="107">
        <v>0</v>
      </c>
      <c r="V300" s="112">
        <v>212</v>
      </c>
      <c r="W300" s="107">
        <v>117</v>
      </c>
      <c r="X300" s="217">
        <v>0</v>
      </c>
      <c r="Y300" s="217">
        <v>0</v>
      </c>
      <c r="Z300" s="112">
        <v>0</v>
      </c>
      <c r="AA300" s="112">
        <v>0</v>
      </c>
      <c r="AB300" s="112">
        <v>616</v>
      </c>
      <c r="AC300" s="112">
        <v>8</v>
      </c>
      <c r="AD300" s="112">
        <v>0</v>
      </c>
      <c r="AE300" s="109">
        <v>0.44444444444444442</v>
      </c>
      <c r="AF300" s="109">
        <v>6.9444444444444448E-2</v>
      </c>
      <c r="AG300" s="107">
        <v>0</v>
      </c>
      <c r="AH300" s="107">
        <v>0</v>
      </c>
      <c r="AI300" s="106">
        <v>0</v>
      </c>
      <c r="AJ300" s="107">
        <v>0</v>
      </c>
      <c r="AK300" s="107">
        <v>0</v>
      </c>
      <c r="AL300" s="111">
        <v>0</v>
      </c>
      <c r="AM300" s="111">
        <v>0</v>
      </c>
      <c r="AN300" s="107">
        <v>0</v>
      </c>
      <c r="AO300" s="107">
        <v>8</v>
      </c>
      <c r="AP300" s="109">
        <v>0.29166666666666669</v>
      </c>
      <c r="AQ300" s="105">
        <v>0</v>
      </c>
      <c r="AR300" s="106">
        <v>0.80884140817099992</v>
      </c>
      <c r="AS300" s="107">
        <v>0</v>
      </c>
      <c r="AT300" s="107">
        <v>0</v>
      </c>
      <c r="AU300" s="107">
        <v>0</v>
      </c>
      <c r="AV300" s="108">
        <v>3.5073593227700002</v>
      </c>
      <c r="AW300" s="107">
        <v>0</v>
      </c>
      <c r="AX300" s="107">
        <v>0</v>
      </c>
      <c r="AY300" s="107">
        <v>0</v>
      </c>
      <c r="AZ300" s="107">
        <v>0</v>
      </c>
      <c r="BA300" s="218" t="s">
        <v>588</v>
      </c>
      <c r="BB300" s="218" t="s">
        <v>589</v>
      </c>
      <c r="BC300" s="111">
        <v>430</v>
      </c>
      <c r="BD300" s="107">
        <v>5902</v>
      </c>
      <c r="BE300" s="107">
        <v>1070</v>
      </c>
      <c r="BF300" s="109">
        <v>0.43055555555555558</v>
      </c>
      <c r="BG300" s="105">
        <v>0</v>
      </c>
      <c r="BH300" s="113">
        <v>92.5647103939</v>
      </c>
      <c r="BI300" s="113">
        <v>0</v>
      </c>
      <c r="BJ300" s="113">
        <v>385.37144626099996</v>
      </c>
      <c r="BK300" s="113">
        <v>0</v>
      </c>
      <c r="BL300" s="113">
        <v>0</v>
      </c>
      <c r="BM300" s="113">
        <v>154.98198486299998</v>
      </c>
      <c r="BN300" s="113">
        <v>36.650875028171995</v>
      </c>
      <c r="BO300" s="105">
        <v>0</v>
      </c>
      <c r="BP300" s="105">
        <v>0</v>
      </c>
      <c r="BQ300" s="105">
        <v>0</v>
      </c>
      <c r="BR300" s="111" t="s">
        <v>564</v>
      </c>
      <c r="BS300" s="111" t="s">
        <v>564</v>
      </c>
      <c r="BT300" s="111" t="s">
        <v>564</v>
      </c>
      <c r="BU300" s="107">
        <v>0</v>
      </c>
      <c r="BV300" s="106">
        <v>1</v>
      </c>
      <c r="BW300" s="107">
        <v>3</v>
      </c>
      <c r="BX300" s="107">
        <v>47</v>
      </c>
      <c r="BY300" s="216" t="s">
        <v>588</v>
      </c>
      <c r="BZ300" s="216" t="s">
        <v>589</v>
      </c>
      <c r="CA300" s="111">
        <v>68</v>
      </c>
      <c r="CB300" s="111">
        <v>337</v>
      </c>
      <c r="CC300" s="111">
        <v>0</v>
      </c>
      <c r="CD300" s="112">
        <v>18</v>
      </c>
      <c r="CE300" s="114">
        <v>0.96199999999999997</v>
      </c>
      <c r="CF300" s="216">
        <v>3</v>
      </c>
      <c r="CG300" s="216">
        <v>124.3</v>
      </c>
      <c r="CH300" s="107">
        <v>0</v>
      </c>
      <c r="CI300" s="110"/>
      <c r="CJ300" s="107">
        <v>4</v>
      </c>
      <c r="CK300" s="107">
        <v>1</v>
      </c>
      <c r="CL300" s="112">
        <v>0</v>
      </c>
      <c r="CM300" s="112">
        <v>0</v>
      </c>
      <c r="CN300" s="115">
        <v>6.666666666666667</v>
      </c>
      <c r="CO300" s="115">
        <v>0</v>
      </c>
      <c r="CP300" s="115">
        <v>0</v>
      </c>
      <c r="CQ300" s="116">
        <v>146800</v>
      </c>
      <c r="CR300" s="115">
        <v>0</v>
      </c>
      <c r="CS300" s="115">
        <v>0</v>
      </c>
      <c r="CT300" s="112">
        <v>4</v>
      </c>
      <c r="CU300" s="112">
        <v>896</v>
      </c>
      <c r="CV300" s="112">
        <v>1</v>
      </c>
      <c r="CW300" s="112">
        <v>0</v>
      </c>
    </row>
    <row r="301" spans="1:101" s="219" customFormat="1" x14ac:dyDescent="0.25">
      <c r="A301" s="110" t="s">
        <v>78</v>
      </c>
      <c r="B301" s="111">
        <v>30</v>
      </c>
      <c r="C301" s="111">
        <v>86</v>
      </c>
      <c r="D301" s="111">
        <v>1367</v>
      </c>
      <c r="E301" s="111">
        <v>41</v>
      </c>
      <c r="F301" s="111">
        <v>4</v>
      </c>
      <c r="G301" s="111">
        <v>31</v>
      </c>
      <c r="H301" s="111"/>
      <c r="I301" s="111"/>
      <c r="J301" s="111">
        <v>12</v>
      </c>
      <c r="K301" s="216">
        <v>13</v>
      </c>
      <c r="L301" s="111">
        <v>2858.8009999999999</v>
      </c>
      <c r="M301" s="111" t="s">
        <v>568</v>
      </c>
      <c r="N301" s="111">
        <v>37</v>
      </c>
      <c r="O301" s="111">
        <v>148</v>
      </c>
      <c r="P301" s="111">
        <v>0</v>
      </c>
      <c r="Q301" s="111">
        <v>25</v>
      </c>
      <c r="R301" s="109">
        <v>0.64500000000000002</v>
      </c>
      <c r="S301" s="111">
        <v>7</v>
      </c>
      <c r="T301" s="2">
        <v>0</v>
      </c>
      <c r="U301" s="107">
        <v>1</v>
      </c>
      <c r="V301" s="112">
        <v>3246</v>
      </c>
      <c r="W301" s="107">
        <v>55</v>
      </c>
      <c r="X301" s="217">
        <v>4</v>
      </c>
      <c r="Y301" s="217">
        <v>218.6</v>
      </c>
      <c r="Z301" s="112">
        <v>0</v>
      </c>
      <c r="AA301" s="112">
        <v>1</v>
      </c>
      <c r="AB301" s="112">
        <v>814</v>
      </c>
      <c r="AC301" s="112">
        <v>0</v>
      </c>
      <c r="AD301" s="112">
        <v>3</v>
      </c>
      <c r="AE301" s="109">
        <v>0.25806451612903225</v>
      </c>
      <c r="AF301" s="109">
        <v>6.25E-2</v>
      </c>
      <c r="AG301" s="107">
        <v>0</v>
      </c>
      <c r="AH301" s="107">
        <v>0</v>
      </c>
      <c r="AI301" s="106">
        <v>54847.005437860331</v>
      </c>
      <c r="AJ301" s="107">
        <v>2</v>
      </c>
      <c r="AK301" s="107">
        <v>0</v>
      </c>
      <c r="AL301" s="111">
        <v>1</v>
      </c>
      <c r="AM301" s="111">
        <v>24.6</v>
      </c>
      <c r="AN301" s="107">
        <v>3</v>
      </c>
      <c r="AO301" s="107">
        <v>6</v>
      </c>
      <c r="AP301" s="109">
        <v>0.1875</v>
      </c>
      <c r="AQ301" s="105">
        <v>0</v>
      </c>
      <c r="AR301" s="106">
        <v>73.117871219099996</v>
      </c>
      <c r="AS301" s="107">
        <v>1</v>
      </c>
      <c r="AT301" s="107">
        <v>4</v>
      </c>
      <c r="AU301" s="107">
        <v>6</v>
      </c>
      <c r="AV301" s="108">
        <v>17.895328267099998</v>
      </c>
      <c r="AW301" s="107">
        <v>0</v>
      </c>
      <c r="AX301" s="107">
        <v>0</v>
      </c>
      <c r="AY301" s="107">
        <v>0</v>
      </c>
      <c r="AZ301" s="107">
        <v>4</v>
      </c>
      <c r="BA301" s="218" t="s">
        <v>588</v>
      </c>
      <c r="BB301" s="218" t="s">
        <v>589</v>
      </c>
      <c r="BC301" s="111">
        <v>414</v>
      </c>
      <c r="BD301" s="107">
        <v>2644</v>
      </c>
      <c r="BE301" s="107">
        <v>76</v>
      </c>
      <c r="BF301" s="109">
        <v>0.1875</v>
      </c>
      <c r="BG301" s="105">
        <v>0</v>
      </c>
      <c r="BH301" s="113">
        <v>0</v>
      </c>
      <c r="BI301" s="113">
        <v>0</v>
      </c>
      <c r="BJ301" s="113">
        <v>11.9867554451</v>
      </c>
      <c r="BK301" s="113">
        <v>0</v>
      </c>
      <c r="BL301" s="113">
        <v>0</v>
      </c>
      <c r="BM301" s="113">
        <v>108.81740235599999</v>
      </c>
      <c r="BN301" s="113">
        <v>745.5389099770349</v>
      </c>
      <c r="BO301" s="105">
        <v>13</v>
      </c>
      <c r="BP301" s="105">
        <v>0</v>
      </c>
      <c r="BQ301" s="105">
        <v>0</v>
      </c>
      <c r="BR301" s="111" t="s">
        <v>564</v>
      </c>
      <c r="BS301" s="111" t="s">
        <v>564</v>
      </c>
      <c r="BT301" s="111" t="s">
        <v>564</v>
      </c>
      <c r="BU301" s="107">
        <v>0</v>
      </c>
      <c r="BV301" s="106">
        <v>0</v>
      </c>
      <c r="BW301" s="107">
        <v>2</v>
      </c>
      <c r="BX301" s="107">
        <v>65</v>
      </c>
      <c r="BY301" s="216">
        <v>1</v>
      </c>
      <c r="BZ301" s="220">
        <v>892.7</v>
      </c>
      <c r="CA301" s="111">
        <v>664</v>
      </c>
      <c r="CB301" s="111">
        <v>163</v>
      </c>
      <c r="CC301" s="111">
        <v>0</v>
      </c>
      <c r="CD301" s="112">
        <v>19</v>
      </c>
      <c r="CE301" s="114">
        <v>0.94399999999999995</v>
      </c>
      <c r="CF301" s="216">
        <v>4</v>
      </c>
      <c r="CG301" s="216">
        <v>33</v>
      </c>
      <c r="CH301" s="107">
        <v>13</v>
      </c>
      <c r="CI301" s="110"/>
      <c r="CJ301" s="107">
        <v>13</v>
      </c>
      <c r="CK301" s="107">
        <v>0</v>
      </c>
      <c r="CL301" s="112">
        <v>0</v>
      </c>
      <c r="CM301" s="112">
        <v>0</v>
      </c>
      <c r="CN301" s="115">
        <v>18.333333333333332</v>
      </c>
      <c r="CO301" s="115">
        <v>69.333333333333329</v>
      </c>
      <c r="CP301" s="115">
        <v>4996.333333333333</v>
      </c>
      <c r="CQ301" s="116">
        <v>392825.92592592596</v>
      </c>
      <c r="CR301" s="115">
        <v>3</v>
      </c>
      <c r="CS301" s="115">
        <v>0</v>
      </c>
      <c r="CT301" s="112">
        <v>12</v>
      </c>
      <c r="CU301" s="112">
        <v>0</v>
      </c>
      <c r="CV301" s="112">
        <v>266</v>
      </c>
      <c r="CW301" s="112">
        <v>6</v>
      </c>
    </row>
    <row r="302" spans="1:101" s="219" customFormat="1" x14ac:dyDescent="0.25">
      <c r="A302" s="110" t="s">
        <v>25</v>
      </c>
      <c r="B302" s="111">
        <v>2</v>
      </c>
      <c r="C302" s="111">
        <v>3</v>
      </c>
      <c r="D302" s="111">
        <v>86</v>
      </c>
      <c r="E302" s="111">
        <v>0</v>
      </c>
      <c r="F302" s="111">
        <v>0</v>
      </c>
      <c r="G302" s="111">
        <v>9</v>
      </c>
      <c r="H302" s="111"/>
      <c r="I302" s="111"/>
      <c r="J302" s="111">
        <v>3</v>
      </c>
      <c r="K302" s="216">
        <v>1</v>
      </c>
      <c r="L302" s="111">
        <v>60</v>
      </c>
      <c r="M302" s="111" t="s">
        <v>569</v>
      </c>
      <c r="N302" s="111">
        <v>4</v>
      </c>
      <c r="O302" s="111">
        <v>0</v>
      </c>
      <c r="P302" s="111">
        <v>0</v>
      </c>
      <c r="Q302" s="111">
        <v>0</v>
      </c>
      <c r="R302" s="109">
        <v>0.64500000000000002</v>
      </c>
      <c r="S302" s="111">
        <v>1</v>
      </c>
      <c r="T302" s="2">
        <v>0</v>
      </c>
      <c r="U302" s="107">
        <v>0</v>
      </c>
      <c r="V302" s="112">
        <v>35</v>
      </c>
      <c r="W302" s="107">
        <v>15</v>
      </c>
      <c r="X302" s="217">
        <v>2</v>
      </c>
      <c r="Y302" s="217">
        <v>28.4</v>
      </c>
      <c r="Z302" s="112">
        <v>0</v>
      </c>
      <c r="AA302" s="112">
        <v>0</v>
      </c>
      <c r="AB302" s="112">
        <v>223</v>
      </c>
      <c r="AC302" s="112">
        <v>7</v>
      </c>
      <c r="AD302" s="112">
        <v>0</v>
      </c>
      <c r="AE302" s="109">
        <v>0.51700000000000002</v>
      </c>
      <c r="AF302" s="109">
        <v>4.8000000000000001E-2</v>
      </c>
      <c r="AG302" s="107">
        <v>0</v>
      </c>
      <c r="AH302" s="107">
        <v>0</v>
      </c>
      <c r="AI302" s="106">
        <v>3088.0406425637998</v>
      </c>
      <c r="AJ302" s="107">
        <v>0</v>
      </c>
      <c r="AK302" s="107">
        <v>0</v>
      </c>
      <c r="AL302" s="111">
        <v>1</v>
      </c>
      <c r="AM302" s="111">
        <v>10</v>
      </c>
      <c r="AN302" s="107">
        <v>1</v>
      </c>
      <c r="AO302" s="107">
        <v>5</v>
      </c>
      <c r="AP302" s="109">
        <v>0.216</v>
      </c>
      <c r="AQ302" s="105">
        <v>0</v>
      </c>
      <c r="AR302" s="106">
        <v>0</v>
      </c>
      <c r="AS302" s="107">
        <v>0</v>
      </c>
      <c r="AT302" s="107">
        <v>0</v>
      </c>
      <c r="AU302" s="107">
        <v>1</v>
      </c>
      <c r="AV302" s="108">
        <v>0</v>
      </c>
      <c r="AW302" s="107">
        <v>0</v>
      </c>
      <c r="AX302" s="107">
        <v>0</v>
      </c>
      <c r="AY302" s="107">
        <v>0</v>
      </c>
      <c r="AZ302" s="107">
        <v>1</v>
      </c>
      <c r="BA302" s="218" t="s">
        <v>588</v>
      </c>
      <c r="BB302" s="218" t="s">
        <v>589</v>
      </c>
      <c r="BC302" s="111">
        <v>2093</v>
      </c>
      <c r="BD302" s="107">
        <v>2518</v>
      </c>
      <c r="BE302" s="107">
        <v>30</v>
      </c>
      <c r="BF302" s="109">
        <v>0.439</v>
      </c>
      <c r="BG302" s="105">
        <v>0</v>
      </c>
      <c r="BH302" s="113">
        <v>0</v>
      </c>
      <c r="BI302" s="113">
        <v>0</v>
      </c>
      <c r="BJ302" s="113">
        <v>0.32943880400500003</v>
      </c>
      <c r="BK302" s="113">
        <v>0</v>
      </c>
      <c r="BL302" s="113">
        <v>0</v>
      </c>
      <c r="BM302" s="113">
        <v>44.868802541000001</v>
      </c>
      <c r="BN302" s="113">
        <v>9.83715439821</v>
      </c>
      <c r="BO302" s="105">
        <v>2</v>
      </c>
      <c r="BP302" s="105">
        <v>0</v>
      </c>
      <c r="BQ302" s="105">
        <v>0</v>
      </c>
      <c r="BR302" s="111" t="s">
        <v>564</v>
      </c>
      <c r="BS302" s="111" t="s">
        <v>564</v>
      </c>
      <c r="BT302" s="111" t="s">
        <v>564</v>
      </c>
      <c r="BU302" s="107">
        <v>0</v>
      </c>
      <c r="BV302" s="106">
        <v>0</v>
      </c>
      <c r="BW302" s="107">
        <v>5</v>
      </c>
      <c r="BX302" s="107">
        <v>387</v>
      </c>
      <c r="BY302" s="216" t="s">
        <v>588</v>
      </c>
      <c r="BZ302" s="216" t="s">
        <v>589</v>
      </c>
      <c r="CA302" s="111">
        <v>0</v>
      </c>
      <c r="CB302" s="111">
        <v>0</v>
      </c>
      <c r="CC302" s="111">
        <v>0</v>
      </c>
      <c r="CD302" s="112">
        <v>2</v>
      </c>
      <c r="CE302" s="114">
        <v>0.91900000000000004</v>
      </c>
      <c r="CF302" s="216">
        <v>6</v>
      </c>
      <c r="CG302" s="216">
        <v>735.3</v>
      </c>
      <c r="CH302" s="107">
        <v>9</v>
      </c>
      <c r="CI302" s="110"/>
      <c r="CJ302" s="107">
        <v>7</v>
      </c>
      <c r="CK302" s="107">
        <v>0</v>
      </c>
      <c r="CL302" s="112">
        <v>0</v>
      </c>
      <c r="CM302" s="112">
        <v>0</v>
      </c>
      <c r="CN302" s="115">
        <v>5</v>
      </c>
      <c r="CO302" s="115">
        <v>0</v>
      </c>
      <c r="CP302" s="115">
        <v>0</v>
      </c>
      <c r="CQ302" s="116">
        <v>91070.370370370365</v>
      </c>
      <c r="CR302" s="115">
        <v>0</v>
      </c>
      <c r="CS302" s="115">
        <v>0</v>
      </c>
      <c r="CT302" s="112">
        <v>0</v>
      </c>
      <c r="CU302" s="112">
        <v>99</v>
      </c>
      <c r="CV302" s="112">
        <v>0</v>
      </c>
      <c r="CW302" s="112">
        <v>0</v>
      </c>
    </row>
    <row r="303" spans="1:101" s="219" customFormat="1" x14ac:dyDescent="0.25">
      <c r="A303" s="110" t="s">
        <v>273</v>
      </c>
      <c r="B303" s="111">
        <v>55</v>
      </c>
      <c r="C303" s="111">
        <v>68</v>
      </c>
      <c r="D303" s="111">
        <v>1133</v>
      </c>
      <c r="E303" s="111">
        <v>29</v>
      </c>
      <c r="F303" s="111">
        <v>1</v>
      </c>
      <c r="G303" s="111">
        <v>16</v>
      </c>
      <c r="H303" s="111"/>
      <c r="I303" s="111"/>
      <c r="J303" s="111">
        <v>4</v>
      </c>
      <c r="K303" s="216">
        <v>0</v>
      </c>
      <c r="L303" s="111">
        <v>0</v>
      </c>
      <c r="M303" s="111" t="s">
        <v>568</v>
      </c>
      <c r="N303" s="111">
        <v>1</v>
      </c>
      <c r="O303" s="111">
        <v>0</v>
      </c>
      <c r="P303" s="111">
        <v>0</v>
      </c>
      <c r="Q303" s="111">
        <v>4</v>
      </c>
      <c r="R303" s="109">
        <v>0.64500000000000002</v>
      </c>
      <c r="S303" s="111">
        <v>8</v>
      </c>
      <c r="T303" s="2">
        <v>0</v>
      </c>
      <c r="U303" s="107">
        <v>0</v>
      </c>
      <c r="V303" s="112">
        <v>7838</v>
      </c>
      <c r="W303" s="107">
        <v>42</v>
      </c>
      <c r="X303" s="217">
        <v>0</v>
      </c>
      <c r="Y303" s="217">
        <v>0</v>
      </c>
      <c r="Z303" s="112">
        <v>0</v>
      </c>
      <c r="AA303" s="112">
        <v>0</v>
      </c>
      <c r="AB303" s="112">
        <v>28</v>
      </c>
      <c r="AC303" s="112">
        <v>0</v>
      </c>
      <c r="AD303" s="112">
        <v>0</v>
      </c>
      <c r="AE303" s="109">
        <v>0.6470588235294118</v>
      </c>
      <c r="AF303" s="109">
        <v>2.9411764705882353E-2</v>
      </c>
      <c r="AG303" s="107">
        <v>0</v>
      </c>
      <c r="AH303" s="107">
        <v>0</v>
      </c>
      <c r="AI303" s="107">
        <v>0</v>
      </c>
      <c r="AJ303" s="107">
        <v>1</v>
      </c>
      <c r="AK303" s="107">
        <v>0</v>
      </c>
      <c r="AL303" s="111">
        <v>1</v>
      </c>
      <c r="AM303" s="111">
        <v>4968.3</v>
      </c>
      <c r="AN303" s="107">
        <v>0</v>
      </c>
      <c r="AO303" s="107">
        <v>5</v>
      </c>
      <c r="AP303" s="109">
        <v>0.29411764705882354</v>
      </c>
      <c r="AQ303" s="105">
        <v>29.417139671000001</v>
      </c>
      <c r="AR303" s="106">
        <v>129.37235035</v>
      </c>
      <c r="AS303" s="107">
        <v>0</v>
      </c>
      <c r="AT303" s="107">
        <v>1</v>
      </c>
      <c r="AU303" s="107">
        <v>2</v>
      </c>
      <c r="AV303" s="108">
        <v>11.047671189500001</v>
      </c>
      <c r="AW303" s="107">
        <v>1</v>
      </c>
      <c r="AX303" s="107">
        <v>0</v>
      </c>
      <c r="AY303" s="107">
        <v>2</v>
      </c>
      <c r="AZ303" s="107">
        <v>0</v>
      </c>
      <c r="BA303" s="218" t="s">
        <v>588</v>
      </c>
      <c r="BB303" s="218" t="s">
        <v>589</v>
      </c>
      <c r="BC303" s="111">
        <v>0</v>
      </c>
      <c r="BD303" s="107">
        <v>1940</v>
      </c>
      <c r="BE303" s="107">
        <v>485</v>
      </c>
      <c r="BF303" s="109">
        <v>0.6470588235294118</v>
      </c>
      <c r="BG303" s="105">
        <v>49.837129810099995</v>
      </c>
      <c r="BH303" s="113">
        <v>575.97381639299999</v>
      </c>
      <c r="BI303" s="113">
        <v>1042.2030374199999</v>
      </c>
      <c r="BJ303" s="113">
        <v>1262.47150059</v>
      </c>
      <c r="BK303" s="113">
        <v>286.58245608199996</v>
      </c>
      <c r="BL303" s="113">
        <v>406.35423414100001</v>
      </c>
      <c r="BM303" s="113">
        <v>40.728865183899998</v>
      </c>
      <c r="BN303" s="113">
        <v>355.15956254994751</v>
      </c>
      <c r="BO303" s="105">
        <v>4</v>
      </c>
      <c r="BP303" s="105">
        <v>0</v>
      </c>
      <c r="BQ303" s="105">
        <v>11.618257188799999</v>
      </c>
      <c r="BR303" s="111" t="s">
        <v>564</v>
      </c>
      <c r="BS303" s="111" t="s">
        <v>564</v>
      </c>
      <c r="BT303" s="111" t="s">
        <v>564</v>
      </c>
      <c r="BU303" s="107">
        <v>0</v>
      </c>
      <c r="BV303" s="106">
        <v>1</v>
      </c>
      <c r="BW303" s="107">
        <v>2</v>
      </c>
      <c r="BX303" s="107">
        <v>315</v>
      </c>
      <c r="BY303" s="216" t="s">
        <v>588</v>
      </c>
      <c r="BZ303" s="216" t="s">
        <v>589</v>
      </c>
      <c r="CA303" s="111">
        <v>429</v>
      </c>
      <c r="CB303" s="111">
        <v>636</v>
      </c>
      <c r="CC303" s="111">
        <v>0</v>
      </c>
      <c r="CD303" s="112">
        <v>17</v>
      </c>
      <c r="CE303" s="114">
        <v>0.95599999999999996</v>
      </c>
      <c r="CF303" s="216">
        <v>1</v>
      </c>
      <c r="CG303" s="216">
        <v>100</v>
      </c>
      <c r="CH303" s="107">
        <v>1</v>
      </c>
      <c r="CI303" s="110"/>
      <c r="CJ303" s="107">
        <v>3</v>
      </c>
      <c r="CK303" s="107">
        <v>0</v>
      </c>
      <c r="CL303" s="112">
        <v>0</v>
      </c>
      <c r="CM303" s="112">
        <v>0</v>
      </c>
      <c r="CN303" s="115">
        <v>13.333333333333334</v>
      </c>
      <c r="CO303" s="115">
        <v>97.333333333333329</v>
      </c>
      <c r="CP303" s="115">
        <v>4426.666666666667</v>
      </c>
      <c r="CQ303" s="116">
        <v>1357900</v>
      </c>
      <c r="CR303" s="115">
        <v>0</v>
      </c>
      <c r="CS303" s="115">
        <v>0</v>
      </c>
      <c r="CT303" s="112">
        <v>6</v>
      </c>
      <c r="CU303" s="112">
        <v>0</v>
      </c>
      <c r="CV303" s="112">
        <v>411</v>
      </c>
      <c r="CW303" s="112">
        <v>95</v>
      </c>
    </row>
    <row r="304" spans="1:101" s="219" customFormat="1" x14ac:dyDescent="0.25">
      <c r="A304" s="110" t="s">
        <v>129</v>
      </c>
      <c r="B304" s="111">
        <v>21</v>
      </c>
      <c r="C304" s="111">
        <v>94</v>
      </c>
      <c r="D304" s="111">
        <v>1592</v>
      </c>
      <c r="E304" s="111">
        <v>29</v>
      </c>
      <c r="F304" s="111">
        <v>2</v>
      </c>
      <c r="G304" s="111">
        <v>43</v>
      </c>
      <c r="H304" s="111"/>
      <c r="I304" s="111"/>
      <c r="J304" s="111">
        <v>1</v>
      </c>
      <c r="K304" s="216">
        <v>0</v>
      </c>
      <c r="L304" s="111">
        <v>0</v>
      </c>
      <c r="M304" s="111" t="s">
        <v>569</v>
      </c>
      <c r="N304" s="111">
        <v>22</v>
      </c>
      <c r="O304" s="111">
        <v>97</v>
      </c>
      <c r="P304" s="111">
        <v>0</v>
      </c>
      <c r="Q304" s="111">
        <v>21</v>
      </c>
      <c r="R304" s="109">
        <v>0.75</v>
      </c>
      <c r="S304" s="111">
        <v>4</v>
      </c>
      <c r="T304" s="2">
        <v>0</v>
      </c>
      <c r="U304" s="107">
        <v>1</v>
      </c>
      <c r="V304" s="112">
        <v>2361</v>
      </c>
      <c r="W304" s="107">
        <v>108</v>
      </c>
      <c r="X304" s="217">
        <v>0</v>
      </c>
      <c r="Y304" s="217">
        <v>0</v>
      </c>
      <c r="Z304" s="112">
        <v>0</v>
      </c>
      <c r="AA304" s="112">
        <v>0</v>
      </c>
      <c r="AB304" s="112">
        <v>184</v>
      </c>
      <c r="AC304" s="112">
        <v>5</v>
      </c>
      <c r="AD304" s="112">
        <v>6</v>
      </c>
      <c r="AE304" s="109">
        <v>0.62</v>
      </c>
      <c r="AF304" s="109">
        <v>0.06</v>
      </c>
      <c r="AG304" s="107">
        <v>0</v>
      </c>
      <c r="AH304" s="107">
        <v>0</v>
      </c>
      <c r="AI304" s="107">
        <v>0</v>
      </c>
      <c r="AJ304" s="107">
        <v>0</v>
      </c>
      <c r="AK304" s="107">
        <v>0</v>
      </c>
      <c r="AL304" s="111">
        <v>0</v>
      </c>
      <c r="AM304" s="111">
        <v>0</v>
      </c>
      <c r="AN304" s="107">
        <v>7</v>
      </c>
      <c r="AO304" s="107">
        <v>10</v>
      </c>
      <c r="AP304" s="109">
        <v>0.14000000000000001</v>
      </c>
      <c r="AQ304" s="105">
        <v>7.0601387388400001E-3</v>
      </c>
      <c r="AR304" s="106">
        <v>357.72661914700001</v>
      </c>
      <c r="AS304" s="107">
        <v>1</v>
      </c>
      <c r="AT304" s="107">
        <v>3</v>
      </c>
      <c r="AU304" s="107">
        <v>4</v>
      </c>
      <c r="AV304" s="108">
        <v>32.398300270299998</v>
      </c>
      <c r="AW304" s="107">
        <v>0</v>
      </c>
      <c r="AX304" s="107">
        <v>0</v>
      </c>
      <c r="AY304" s="107">
        <v>0</v>
      </c>
      <c r="AZ304" s="107">
        <v>3</v>
      </c>
      <c r="BA304" s="218" t="s">
        <v>588</v>
      </c>
      <c r="BB304" s="218" t="s">
        <v>589</v>
      </c>
      <c r="BC304" s="111">
        <v>0</v>
      </c>
      <c r="BD304" s="107">
        <v>2404</v>
      </c>
      <c r="BE304" s="107">
        <v>401</v>
      </c>
      <c r="BF304" s="109">
        <v>0.57999999999999996</v>
      </c>
      <c r="BG304" s="105">
        <v>184.22373906000001</v>
      </c>
      <c r="BH304" s="113">
        <v>1877.1664745</v>
      </c>
      <c r="BI304" s="113">
        <v>2242.4656777800001</v>
      </c>
      <c r="BJ304" s="113">
        <v>2823.7763343299998</v>
      </c>
      <c r="BK304" s="113">
        <v>267.83258079199999</v>
      </c>
      <c r="BL304" s="113">
        <v>322.53751810300002</v>
      </c>
      <c r="BM304" s="113">
        <v>352.88395456699999</v>
      </c>
      <c r="BN304" s="113">
        <v>3942.9911561598451</v>
      </c>
      <c r="BO304" s="105">
        <v>6</v>
      </c>
      <c r="BP304" s="105">
        <v>0</v>
      </c>
      <c r="BQ304" s="105">
        <v>0</v>
      </c>
      <c r="BR304" s="111" t="s">
        <v>564</v>
      </c>
      <c r="BS304" s="111" t="s">
        <v>564</v>
      </c>
      <c r="BT304" s="111" t="s">
        <v>564</v>
      </c>
      <c r="BU304" s="107">
        <v>2</v>
      </c>
      <c r="BV304" s="106">
        <v>0</v>
      </c>
      <c r="BW304" s="107">
        <v>4</v>
      </c>
      <c r="BX304" s="107">
        <v>242</v>
      </c>
      <c r="BY304" s="216">
        <v>1</v>
      </c>
      <c r="BZ304" s="220">
        <v>46.9</v>
      </c>
      <c r="CA304" s="111">
        <v>0</v>
      </c>
      <c r="CB304" s="111">
        <v>67</v>
      </c>
      <c r="CC304" s="111">
        <v>0</v>
      </c>
      <c r="CD304" s="112">
        <v>13</v>
      </c>
      <c r="CE304" s="114">
        <v>0.93199999999999994</v>
      </c>
      <c r="CF304" s="216">
        <v>0</v>
      </c>
      <c r="CG304" s="216">
        <v>0</v>
      </c>
      <c r="CH304" s="107">
        <v>17</v>
      </c>
      <c r="CI304" s="110"/>
      <c r="CJ304" s="107">
        <v>10</v>
      </c>
      <c r="CK304" s="107">
        <v>0</v>
      </c>
      <c r="CL304" s="112">
        <v>0</v>
      </c>
      <c r="CM304" s="112">
        <v>1</v>
      </c>
      <c r="CN304" s="115">
        <v>25</v>
      </c>
      <c r="CO304" s="115">
        <v>194.33333333333334</v>
      </c>
      <c r="CP304" s="115">
        <v>83573.666666666672</v>
      </c>
      <c r="CQ304" s="116">
        <v>111459.25925925926</v>
      </c>
      <c r="CR304" s="115">
        <v>10</v>
      </c>
      <c r="CS304" s="115">
        <v>2</v>
      </c>
      <c r="CT304" s="112">
        <v>7</v>
      </c>
      <c r="CU304" s="112">
        <v>0</v>
      </c>
      <c r="CV304" s="112">
        <v>0</v>
      </c>
      <c r="CW304" s="112">
        <v>0</v>
      </c>
    </row>
    <row r="305" spans="1:101" s="219" customFormat="1" x14ac:dyDescent="0.25">
      <c r="A305" s="110" t="s">
        <v>293</v>
      </c>
      <c r="B305" s="111">
        <v>51</v>
      </c>
      <c r="C305" s="111">
        <v>107</v>
      </c>
      <c r="D305" s="111">
        <v>2052</v>
      </c>
      <c r="E305" s="111">
        <v>104</v>
      </c>
      <c r="F305" s="111">
        <v>7</v>
      </c>
      <c r="G305" s="111">
        <v>26</v>
      </c>
      <c r="H305" s="111"/>
      <c r="I305" s="111"/>
      <c r="J305" s="111">
        <v>5</v>
      </c>
      <c r="K305" s="216">
        <v>3</v>
      </c>
      <c r="L305" s="111">
        <v>5692.3</v>
      </c>
      <c r="M305" s="111" t="s">
        <v>568</v>
      </c>
      <c r="N305" s="111">
        <v>1</v>
      </c>
      <c r="O305" s="111">
        <v>0</v>
      </c>
      <c r="P305" s="111">
        <v>0</v>
      </c>
      <c r="Q305" s="111">
        <v>11</v>
      </c>
      <c r="R305" s="109">
        <v>0.82857142857142863</v>
      </c>
      <c r="S305" s="111">
        <v>2</v>
      </c>
      <c r="T305" s="2">
        <v>0</v>
      </c>
      <c r="U305" s="107">
        <v>0</v>
      </c>
      <c r="V305" s="112">
        <v>5090</v>
      </c>
      <c r="W305" s="107">
        <v>71</v>
      </c>
      <c r="X305" s="217">
        <v>3</v>
      </c>
      <c r="Y305" s="217">
        <v>2716.2</v>
      </c>
      <c r="Z305" s="112">
        <v>0</v>
      </c>
      <c r="AA305" s="112">
        <v>0</v>
      </c>
      <c r="AB305" s="112">
        <v>0</v>
      </c>
      <c r="AC305" s="112">
        <v>0</v>
      </c>
      <c r="AD305" s="112">
        <v>0</v>
      </c>
      <c r="AE305" s="109">
        <v>0.55102040816326525</v>
      </c>
      <c r="AF305" s="109">
        <v>4.0816326530612242E-2</v>
      </c>
      <c r="AG305" s="107">
        <v>0</v>
      </c>
      <c r="AH305" s="107">
        <v>0</v>
      </c>
      <c r="AI305" s="106">
        <v>0</v>
      </c>
      <c r="AJ305" s="107">
        <v>6</v>
      </c>
      <c r="AK305" s="107">
        <v>0</v>
      </c>
      <c r="AL305" s="111">
        <v>1</v>
      </c>
      <c r="AM305" s="111">
        <v>92.2</v>
      </c>
      <c r="AN305" s="107">
        <v>1</v>
      </c>
      <c r="AO305" s="107">
        <v>4</v>
      </c>
      <c r="AP305" s="109">
        <v>0.20408163265306123</v>
      </c>
      <c r="AQ305" s="105">
        <v>60.878543323999999</v>
      </c>
      <c r="AR305" s="106">
        <v>309.67140857999999</v>
      </c>
      <c r="AS305" s="107">
        <v>1</v>
      </c>
      <c r="AT305" s="107">
        <v>11</v>
      </c>
      <c r="AU305" s="107">
        <v>8</v>
      </c>
      <c r="AV305" s="108">
        <v>46.969057608500002</v>
      </c>
      <c r="AW305" s="107">
        <v>0</v>
      </c>
      <c r="AX305" s="107">
        <v>0</v>
      </c>
      <c r="AY305" s="107">
        <v>0</v>
      </c>
      <c r="AZ305" s="107">
        <v>1</v>
      </c>
      <c r="BA305" s="218">
        <v>1</v>
      </c>
      <c r="BB305" s="218">
        <v>1000</v>
      </c>
      <c r="BC305" s="111">
        <v>42</v>
      </c>
      <c r="BD305" s="107">
        <v>192</v>
      </c>
      <c r="BE305" s="107">
        <v>0</v>
      </c>
      <c r="BF305" s="109">
        <v>0.40816326530612246</v>
      </c>
      <c r="BG305" s="105">
        <v>446.24001425900002</v>
      </c>
      <c r="BH305" s="113">
        <v>5827.3764616899998</v>
      </c>
      <c r="BI305" s="113">
        <v>3206.9666281599998</v>
      </c>
      <c r="BJ305" s="113">
        <v>8233.6101964000009</v>
      </c>
      <c r="BK305" s="113">
        <v>3098.9200137499997</v>
      </c>
      <c r="BL305" s="113">
        <v>239.36063171100002</v>
      </c>
      <c r="BM305" s="113">
        <v>256.83580459199999</v>
      </c>
      <c r="BN305" s="113">
        <v>11529.73775202706</v>
      </c>
      <c r="BO305" s="105">
        <v>4</v>
      </c>
      <c r="BP305" s="105">
        <v>0</v>
      </c>
      <c r="BQ305" s="105">
        <v>9.4683028921200005</v>
      </c>
      <c r="BR305" s="111" t="s">
        <v>564</v>
      </c>
      <c r="BS305" s="111" t="s">
        <v>564</v>
      </c>
      <c r="BT305" s="111" t="s">
        <v>564</v>
      </c>
      <c r="BU305" s="107">
        <v>0</v>
      </c>
      <c r="BV305" s="106">
        <v>3</v>
      </c>
      <c r="BW305" s="107">
        <v>7</v>
      </c>
      <c r="BX305" s="107">
        <v>523</v>
      </c>
      <c r="BY305" s="216">
        <v>1</v>
      </c>
      <c r="BZ305" s="220">
        <v>276.10000000000002</v>
      </c>
      <c r="CA305" s="111">
        <v>59</v>
      </c>
      <c r="CB305" s="111">
        <v>146</v>
      </c>
      <c r="CC305" s="111">
        <v>0</v>
      </c>
      <c r="CD305" s="112">
        <v>19</v>
      </c>
      <c r="CE305" s="114">
        <v>0.93199999999999994</v>
      </c>
      <c r="CF305" s="216">
        <v>3</v>
      </c>
      <c r="CG305" s="216">
        <v>60.2</v>
      </c>
      <c r="CH305" s="107">
        <v>0</v>
      </c>
      <c r="CI305" s="110"/>
      <c r="CJ305" s="107">
        <v>2</v>
      </c>
      <c r="CK305" s="107">
        <v>0</v>
      </c>
      <c r="CL305" s="112">
        <v>0</v>
      </c>
      <c r="CM305" s="112">
        <v>0</v>
      </c>
      <c r="CN305" s="115">
        <v>21.666666666666668</v>
      </c>
      <c r="CO305" s="115">
        <v>203</v>
      </c>
      <c r="CP305" s="115">
        <v>9905.6666666666661</v>
      </c>
      <c r="CQ305" s="116">
        <v>316707.40740740742</v>
      </c>
      <c r="CR305" s="115">
        <v>0</v>
      </c>
      <c r="CS305" s="115">
        <v>0</v>
      </c>
      <c r="CT305" s="112">
        <v>11</v>
      </c>
      <c r="CU305" s="112">
        <v>0</v>
      </c>
      <c r="CV305" s="112">
        <v>117</v>
      </c>
      <c r="CW305" s="112">
        <v>0</v>
      </c>
    </row>
    <row r="306" spans="1:101" s="219" customFormat="1" x14ac:dyDescent="0.25">
      <c r="A306" s="110" t="s">
        <v>262</v>
      </c>
      <c r="B306" s="111">
        <v>11</v>
      </c>
      <c r="C306" s="111">
        <v>36</v>
      </c>
      <c r="D306" s="111">
        <v>473</v>
      </c>
      <c r="E306" s="111">
        <v>11</v>
      </c>
      <c r="F306" s="111">
        <v>0</v>
      </c>
      <c r="G306" s="111">
        <v>13</v>
      </c>
      <c r="H306" s="111"/>
      <c r="I306" s="111"/>
      <c r="J306" s="111">
        <v>4</v>
      </c>
      <c r="K306" s="216">
        <v>5</v>
      </c>
      <c r="L306" s="111">
        <v>1468.3</v>
      </c>
      <c r="M306" s="111" t="s">
        <v>569</v>
      </c>
      <c r="N306" s="111">
        <v>0</v>
      </c>
      <c r="O306" s="111">
        <v>34</v>
      </c>
      <c r="P306" s="111">
        <v>0</v>
      </c>
      <c r="Q306" s="111">
        <v>9</v>
      </c>
      <c r="R306" s="109">
        <v>0.64500000000000002</v>
      </c>
      <c r="S306" s="111">
        <v>1</v>
      </c>
      <c r="T306" s="2">
        <v>0</v>
      </c>
      <c r="U306" s="107">
        <v>0</v>
      </c>
      <c r="V306" s="112">
        <v>461</v>
      </c>
      <c r="W306" s="107">
        <v>21</v>
      </c>
      <c r="X306" s="217">
        <v>0</v>
      </c>
      <c r="Y306" s="217">
        <v>0</v>
      </c>
      <c r="Z306" s="112">
        <v>0</v>
      </c>
      <c r="AA306" s="112">
        <v>0</v>
      </c>
      <c r="AB306" s="112">
        <v>16</v>
      </c>
      <c r="AC306" s="112">
        <v>0</v>
      </c>
      <c r="AD306" s="112">
        <v>0</v>
      </c>
      <c r="AE306" s="109">
        <v>0.51700000000000002</v>
      </c>
      <c r="AF306" s="109">
        <v>4.8000000000000001E-2</v>
      </c>
      <c r="AG306" s="107">
        <v>0</v>
      </c>
      <c r="AH306" s="107">
        <v>0</v>
      </c>
      <c r="AI306" s="106">
        <v>0</v>
      </c>
      <c r="AJ306" s="107">
        <v>1</v>
      </c>
      <c r="AK306" s="107">
        <v>0</v>
      </c>
      <c r="AL306" s="111">
        <v>0</v>
      </c>
      <c r="AM306" s="111">
        <v>0</v>
      </c>
      <c r="AN306" s="107">
        <v>0</v>
      </c>
      <c r="AO306" s="107">
        <v>7</v>
      </c>
      <c r="AP306" s="109">
        <v>0.216</v>
      </c>
      <c r="AQ306" s="105">
        <v>0</v>
      </c>
      <c r="AR306" s="106">
        <v>137.38734966300001</v>
      </c>
      <c r="AS306" s="107">
        <v>1</v>
      </c>
      <c r="AT306" s="107">
        <v>1</v>
      </c>
      <c r="AU306" s="107">
        <v>0</v>
      </c>
      <c r="AV306" s="108">
        <v>21.051772311099999</v>
      </c>
      <c r="AW306" s="107">
        <v>0</v>
      </c>
      <c r="AX306" s="107">
        <v>0</v>
      </c>
      <c r="AY306" s="107">
        <v>0</v>
      </c>
      <c r="AZ306" s="107">
        <v>0</v>
      </c>
      <c r="BA306" s="218" t="s">
        <v>588</v>
      </c>
      <c r="BB306" s="218" t="s">
        <v>589</v>
      </c>
      <c r="BC306" s="111">
        <v>66</v>
      </c>
      <c r="BD306" s="107">
        <v>893</v>
      </c>
      <c r="BE306" s="107">
        <v>18</v>
      </c>
      <c r="BF306" s="109">
        <v>0.439</v>
      </c>
      <c r="BG306" s="105">
        <v>0</v>
      </c>
      <c r="BH306" s="113">
        <v>0</v>
      </c>
      <c r="BI306" s="113">
        <v>481.234259081</v>
      </c>
      <c r="BJ306" s="113">
        <v>560.53317864199994</v>
      </c>
      <c r="BK306" s="113">
        <v>481.23425985899996</v>
      </c>
      <c r="BL306" s="113">
        <v>0</v>
      </c>
      <c r="BM306" s="113">
        <v>57.171554088700006</v>
      </c>
      <c r="BN306" s="113">
        <v>255.67283647415502</v>
      </c>
      <c r="BO306" s="105">
        <v>4</v>
      </c>
      <c r="BP306" s="105">
        <v>0</v>
      </c>
      <c r="BQ306" s="105">
        <v>0</v>
      </c>
      <c r="BR306" s="111" t="s">
        <v>564</v>
      </c>
      <c r="BS306" s="111" t="s">
        <v>564</v>
      </c>
      <c r="BT306" s="111" t="s">
        <v>564</v>
      </c>
      <c r="BU306" s="107">
        <v>0</v>
      </c>
      <c r="BV306" s="106">
        <v>1</v>
      </c>
      <c r="BW306" s="107">
        <v>1</v>
      </c>
      <c r="BX306" s="107">
        <v>20</v>
      </c>
      <c r="BY306" s="216" t="s">
        <v>588</v>
      </c>
      <c r="BZ306" s="216" t="s">
        <v>589</v>
      </c>
      <c r="CA306" s="111">
        <v>0</v>
      </c>
      <c r="CB306" s="111">
        <v>2</v>
      </c>
      <c r="CC306" s="111">
        <v>0</v>
      </c>
      <c r="CD306" s="112" t="s">
        <v>555</v>
      </c>
      <c r="CE306" s="114">
        <v>0.94699999999999995</v>
      </c>
      <c r="CF306" s="216">
        <v>0</v>
      </c>
      <c r="CG306" s="216">
        <v>0</v>
      </c>
      <c r="CH306" s="107">
        <v>0</v>
      </c>
      <c r="CI306" s="110"/>
      <c r="CJ306" s="107">
        <v>5</v>
      </c>
      <c r="CK306" s="107">
        <v>0</v>
      </c>
      <c r="CL306" s="112">
        <v>0</v>
      </c>
      <c r="CM306" s="112">
        <v>0</v>
      </c>
      <c r="CN306" s="115">
        <v>0</v>
      </c>
      <c r="CO306" s="115">
        <v>0</v>
      </c>
      <c r="CP306" s="115">
        <v>0</v>
      </c>
      <c r="CQ306" s="116">
        <v>59807.407407407409</v>
      </c>
      <c r="CR306" s="115">
        <v>0</v>
      </c>
      <c r="CS306" s="115">
        <v>0</v>
      </c>
      <c r="CT306" s="112">
        <v>5</v>
      </c>
      <c r="CU306" s="112">
        <v>59</v>
      </c>
      <c r="CV306" s="112">
        <v>0</v>
      </c>
      <c r="CW306" s="112">
        <v>0</v>
      </c>
    </row>
    <row r="307" spans="1:101" s="219" customFormat="1" x14ac:dyDescent="0.25">
      <c r="A307" s="110" t="s">
        <v>233</v>
      </c>
      <c r="B307" s="111">
        <v>6</v>
      </c>
      <c r="C307" s="111">
        <v>23</v>
      </c>
      <c r="D307" s="111">
        <v>397</v>
      </c>
      <c r="E307" s="111">
        <v>4</v>
      </c>
      <c r="F307" s="111">
        <v>0</v>
      </c>
      <c r="G307" s="111">
        <v>8</v>
      </c>
      <c r="H307" s="111"/>
      <c r="I307" s="111"/>
      <c r="J307" s="111">
        <v>1</v>
      </c>
      <c r="K307" s="216">
        <v>1</v>
      </c>
      <c r="L307" s="111">
        <v>51.1</v>
      </c>
      <c r="M307" s="111" t="s">
        <v>569</v>
      </c>
      <c r="N307" s="111">
        <v>1</v>
      </c>
      <c r="O307" s="111">
        <v>0</v>
      </c>
      <c r="P307" s="111">
        <v>0</v>
      </c>
      <c r="Q307" s="111">
        <v>2</v>
      </c>
      <c r="R307" s="109">
        <v>0.64500000000000002</v>
      </c>
      <c r="S307" s="111">
        <v>2</v>
      </c>
      <c r="T307" s="2">
        <v>0</v>
      </c>
      <c r="U307" s="107">
        <v>0</v>
      </c>
      <c r="V307" s="112">
        <v>504</v>
      </c>
      <c r="W307" s="107">
        <v>133</v>
      </c>
      <c r="X307" s="217">
        <v>0</v>
      </c>
      <c r="Y307" s="217">
        <v>0</v>
      </c>
      <c r="Z307" s="112">
        <v>0</v>
      </c>
      <c r="AA307" s="112">
        <v>0</v>
      </c>
      <c r="AB307" s="112">
        <v>409</v>
      </c>
      <c r="AC307" s="112">
        <v>69</v>
      </c>
      <c r="AD307" s="112">
        <v>1</v>
      </c>
      <c r="AE307" s="109">
        <v>0.51700000000000002</v>
      </c>
      <c r="AF307" s="109">
        <v>4.8000000000000001E-2</v>
      </c>
      <c r="AG307" s="107">
        <v>1</v>
      </c>
      <c r="AH307" s="107">
        <v>0</v>
      </c>
      <c r="AI307" s="106">
        <v>0</v>
      </c>
      <c r="AJ307" s="107">
        <v>0</v>
      </c>
      <c r="AK307" s="107">
        <v>0</v>
      </c>
      <c r="AL307" s="111">
        <v>0</v>
      </c>
      <c r="AM307" s="111">
        <v>0</v>
      </c>
      <c r="AN307" s="107">
        <v>0</v>
      </c>
      <c r="AO307" s="107">
        <v>2</v>
      </c>
      <c r="AP307" s="109">
        <v>0.216</v>
      </c>
      <c r="AQ307" s="105">
        <v>0</v>
      </c>
      <c r="AR307" s="106">
        <v>175.962069391</v>
      </c>
      <c r="AS307" s="107">
        <v>1</v>
      </c>
      <c r="AT307" s="107">
        <v>0</v>
      </c>
      <c r="AU307" s="107">
        <v>4</v>
      </c>
      <c r="AV307" s="108">
        <v>7.1191741354600007</v>
      </c>
      <c r="AW307" s="107">
        <v>0</v>
      </c>
      <c r="AX307" s="107">
        <v>0</v>
      </c>
      <c r="AY307" s="107">
        <v>0</v>
      </c>
      <c r="AZ307" s="107">
        <v>0</v>
      </c>
      <c r="BA307" s="218">
        <v>2</v>
      </c>
      <c r="BB307" s="218">
        <v>104.6</v>
      </c>
      <c r="BC307" s="111">
        <v>0</v>
      </c>
      <c r="BD307" s="107">
        <v>2407</v>
      </c>
      <c r="BE307" s="107">
        <v>215</v>
      </c>
      <c r="BF307" s="109">
        <v>0.439</v>
      </c>
      <c r="BG307" s="105">
        <v>0</v>
      </c>
      <c r="BH307" s="113">
        <v>6.1177675407900001</v>
      </c>
      <c r="BI307" s="113">
        <v>0</v>
      </c>
      <c r="BJ307" s="113">
        <v>328.94223517099999</v>
      </c>
      <c r="BK307" s="113">
        <v>0</v>
      </c>
      <c r="BL307" s="113">
        <v>1.4514452711300001</v>
      </c>
      <c r="BM307" s="113">
        <v>284.78714450400003</v>
      </c>
      <c r="BN307" s="113">
        <v>825.27786510372437</v>
      </c>
      <c r="BO307" s="105">
        <v>4</v>
      </c>
      <c r="BP307" s="105">
        <v>0</v>
      </c>
      <c r="BQ307" s="105">
        <v>0</v>
      </c>
      <c r="BR307" s="111" t="s">
        <v>564</v>
      </c>
      <c r="BS307" s="111" t="s">
        <v>564</v>
      </c>
      <c r="BT307" s="111" t="s">
        <v>564</v>
      </c>
      <c r="BU307" s="107">
        <v>0</v>
      </c>
      <c r="BV307" s="106">
        <v>0</v>
      </c>
      <c r="BW307" s="107">
        <v>4</v>
      </c>
      <c r="BX307" s="107">
        <v>337</v>
      </c>
      <c r="BY307" s="216" t="s">
        <v>588</v>
      </c>
      <c r="BZ307" s="216" t="s">
        <v>589</v>
      </c>
      <c r="CA307" s="111">
        <v>0</v>
      </c>
      <c r="CB307" s="111">
        <v>0</v>
      </c>
      <c r="CC307" s="111">
        <v>0</v>
      </c>
      <c r="CD307" s="112">
        <v>1</v>
      </c>
      <c r="CE307" s="114">
        <v>0.92400000000000004</v>
      </c>
      <c r="CF307" s="216">
        <v>2</v>
      </c>
      <c r="CG307" s="216">
        <v>38.1</v>
      </c>
      <c r="CH307" s="107">
        <v>0</v>
      </c>
      <c r="CI307" s="110"/>
      <c r="CJ307" s="107">
        <v>3</v>
      </c>
      <c r="CK307" s="107">
        <v>0</v>
      </c>
      <c r="CL307" s="112">
        <v>0</v>
      </c>
      <c r="CM307" s="112">
        <v>1</v>
      </c>
      <c r="CN307" s="115">
        <v>10</v>
      </c>
      <c r="CO307" s="115">
        <v>100.33333333333333</v>
      </c>
      <c r="CP307" s="115">
        <v>22598.333333333332</v>
      </c>
      <c r="CQ307" s="116">
        <v>53011.111111111109</v>
      </c>
      <c r="CR307" s="115">
        <v>1</v>
      </c>
      <c r="CS307" s="115">
        <v>0</v>
      </c>
      <c r="CT307" s="112">
        <v>1</v>
      </c>
      <c r="CU307" s="112">
        <v>8</v>
      </c>
      <c r="CV307" s="112">
        <v>30</v>
      </c>
      <c r="CW307" s="112">
        <v>0</v>
      </c>
    </row>
    <row r="308" spans="1:101" s="219" customFormat="1" x14ac:dyDescent="0.25">
      <c r="A308" s="110" t="s">
        <v>292</v>
      </c>
      <c r="B308" s="111">
        <v>42</v>
      </c>
      <c r="C308" s="111">
        <v>106</v>
      </c>
      <c r="D308" s="111">
        <v>1734</v>
      </c>
      <c r="E308" s="111">
        <v>90</v>
      </c>
      <c r="F308" s="111">
        <v>5</v>
      </c>
      <c r="G308" s="111">
        <v>53</v>
      </c>
      <c r="H308" s="111">
        <v>1</v>
      </c>
      <c r="I308" s="111"/>
      <c r="J308" s="111">
        <v>10</v>
      </c>
      <c r="K308" s="216">
        <v>0</v>
      </c>
      <c r="L308" s="111">
        <v>0</v>
      </c>
      <c r="M308" s="111" t="s">
        <v>569</v>
      </c>
      <c r="N308" s="111">
        <v>2</v>
      </c>
      <c r="O308" s="111">
        <v>146</v>
      </c>
      <c r="P308" s="111">
        <v>52</v>
      </c>
      <c r="Q308" s="111">
        <v>3</v>
      </c>
      <c r="R308" s="109">
        <v>0.5625</v>
      </c>
      <c r="S308" s="111">
        <v>1</v>
      </c>
      <c r="T308" s="2">
        <v>0</v>
      </c>
      <c r="U308" s="107">
        <v>0</v>
      </c>
      <c r="V308" s="112">
        <v>5630</v>
      </c>
      <c r="W308" s="107">
        <v>950</v>
      </c>
      <c r="X308" s="217">
        <v>1</v>
      </c>
      <c r="Y308" s="217">
        <v>99.4</v>
      </c>
      <c r="Z308" s="112">
        <v>0</v>
      </c>
      <c r="AA308" s="112">
        <v>0</v>
      </c>
      <c r="AB308" s="112">
        <v>265</v>
      </c>
      <c r="AC308" s="112">
        <v>0</v>
      </c>
      <c r="AD308" s="112">
        <v>0</v>
      </c>
      <c r="AE308" s="109">
        <v>0.56716417910447758</v>
      </c>
      <c r="AF308" s="109">
        <v>8.9552238805970144E-2</v>
      </c>
      <c r="AG308" s="107">
        <v>0</v>
      </c>
      <c r="AH308" s="107">
        <v>0</v>
      </c>
      <c r="AI308" s="106">
        <v>42921.87864623138</v>
      </c>
      <c r="AJ308" s="107">
        <v>0</v>
      </c>
      <c r="AK308" s="107">
        <v>0</v>
      </c>
      <c r="AL308" s="111">
        <v>0</v>
      </c>
      <c r="AM308" s="111">
        <v>0</v>
      </c>
      <c r="AN308" s="107">
        <v>0</v>
      </c>
      <c r="AO308" s="107">
        <v>9</v>
      </c>
      <c r="AP308" s="109">
        <v>0.11940298507462686</v>
      </c>
      <c r="AQ308" s="105">
        <v>0</v>
      </c>
      <c r="AR308" s="106">
        <v>56.066259358300002</v>
      </c>
      <c r="AS308" s="107">
        <v>0</v>
      </c>
      <c r="AT308" s="107">
        <v>4</v>
      </c>
      <c r="AU308" s="107">
        <v>10</v>
      </c>
      <c r="AV308" s="108">
        <v>53.249325471500008</v>
      </c>
      <c r="AW308" s="107">
        <v>2</v>
      </c>
      <c r="AX308" s="107">
        <v>0</v>
      </c>
      <c r="AY308" s="107">
        <v>0</v>
      </c>
      <c r="AZ308" s="107">
        <v>0</v>
      </c>
      <c r="BA308" s="218" t="s">
        <v>588</v>
      </c>
      <c r="BB308" s="218" t="s">
        <v>589</v>
      </c>
      <c r="BC308" s="111">
        <v>321</v>
      </c>
      <c r="BD308" s="107">
        <v>2185</v>
      </c>
      <c r="BE308" s="107">
        <v>58</v>
      </c>
      <c r="BF308" s="109">
        <v>0.4925373134328358</v>
      </c>
      <c r="BG308" s="105">
        <v>520.1894524656235</v>
      </c>
      <c r="BH308" s="113">
        <v>155.320732849</v>
      </c>
      <c r="BI308" s="113">
        <v>0</v>
      </c>
      <c r="BJ308" s="113">
        <v>1349.1716986700001</v>
      </c>
      <c r="BK308" s="113">
        <v>0</v>
      </c>
      <c r="BL308" s="113">
        <v>0</v>
      </c>
      <c r="BM308" s="113">
        <v>67.724570409599991</v>
      </c>
      <c r="BN308" s="113">
        <v>3945.82458175288</v>
      </c>
      <c r="BO308" s="105">
        <v>10</v>
      </c>
      <c r="BP308" s="105">
        <v>0</v>
      </c>
      <c r="BQ308" s="105">
        <v>0</v>
      </c>
      <c r="BR308" s="111" t="s">
        <v>564</v>
      </c>
      <c r="BS308" s="111" t="s">
        <v>564</v>
      </c>
      <c r="BT308" s="111" t="s">
        <v>564</v>
      </c>
      <c r="BU308" s="107">
        <v>0</v>
      </c>
      <c r="BV308" s="106">
        <v>3</v>
      </c>
      <c r="BW308" s="107">
        <v>8</v>
      </c>
      <c r="BX308" s="107">
        <v>234</v>
      </c>
      <c r="BY308" s="216" t="s">
        <v>588</v>
      </c>
      <c r="BZ308" s="216" t="s">
        <v>589</v>
      </c>
      <c r="CA308" s="111">
        <v>740</v>
      </c>
      <c r="CB308" s="111">
        <v>228</v>
      </c>
      <c r="CC308" s="111">
        <v>0</v>
      </c>
      <c r="CD308" s="112">
        <v>1</v>
      </c>
      <c r="CE308" s="114">
        <v>0.94199999999999995</v>
      </c>
      <c r="CF308" s="216">
        <v>1</v>
      </c>
      <c r="CG308" s="216">
        <v>34.200000000000003</v>
      </c>
      <c r="CH308" s="107">
        <v>1</v>
      </c>
      <c r="CI308" s="110"/>
      <c r="CJ308" s="107">
        <v>9</v>
      </c>
      <c r="CK308" s="107">
        <v>0</v>
      </c>
      <c r="CL308" s="112">
        <v>0</v>
      </c>
      <c r="CM308" s="112">
        <v>0</v>
      </c>
      <c r="CN308" s="115">
        <v>18.333333333333332</v>
      </c>
      <c r="CO308" s="115">
        <v>87</v>
      </c>
      <c r="CP308" s="115">
        <v>6892.333333333333</v>
      </c>
      <c r="CQ308" s="116">
        <v>221559.25925925924</v>
      </c>
      <c r="CR308" s="115">
        <v>0</v>
      </c>
      <c r="CS308" s="115">
        <v>1</v>
      </c>
      <c r="CT308" s="112">
        <v>4</v>
      </c>
      <c r="CU308" s="112">
        <v>1510</v>
      </c>
      <c r="CV308" s="112">
        <v>584</v>
      </c>
      <c r="CW308" s="112">
        <v>144</v>
      </c>
    </row>
    <row r="309" spans="1:101" s="219" customFormat="1" x14ac:dyDescent="0.25">
      <c r="A309" s="110" t="s">
        <v>89</v>
      </c>
      <c r="B309" s="111">
        <v>63</v>
      </c>
      <c r="C309" s="111">
        <v>162</v>
      </c>
      <c r="D309" s="111">
        <v>1987</v>
      </c>
      <c r="E309" s="111">
        <v>730</v>
      </c>
      <c r="F309" s="111">
        <v>1</v>
      </c>
      <c r="G309" s="111">
        <v>24</v>
      </c>
      <c r="H309" s="111"/>
      <c r="I309" s="111">
        <v>0.5</v>
      </c>
      <c r="J309" s="111">
        <v>18</v>
      </c>
      <c r="K309" s="216">
        <v>3</v>
      </c>
      <c r="L309" s="111">
        <v>206.8</v>
      </c>
      <c r="M309" s="111" t="s">
        <v>568</v>
      </c>
      <c r="N309" s="111">
        <v>1</v>
      </c>
      <c r="O309" s="111">
        <v>0</v>
      </c>
      <c r="P309" s="111">
        <v>0</v>
      </c>
      <c r="Q309" s="111">
        <v>14</v>
      </c>
      <c r="R309" s="109">
        <v>0.64500000000000002</v>
      </c>
      <c r="S309" s="111">
        <v>2</v>
      </c>
      <c r="T309" s="2">
        <v>0</v>
      </c>
      <c r="U309" s="107">
        <v>0</v>
      </c>
      <c r="V309" s="112">
        <v>422</v>
      </c>
      <c r="W309" s="107">
        <v>53</v>
      </c>
      <c r="X309" s="217">
        <v>0</v>
      </c>
      <c r="Y309" s="217">
        <v>0</v>
      </c>
      <c r="Z309" s="112">
        <v>0</v>
      </c>
      <c r="AA309" s="112">
        <v>0</v>
      </c>
      <c r="AB309" s="112">
        <v>0</v>
      </c>
      <c r="AC309" s="112">
        <v>0</v>
      </c>
      <c r="AD309" s="112">
        <v>1</v>
      </c>
      <c r="AE309" s="109">
        <v>0.64864864864864868</v>
      </c>
      <c r="AF309" s="109">
        <v>2.7027027027027029E-2</v>
      </c>
      <c r="AG309" s="107">
        <v>0</v>
      </c>
      <c r="AH309" s="107">
        <v>2</v>
      </c>
      <c r="AI309" s="106">
        <v>0</v>
      </c>
      <c r="AJ309" s="107">
        <v>2</v>
      </c>
      <c r="AK309" s="107">
        <v>0</v>
      </c>
      <c r="AL309" s="111">
        <v>0</v>
      </c>
      <c r="AM309" s="111">
        <v>0</v>
      </c>
      <c r="AN309" s="107">
        <v>3</v>
      </c>
      <c r="AO309" s="107">
        <v>6</v>
      </c>
      <c r="AP309" s="109">
        <v>0.43243243243243246</v>
      </c>
      <c r="AQ309" s="105">
        <v>530.92084254500003</v>
      </c>
      <c r="AR309" s="106">
        <v>0</v>
      </c>
      <c r="AS309" s="107">
        <v>2</v>
      </c>
      <c r="AT309" s="107">
        <v>1</v>
      </c>
      <c r="AU309" s="107">
        <v>3</v>
      </c>
      <c r="AV309" s="108">
        <v>107.031954402</v>
      </c>
      <c r="AW309" s="107">
        <v>0</v>
      </c>
      <c r="AX309" s="107">
        <v>0</v>
      </c>
      <c r="AY309" s="107">
        <v>0</v>
      </c>
      <c r="AZ309" s="107">
        <v>1</v>
      </c>
      <c r="BA309" s="218" t="s">
        <v>588</v>
      </c>
      <c r="BB309" s="218" t="s">
        <v>589</v>
      </c>
      <c r="BC309" s="111">
        <v>0</v>
      </c>
      <c r="BD309" s="107">
        <v>145</v>
      </c>
      <c r="BE309" s="107">
        <v>10</v>
      </c>
      <c r="BF309" s="109">
        <v>0.45945945945945948</v>
      </c>
      <c r="BG309" s="105">
        <v>90.954679419499996</v>
      </c>
      <c r="BH309" s="113">
        <v>18059.344824200001</v>
      </c>
      <c r="BI309" s="113">
        <v>405.00549242900001</v>
      </c>
      <c r="BJ309" s="113">
        <v>18941.129395199998</v>
      </c>
      <c r="BK309" s="113">
        <v>0</v>
      </c>
      <c r="BL309" s="113">
        <v>199.61999766400001</v>
      </c>
      <c r="BM309" s="113">
        <v>48.169268061099999</v>
      </c>
      <c r="BN309" s="113">
        <v>2406.7057720599491</v>
      </c>
      <c r="BO309" s="105">
        <v>4</v>
      </c>
      <c r="BP309" s="105">
        <v>0</v>
      </c>
      <c r="BQ309" s="105">
        <v>0</v>
      </c>
      <c r="BR309" s="111" t="s">
        <v>564</v>
      </c>
      <c r="BS309" s="111" t="s">
        <v>564</v>
      </c>
      <c r="BT309" s="111" t="s">
        <v>564</v>
      </c>
      <c r="BU309" s="107">
        <v>1</v>
      </c>
      <c r="BV309" s="106">
        <v>0</v>
      </c>
      <c r="BW309" s="107">
        <v>9</v>
      </c>
      <c r="BX309" s="107">
        <v>330</v>
      </c>
      <c r="BY309" s="216" t="s">
        <v>588</v>
      </c>
      <c r="BZ309" s="216" t="s">
        <v>589</v>
      </c>
      <c r="CA309" s="111">
        <v>0</v>
      </c>
      <c r="CB309" s="111">
        <v>132</v>
      </c>
      <c r="CC309" s="111">
        <v>0</v>
      </c>
      <c r="CD309" s="112">
        <v>2</v>
      </c>
      <c r="CE309" s="114">
        <v>0.92700000000000005</v>
      </c>
      <c r="CF309" s="216">
        <v>0</v>
      </c>
      <c r="CG309" s="216">
        <v>0</v>
      </c>
      <c r="CH309" s="107">
        <v>2</v>
      </c>
      <c r="CI309" s="110"/>
      <c r="CJ309" s="107">
        <v>1</v>
      </c>
      <c r="CK309" s="107">
        <v>0</v>
      </c>
      <c r="CL309" s="112">
        <v>0</v>
      </c>
      <c r="CM309" s="112">
        <v>0</v>
      </c>
      <c r="CN309" s="115">
        <v>10</v>
      </c>
      <c r="CO309" s="115">
        <v>47.333333333333336</v>
      </c>
      <c r="CP309" s="115">
        <v>2416.6666666666665</v>
      </c>
      <c r="CQ309" s="116">
        <v>653803.70370370371</v>
      </c>
      <c r="CR309" s="115">
        <v>1</v>
      </c>
      <c r="CS309" s="115">
        <v>0</v>
      </c>
      <c r="CT309" s="112">
        <v>20</v>
      </c>
      <c r="CU309" s="112">
        <v>0</v>
      </c>
      <c r="CV309" s="112">
        <v>171</v>
      </c>
      <c r="CW309" s="112">
        <v>20</v>
      </c>
    </row>
    <row r="310" spans="1:101" s="219" customFormat="1" x14ac:dyDescent="0.25">
      <c r="A310" s="110" t="s">
        <v>43</v>
      </c>
      <c r="B310" s="111">
        <v>149</v>
      </c>
      <c r="C310" s="111">
        <v>267</v>
      </c>
      <c r="D310" s="111">
        <v>3852</v>
      </c>
      <c r="E310" s="111">
        <v>434</v>
      </c>
      <c r="F310" s="111">
        <v>3</v>
      </c>
      <c r="G310" s="111">
        <v>79</v>
      </c>
      <c r="H310" s="111"/>
      <c r="I310" s="111"/>
      <c r="J310" s="111">
        <v>133</v>
      </c>
      <c r="K310" s="216">
        <v>0</v>
      </c>
      <c r="L310" s="111">
        <v>0</v>
      </c>
      <c r="M310" s="111" t="s">
        <v>568</v>
      </c>
      <c r="N310" s="111">
        <v>24</v>
      </c>
      <c r="O310" s="111">
        <v>0</v>
      </c>
      <c r="P310" s="111">
        <v>0</v>
      </c>
      <c r="Q310" s="111">
        <v>30</v>
      </c>
      <c r="R310" s="109">
        <v>0.7142857142857143</v>
      </c>
      <c r="S310" s="111">
        <v>5</v>
      </c>
      <c r="T310" s="2">
        <v>0</v>
      </c>
      <c r="U310" s="107">
        <v>1</v>
      </c>
      <c r="V310" s="112">
        <v>4360</v>
      </c>
      <c r="W310" s="107">
        <v>89</v>
      </c>
      <c r="X310" s="217">
        <v>0</v>
      </c>
      <c r="Y310" s="217">
        <v>0</v>
      </c>
      <c r="Z310" s="112">
        <v>0</v>
      </c>
      <c r="AA310" s="112">
        <v>0</v>
      </c>
      <c r="AB310" s="112">
        <v>0</v>
      </c>
      <c r="AC310" s="112">
        <v>0</v>
      </c>
      <c r="AD310" s="112">
        <v>1</v>
      </c>
      <c r="AE310" s="109">
        <v>0.53448275862068961</v>
      </c>
      <c r="AF310" s="109">
        <v>5.1724137931034482E-2</v>
      </c>
      <c r="AG310" s="107">
        <v>1</v>
      </c>
      <c r="AH310" s="107">
        <v>0</v>
      </c>
      <c r="AI310" s="106">
        <v>0</v>
      </c>
      <c r="AJ310" s="107">
        <v>0</v>
      </c>
      <c r="AK310" s="107">
        <v>0</v>
      </c>
      <c r="AL310" s="111">
        <v>0</v>
      </c>
      <c r="AM310" s="111">
        <v>0</v>
      </c>
      <c r="AN310" s="107">
        <v>1</v>
      </c>
      <c r="AO310" s="107">
        <v>4</v>
      </c>
      <c r="AP310" s="109">
        <v>0.22413793103448276</v>
      </c>
      <c r="AQ310" s="105">
        <v>0</v>
      </c>
      <c r="AR310" s="106">
        <v>0.66398451976700001</v>
      </c>
      <c r="AS310" s="107">
        <v>3</v>
      </c>
      <c r="AT310" s="107">
        <v>7</v>
      </c>
      <c r="AU310" s="107">
        <v>8</v>
      </c>
      <c r="AV310" s="108">
        <v>132.31585427100001</v>
      </c>
      <c r="AW310" s="107">
        <v>0</v>
      </c>
      <c r="AX310" s="107">
        <v>0</v>
      </c>
      <c r="AY310" s="107">
        <v>0</v>
      </c>
      <c r="AZ310" s="107">
        <v>0</v>
      </c>
      <c r="BA310" s="218" t="s">
        <v>588</v>
      </c>
      <c r="BB310" s="218" t="s">
        <v>589</v>
      </c>
      <c r="BC310" s="111">
        <v>0</v>
      </c>
      <c r="BD310" s="107">
        <v>26</v>
      </c>
      <c r="BE310" s="107">
        <v>4</v>
      </c>
      <c r="BF310" s="109">
        <v>0.44827586206896552</v>
      </c>
      <c r="BG310" s="105">
        <v>772.36526382806483</v>
      </c>
      <c r="BH310" s="113">
        <v>2060.75485574</v>
      </c>
      <c r="BI310" s="113">
        <v>672.91932727899996</v>
      </c>
      <c r="BJ310" s="113">
        <v>3639.26518816</v>
      </c>
      <c r="BK310" s="113">
        <v>672.91932727899996</v>
      </c>
      <c r="BL310" s="113">
        <v>187.60800224799999</v>
      </c>
      <c r="BM310" s="113">
        <v>76.108374633300002</v>
      </c>
      <c r="BN310" s="113">
        <v>2427.0626557548585</v>
      </c>
      <c r="BO310" s="105">
        <v>14</v>
      </c>
      <c r="BP310" s="105">
        <v>0.25</v>
      </c>
      <c r="BQ310" s="105">
        <v>79.786263723442701</v>
      </c>
      <c r="BR310" s="111" t="s">
        <v>564</v>
      </c>
      <c r="BS310" s="111" t="s">
        <v>564</v>
      </c>
      <c r="BT310" s="111" t="s">
        <v>564</v>
      </c>
      <c r="BU310" s="107">
        <v>1</v>
      </c>
      <c r="BV310" s="106">
        <v>1</v>
      </c>
      <c r="BW310" s="107">
        <v>4</v>
      </c>
      <c r="BX310" s="107">
        <v>230</v>
      </c>
      <c r="BY310" s="216" t="s">
        <v>588</v>
      </c>
      <c r="BZ310" s="216" t="s">
        <v>589</v>
      </c>
      <c r="CA310" s="111">
        <v>7515</v>
      </c>
      <c r="CB310" s="111">
        <v>600</v>
      </c>
      <c r="CC310" s="111">
        <v>0</v>
      </c>
      <c r="CD310" s="112">
        <v>42</v>
      </c>
      <c r="CE310" s="114">
        <v>0.93100000000000005</v>
      </c>
      <c r="CF310" s="216">
        <v>1</v>
      </c>
      <c r="CG310" s="216">
        <v>8.6</v>
      </c>
      <c r="CH310" s="107">
        <v>6</v>
      </c>
      <c r="CI310" s="110">
        <f>1/6</f>
        <v>0.16666666666666666</v>
      </c>
      <c r="CJ310" s="107">
        <v>3</v>
      </c>
      <c r="CK310" s="107">
        <v>0</v>
      </c>
      <c r="CL310" s="112">
        <v>3</v>
      </c>
      <c r="CM310" s="112">
        <v>0</v>
      </c>
      <c r="CN310" s="115">
        <v>43.333333333333336</v>
      </c>
      <c r="CO310" s="115">
        <v>457</v>
      </c>
      <c r="CP310" s="115">
        <v>25703</v>
      </c>
      <c r="CQ310" s="116">
        <v>2382781.4814814813</v>
      </c>
      <c r="CR310" s="115">
        <v>1</v>
      </c>
      <c r="CS310" s="115">
        <v>1</v>
      </c>
      <c r="CT310" s="112">
        <v>12</v>
      </c>
      <c r="CU310" s="112">
        <v>154</v>
      </c>
      <c r="CV310" s="112">
        <v>2187</v>
      </c>
      <c r="CW310" s="112">
        <v>910</v>
      </c>
    </row>
    <row r="311" spans="1:101" s="219" customFormat="1" x14ac:dyDescent="0.25">
      <c r="A311" s="110" t="s">
        <v>93</v>
      </c>
      <c r="B311" s="111">
        <v>6</v>
      </c>
      <c r="C311" s="111">
        <v>22</v>
      </c>
      <c r="D311" s="111">
        <v>477</v>
      </c>
      <c r="E311" s="111">
        <v>12</v>
      </c>
      <c r="F311" s="111">
        <v>0</v>
      </c>
      <c r="G311" s="111">
        <v>28</v>
      </c>
      <c r="H311" s="111"/>
      <c r="I311" s="111"/>
      <c r="J311" s="111">
        <v>14</v>
      </c>
      <c r="K311" s="216">
        <v>1</v>
      </c>
      <c r="L311" s="111">
        <v>93</v>
      </c>
      <c r="M311" s="111" t="s">
        <v>569</v>
      </c>
      <c r="N311" s="111">
        <v>2</v>
      </c>
      <c r="O311" s="111">
        <v>205</v>
      </c>
      <c r="P311" s="111">
        <v>14</v>
      </c>
      <c r="Q311" s="111">
        <v>2</v>
      </c>
      <c r="R311" s="109">
        <v>0.66666666666666663</v>
      </c>
      <c r="S311" s="111">
        <v>1</v>
      </c>
      <c r="T311" s="2">
        <v>0</v>
      </c>
      <c r="U311" s="107">
        <v>0</v>
      </c>
      <c r="V311" s="112">
        <v>278</v>
      </c>
      <c r="W311" s="107">
        <v>8</v>
      </c>
      <c r="X311" s="217">
        <v>0</v>
      </c>
      <c r="Y311" s="217">
        <v>0</v>
      </c>
      <c r="Z311" s="112">
        <v>0</v>
      </c>
      <c r="AA311" s="112">
        <v>0</v>
      </c>
      <c r="AB311" s="112">
        <v>188</v>
      </c>
      <c r="AC311" s="112">
        <v>42</v>
      </c>
      <c r="AD311" s="112">
        <v>0</v>
      </c>
      <c r="AE311" s="109">
        <v>0.57731958762886593</v>
      </c>
      <c r="AF311" s="109">
        <v>7.2164948453608241E-2</v>
      </c>
      <c r="AG311" s="107">
        <v>0</v>
      </c>
      <c r="AH311" s="107">
        <v>0</v>
      </c>
      <c r="AI311" s="106">
        <v>40420.20842618747</v>
      </c>
      <c r="AJ311" s="107">
        <v>2</v>
      </c>
      <c r="AK311" s="107">
        <v>0</v>
      </c>
      <c r="AL311" s="111">
        <v>0</v>
      </c>
      <c r="AM311" s="111">
        <v>0</v>
      </c>
      <c r="AN311" s="107">
        <v>0</v>
      </c>
      <c r="AO311" s="107">
        <v>5</v>
      </c>
      <c r="AP311" s="109">
        <v>0.21649484536082475</v>
      </c>
      <c r="AQ311" s="105">
        <v>0</v>
      </c>
      <c r="AR311" s="106">
        <v>145.134496152</v>
      </c>
      <c r="AS311" s="107">
        <v>0</v>
      </c>
      <c r="AT311" s="107">
        <v>0</v>
      </c>
      <c r="AU311" s="107">
        <v>1</v>
      </c>
      <c r="AV311" s="108">
        <v>6.3357560727099997</v>
      </c>
      <c r="AW311" s="107">
        <v>0</v>
      </c>
      <c r="AX311" s="107">
        <v>0</v>
      </c>
      <c r="AY311" s="107">
        <v>0</v>
      </c>
      <c r="AZ311" s="107">
        <v>0</v>
      </c>
      <c r="BA311" s="218" t="s">
        <v>588</v>
      </c>
      <c r="BB311" s="218" t="s">
        <v>589</v>
      </c>
      <c r="BC311" s="111">
        <v>0</v>
      </c>
      <c r="BD311" s="107">
        <v>1125</v>
      </c>
      <c r="BE311" s="107">
        <v>8</v>
      </c>
      <c r="BF311" s="109">
        <v>0.50515463917525771</v>
      </c>
      <c r="BG311" s="105">
        <v>0</v>
      </c>
      <c r="BH311" s="113">
        <v>0</v>
      </c>
      <c r="BI311" s="113">
        <v>4600.7839228100001</v>
      </c>
      <c r="BJ311" s="113">
        <v>4683.7547174900001</v>
      </c>
      <c r="BK311" s="113">
        <v>4585.9554058200001</v>
      </c>
      <c r="BL311" s="113">
        <v>3654.5659525999999</v>
      </c>
      <c r="BM311" s="113">
        <v>0.48677672532599997</v>
      </c>
      <c r="BN311" s="113">
        <v>71.455624675308172</v>
      </c>
      <c r="BO311" s="105">
        <v>2</v>
      </c>
      <c r="BP311" s="105">
        <v>0</v>
      </c>
      <c r="BQ311" s="105">
        <v>0</v>
      </c>
      <c r="BR311" s="111" t="s">
        <v>564</v>
      </c>
      <c r="BS311" s="111" t="s">
        <v>564</v>
      </c>
      <c r="BT311" s="111" t="s">
        <v>564</v>
      </c>
      <c r="BU311" s="107">
        <v>0</v>
      </c>
      <c r="BV311" s="106">
        <v>1</v>
      </c>
      <c r="BW311" s="107">
        <v>3</v>
      </c>
      <c r="BX311" s="107">
        <v>63</v>
      </c>
      <c r="BY311" s="216" t="s">
        <v>588</v>
      </c>
      <c r="BZ311" s="216" t="s">
        <v>589</v>
      </c>
      <c r="CA311" s="111">
        <v>38</v>
      </c>
      <c r="CB311" s="111">
        <v>83</v>
      </c>
      <c r="CC311" s="111">
        <v>0</v>
      </c>
      <c r="CD311" s="112" t="s">
        <v>555</v>
      </c>
      <c r="CE311" s="114">
        <v>0.96199999999999997</v>
      </c>
      <c r="CF311" s="216">
        <v>0</v>
      </c>
      <c r="CG311" s="216">
        <v>0</v>
      </c>
      <c r="CH311" s="107">
        <v>0</v>
      </c>
      <c r="CI311" s="110"/>
      <c r="CJ311" s="107">
        <v>2</v>
      </c>
      <c r="CK311" s="107">
        <v>0</v>
      </c>
      <c r="CL311" s="112">
        <v>0</v>
      </c>
      <c r="CM311" s="112">
        <v>2</v>
      </c>
      <c r="CN311" s="115">
        <v>5</v>
      </c>
      <c r="CO311" s="115">
        <v>0</v>
      </c>
      <c r="CP311" s="115">
        <v>0</v>
      </c>
      <c r="CQ311" s="116">
        <v>86992.592592592584</v>
      </c>
      <c r="CR311" s="115">
        <v>0</v>
      </c>
      <c r="CS311" s="115">
        <v>1</v>
      </c>
      <c r="CT311" s="112">
        <v>1</v>
      </c>
      <c r="CU311" s="112">
        <v>0</v>
      </c>
      <c r="CV311" s="112">
        <v>10</v>
      </c>
      <c r="CW311" s="112">
        <v>0</v>
      </c>
    </row>
    <row r="312" spans="1:101" s="219" customFormat="1" x14ac:dyDescent="0.25">
      <c r="A312" s="110" t="s">
        <v>271</v>
      </c>
      <c r="B312" s="111">
        <v>60</v>
      </c>
      <c r="C312" s="111">
        <v>78</v>
      </c>
      <c r="D312" s="111">
        <v>810</v>
      </c>
      <c r="E312" s="111">
        <v>101</v>
      </c>
      <c r="F312" s="111">
        <v>3</v>
      </c>
      <c r="G312" s="111">
        <v>25</v>
      </c>
      <c r="H312" s="111"/>
      <c r="I312" s="111"/>
      <c r="J312" s="111">
        <v>30</v>
      </c>
      <c r="K312" s="216">
        <v>1</v>
      </c>
      <c r="L312" s="111">
        <v>9.9</v>
      </c>
      <c r="M312" s="111" t="s">
        <v>568</v>
      </c>
      <c r="N312" s="111">
        <v>1</v>
      </c>
      <c r="O312" s="111">
        <v>142</v>
      </c>
      <c r="P312" s="111">
        <v>0</v>
      </c>
      <c r="Q312" s="111">
        <v>24</v>
      </c>
      <c r="R312" s="109">
        <v>0.64500000000000002</v>
      </c>
      <c r="S312" s="111">
        <v>2</v>
      </c>
      <c r="T312" s="2">
        <v>0</v>
      </c>
      <c r="U312" s="107">
        <v>0</v>
      </c>
      <c r="V312" s="112">
        <v>19358</v>
      </c>
      <c r="W312" s="107">
        <v>177</v>
      </c>
      <c r="X312" s="217">
        <v>3</v>
      </c>
      <c r="Y312" s="217">
        <v>35.9</v>
      </c>
      <c r="Z312" s="112">
        <v>0</v>
      </c>
      <c r="AA312" s="112">
        <v>0</v>
      </c>
      <c r="AB312" s="112">
        <v>0</v>
      </c>
      <c r="AC312" s="112">
        <v>0</v>
      </c>
      <c r="AD312" s="112">
        <v>0</v>
      </c>
      <c r="AE312" s="109">
        <v>0.51700000000000002</v>
      </c>
      <c r="AF312" s="109">
        <v>4.8000000000000001E-2</v>
      </c>
      <c r="AG312" s="107">
        <v>0</v>
      </c>
      <c r="AH312" s="107">
        <v>0</v>
      </c>
      <c r="AI312" s="106">
        <v>29047.752415257975</v>
      </c>
      <c r="AJ312" s="107">
        <v>0</v>
      </c>
      <c r="AK312" s="107">
        <v>0</v>
      </c>
      <c r="AL312" s="111">
        <v>0</v>
      </c>
      <c r="AM312" s="111">
        <v>0</v>
      </c>
      <c r="AN312" s="107">
        <v>0</v>
      </c>
      <c r="AO312" s="107">
        <v>3</v>
      </c>
      <c r="AP312" s="109">
        <v>0.216</v>
      </c>
      <c r="AQ312" s="105">
        <v>0</v>
      </c>
      <c r="AR312" s="106">
        <v>0</v>
      </c>
      <c r="AS312" s="107">
        <v>1</v>
      </c>
      <c r="AT312" s="107">
        <v>0</v>
      </c>
      <c r="AU312" s="107">
        <v>3</v>
      </c>
      <c r="AV312" s="108">
        <v>24.477103986700001</v>
      </c>
      <c r="AW312" s="107">
        <v>1</v>
      </c>
      <c r="AX312" s="107">
        <v>0</v>
      </c>
      <c r="AY312" s="107">
        <v>0</v>
      </c>
      <c r="AZ312" s="107">
        <v>0</v>
      </c>
      <c r="BA312" s="218">
        <v>2</v>
      </c>
      <c r="BB312" s="218">
        <v>371.6</v>
      </c>
      <c r="BC312" s="111">
        <v>0</v>
      </c>
      <c r="BD312" s="107">
        <v>108</v>
      </c>
      <c r="BE312" s="107">
        <v>0</v>
      </c>
      <c r="BF312" s="109">
        <v>0.439</v>
      </c>
      <c r="BG312" s="105">
        <v>119.387612784</v>
      </c>
      <c r="BH312" s="113">
        <v>0</v>
      </c>
      <c r="BI312" s="113">
        <v>0</v>
      </c>
      <c r="BJ312" s="113">
        <v>771.19029905299999</v>
      </c>
      <c r="BK312" s="113">
        <v>0</v>
      </c>
      <c r="BL312" s="113">
        <v>330.247230731</v>
      </c>
      <c r="BM312" s="113">
        <v>52.538588343699999</v>
      </c>
      <c r="BN312" s="113">
        <v>1443.8547849188785</v>
      </c>
      <c r="BO312" s="105">
        <v>4</v>
      </c>
      <c r="BP312" s="105">
        <v>0</v>
      </c>
      <c r="BQ312" s="105">
        <v>0</v>
      </c>
      <c r="BR312" s="111" t="s">
        <v>564</v>
      </c>
      <c r="BS312" s="111" t="s">
        <v>564</v>
      </c>
      <c r="BT312" s="111" t="s">
        <v>564</v>
      </c>
      <c r="BU312" s="107">
        <v>0</v>
      </c>
      <c r="BV312" s="106">
        <v>1</v>
      </c>
      <c r="BW312" s="107">
        <v>1</v>
      </c>
      <c r="BX312" s="107">
        <v>12</v>
      </c>
      <c r="BY312" s="216" t="s">
        <v>588</v>
      </c>
      <c r="BZ312" s="216" t="s">
        <v>589</v>
      </c>
      <c r="CA312" s="111">
        <v>0</v>
      </c>
      <c r="CB312" s="111">
        <v>325</v>
      </c>
      <c r="CC312" s="111">
        <v>0</v>
      </c>
      <c r="CD312" s="112">
        <v>2</v>
      </c>
      <c r="CE312" s="114">
        <v>0.94100000000000006</v>
      </c>
      <c r="CF312" s="216">
        <v>4</v>
      </c>
      <c r="CG312" s="216">
        <v>112</v>
      </c>
      <c r="CH312" s="107">
        <v>4</v>
      </c>
      <c r="CI312" s="110"/>
      <c r="CJ312" s="107">
        <v>2</v>
      </c>
      <c r="CK312" s="107">
        <v>0</v>
      </c>
      <c r="CL312" s="112">
        <v>1</v>
      </c>
      <c r="CM312" s="112">
        <v>1</v>
      </c>
      <c r="CN312" s="115">
        <v>10</v>
      </c>
      <c r="CO312" s="115">
        <v>34</v>
      </c>
      <c r="CP312" s="115">
        <v>3327.3333333333335</v>
      </c>
      <c r="CQ312" s="116">
        <v>103303.70370370371</v>
      </c>
      <c r="CR312" s="115">
        <v>1</v>
      </c>
      <c r="CS312" s="115">
        <v>1</v>
      </c>
      <c r="CT312" s="112">
        <v>4</v>
      </c>
      <c r="CU312" s="112">
        <v>13</v>
      </c>
      <c r="CV312" s="112">
        <v>50</v>
      </c>
      <c r="CW312" s="112">
        <v>0</v>
      </c>
    </row>
    <row r="313" spans="1:101" s="219" customFormat="1" x14ac:dyDescent="0.25">
      <c r="A313" s="110" t="s">
        <v>213</v>
      </c>
      <c r="B313" s="111">
        <v>40</v>
      </c>
      <c r="C313" s="111">
        <v>213</v>
      </c>
      <c r="D313" s="111">
        <v>2938</v>
      </c>
      <c r="E313" s="111">
        <v>138</v>
      </c>
      <c r="F313" s="111">
        <v>8</v>
      </c>
      <c r="G313" s="111">
        <v>51</v>
      </c>
      <c r="H313" s="111"/>
      <c r="I313" s="111">
        <v>1</v>
      </c>
      <c r="J313" s="111">
        <v>23</v>
      </c>
      <c r="K313" s="216">
        <v>1</v>
      </c>
      <c r="L313" s="111">
        <v>318.7</v>
      </c>
      <c r="M313" s="111" t="s">
        <v>568</v>
      </c>
      <c r="N313" s="111">
        <v>0</v>
      </c>
      <c r="O313" s="111">
        <v>117</v>
      </c>
      <c r="P313" s="111">
        <v>0</v>
      </c>
      <c r="Q313" s="111">
        <v>9</v>
      </c>
      <c r="R313" s="109">
        <v>0.64500000000000002</v>
      </c>
      <c r="S313" s="111">
        <v>4</v>
      </c>
      <c r="T313" s="2">
        <v>0</v>
      </c>
      <c r="U313" s="107">
        <v>0</v>
      </c>
      <c r="V313" s="112">
        <v>3650</v>
      </c>
      <c r="W313" s="107">
        <v>35</v>
      </c>
      <c r="X313" s="217">
        <v>3</v>
      </c>
      <c r="Y313" s="217">
        <v>74.2</v>
      </c>
      <c r="Z313" s="112">
        <v>0</v>
      </c>
      <c r="AA313" s="112">
        <v>0</v>
      </c>
      <c r="AB313" s="112">
        <v>8</v>
      </c>
      <c r="AC313" s="112">
        <v>0</v>
      </c>
      <c r="AD313" s="112">
        <v>0</v>
      </c>
      <c r="AE313" s="109">
        <v>0.51700000000000002</v>
      </c>
      <c r="AF313" s="109">
        <v>4.8000000000000001E-2</v>
      </c>
      <c r="AG313" s="107">
        <v>0</v>
      </c>
      <c r="AH313" s="107">
        <v>0</v>
      </c>
      <c r="AI313" s="106">
        <v>0</v>
      </c>
      <c r="AJ313" s="107">
        <v>1</v>
      </c>
      <c r="AK313" s="107">
        <v>0</v>
      </c>
      <c r="AL313" s="111">
        <v>0</v>
      </c>
      <c r="AM313" s="111">
        <v>0</v>
      </c>
      <c r="AN313" s="107">
        <v>0</v>
      </c>
      <c r="AO313" s="107">
        <v>7</v>
      </c>
      <c r="AP313" s="109">
        <v>0.216</v>
      </c>
      <c r="AQ313" s="105">
        <v>0</v>
      </c>
      <c r="AR313" s="106">
        <v>0</v>
      </c>
      <c r="AS313" s="107">
        <v>2</v>
      </c>
      <c r="AT313" s="107">
        <v>7</v>
      </c>
      <c r="AU313" s="107">
        <v>8</v>
      </c>
      <c r="AV313" s="108">
        <v>53.383536367600001</v>
      </c>
      <c r="AW313" s="107">
        <v>0</v>
      </c>
      <c r="AX313" s="107">
        <v>0</v>
      </c>
      <c r="AY313" s="107">
        <v>0</v>
      </c>
      <c r="AZ313" s="107">
        <v>0</v>
      </c>
      <c r="BA313" s="218" t="s">
        <v>588</v>
      </c>
      <c r="BB313" s="218" t="s">
        <v>589</v>
      </c>
      <c r="BC313" s="111">
        <v>0</v>
      </c>
      <c r="BD313" s="107">
        <v>607</v>
      </c>
      <c r="BE313" s="107">
        <v>0</v>
      </c>
      <c r="BF313" s="109">
        <v>0.439</v>
      </c>
      <c r="BG313" s="105">
        <v>243.819307001</v>
      </c>
      <c r="BH313" s="113">
        <v>7.0319675152099999</v>
      </c>
      <c r="BI313" s="113">
        <v>0</v>
      </c>
      <c r="BJ313" s="113">
        <v>1118.4767986099998</v>
      </c>
      <c r="BK313" s="113">
        <v>0</v>
      </c>
      <c r="BL313" s="113">
        <v>312.67816195800003</v>
      </c>
      <c r="BM313" s="113">
        <v>2.85935470048</v>
      </c>
      <c r="BN313" s="113">
        <v>2248.6959654404377</v>
      </c>
      <c r="BO313" s="105">
        <v>6</v>
      </c>
      <c r="BP313" s="105">
        <v>0</v>
      </c>
      <c r="BQ313" s="105">
        <v>0</v>
      </c>
      <c r="BR313" s="111" t="s">
        <v>564</v>
      </c>
      <c r="BS313" s="111" t="s">
        <v>564</v>
      </c>
      <c r="BT313" s="111" t="s">
        <v>564</v>
      </c>
      <c r="BU313" s="107">
        <v>0</v>
      </c>
      <c r="BV313" s="106">
        <v>0</v>
      </c>
      <c r="BW313" s="107">
        <v>9</v>
      </c>
      <c r="BX313" s="107">
        <v>734</v>
      </c>
      <c r="BY313" s="216" t="s">
        <v>588</v>
      </c>
      <c r="BZ313" s="216" t="s">
        <v>589</v>
      </c>
      <c r="CA313" s="111">
        <v>0</v>
      </c>
      <c r="CB313" s="111">
        <v>215</v>
      </c>
      <c r="CC313" s="111">
        <v>0</v>
      </c>
      <c r="CD313" s="112">
        <v>18</v>
      </c>
      <c r="CE313" s="114">
        <v>0.94399999999999995</v>
      </c>
      <c r="CF313" s="216">
        <v>3</v>
      </c>
      <c r="CG313" s="216">
        <v>43.3</v>
      </c>
      <c r="CH313" s="107">
        <v>0</v>
      </c>
      <c r="CI313" s="110"/>
      <c r="CJ313" s="107">
        <v>2</v>
      </c>
      <c r="CK313" s="107">
        <v>0</v>
      </c>
      <c r="CL313" s="112">
        <v>0</v>
      </c>
      <c r="CM313" s="112">
        <v>0</v>
      </c>
      <c r="CN313" s="115">
        <v>28.333333333333332</v>
      </c>
      <c r="CO313" s="115">
        <v>685</v>
      </c>
      <c r="CP313" s="115">
        <v>103072.33333333333</v>
      </c>
      <c r="CQ313" s="116">
        <v>379233.33333333337</v>
      </c>
      <c r="CR313" s="115">
        <v>0</v>
      </c>
      <c r="CS313" s="115">
        <v>0</v>
      </c>
      <c r="CT313" s="112">
        <v>1</v>
      </c>
      <c r="CU313" s="112">
        <v>0</v>
      </c>
      <c r="CV313" s="112">
        <v>498</v>
      </c>
      <c r="CW313" s="112">
        <v>92</v>
      </c>
    </row>
    <row r="314" spans="1:101" s="219" customFormat="1" x14ac:dyDescent="0.25">
      <c r="A314" s="110" t="s">
        <v>53</v>
      </c>
      <c r="B314" s="111">
        <v>34</v>
      </c>
      <c r="C314" s="111">
        <v>100</v>
      </c>
      <c r="D314" s="111">
        <v>1104</v>
      </c>
      <c r="E314" s="111">
        <v>202</v>
      </c>
      <c r="F314" s="111">
        <v>4</v>
      </c>
      <c r="G314" s="111">
        <v>11</v>
      </c>
      <c r="H314" s="111"/>
      <c r="I314" s="111"/>
      <c r="J314" s="111">
        <v>7</v>
      </c>
      <c r="K314" s="216">
        <v>2</v>
      </c>
      <c r="L314" s="111">
        <v>96.6</v>
      </c>
      <c r="M314" s="111" t="s">
        <v>568</v>
      </c>
      <c r="N314" s="111">
        <v>1</v>
      </c>
      <c r="O314" s="111">
        <v>0</v>
      </c>
      <c r="P314" s="111">
        <v>0</v>
      </c>
      <c r="Q314" s="111">
        <v>2</v>
      </c>
      <c r="R314" s="109">
        <v>0.64500000000000002</v>
      </c>
      <c r="S314" s="111">
        <v>2</v>
      </c>
      <c r="T314" s="2">
        <v>0</v>
      </c>
      <c r="U314" s="107">
        <v>0</v>
      </c>
      <c r="V314" s="112">
        <v>1830</v>
      </c>
      <c r="W314" s="107">
        <v>43</v>
      </c>
      <c r="X314" s="217">
        <v>0</v>
      </c>
      <c r="Y314" s="217">
        <v>0</v>
      </c>
      <c r="Z314" s="112">
        <v>0</v>
      </c>
      <c r="AA314" s="112">
        <v>0</v>
      </c>
      <c r="AB314" s="112">
        <v>0</v>
      </c>
      <c r="AC314" s="112">
        <v>0</v>
      </c>
      <c r="AD314" s="112">
        <v>1</v>
      </c>
      <c r="AE314" s="109">
        <v>0.51700000000000002</v>
      </c>
      <c r="AF314" s="109">
        <v>4.8000000000000001E-2</v>
      </c>
      <c r="AG314" s="107">
        <v>0</v>
      </c>
      <c r="AH314" s="107">
        <v>0</v>
      </c>
      <c r="AI314" s="106">
        <v>0</v>
      </c>
      <c r="AJ314" s="107">
        <v>11</v>
      </c>
      <c r="AK314" s="107">
        <v>0</v>
      </c>
      <c r="AL314" s="111">
        <v>0</v>
      </c>
      <c r="AM314" s="111">
        <v>0</v>
      </c>
      <c r="AN314" s="107">
        <v>0</v>
      </c>
      <c r="AO314" s="107">
        <v>3</v>
      </c>
      <c r="AP314" s="109">
        <v>0.216</v>
      </c>
      <c r="AQ314" s="105">
        <v>491.625209982</v>
      </c>
      <c r="AR314" s="106">
        <v>0</v>
      </c>
      <c r="AS314" s="107">
        <v>0</v>
      </c>
      <c r="AT314" s="107">
        <v>1</v>
      </c>
      <c r="AU314" s="107">
        <v>4</v>
      </c>
      <c r="AV314" s="108">
        <v>82.974648056299998</v>
      </c>
      <c r="AW314" s="107">
        <v>0</v>
      </c>
      <c r="AX314" s="107">
        <v>0</v>
      </c>
      <c r="AY314" s="107">
        <v>0</v>
      </c>
      <c r="AZ314" s="107">
        <v>0</v>
      </c>
      <c r="BA314" s="218" t="s">
        <v>588</v>
      </c>
      <c r="BB314" s="218" t="s">
        <v>589</v>
      </c>
      <c r="BC314" s="111">
        <v>72</v>
      </c>
      <c r="BD314" s="107">
        <v>274</v>
      </c>
      <c r="BE314" s="107">
        <v>16</v>
      </c>
      <c r="BF314" s="109">
        <v>0.439</v>
      </c>
      <c r="BG314" s="105">
        <v>40.725556271899997</v>
      </c>
      <c r="BH314" s="113">
        <v>8257.4827142800004</v>
      </c>
      <c r="BI314" s="113">
        <v>1092.28375059</v>
      </c>
      <c r="BJ314" s="113">
        <v>16659.714691000001</v>
      </c>
      <c r="BK314" s="113">
        <v>1092.28375059</v>
      </c>
      <c r="BL314" s="113">
        <v>2625.28559047</v>
      </c>
      <c r="BM314" s="113">
        <v>0</v>
      </c>
      <c r="BN314" s="113">
        <v>3322.9020423264856</v>
      </c>
      <c r="BO314" s="105">
        <v>1</v>
      </c>
      <c r="BP314" s="105">
        <v>0</v>
      </c>
      <c r="BQ314" s="105">
        <v>34.702500861600001</v>
      </c>
      <c r="BR314" s="111" t="s">
        <v>564</v>
      </c>
      <c r="BS314" s="111" t="s">
        <v>564</v>
      </c>
      <c r="BT314" s="111" t="s">
        <v>564</v>
      </c>
      <c r="BU314" s="107">
        <v>0</v>
      </c>
      <c r="BV314" s="106">
        <v>1</v>
      </c>
      <c r="BW314" s="107">
        <v>3</v>
      </c>
      <c r="BX314" s="107">
        <v>133</v>
      </c>
      <c r="BY314" s="216" t="s">
        <v>588</v>
      </c>
      <c r="BZ314" s="216" t="s">
        <v>589</v>
      </c>
      <c r="CA314" s="111">
        <v>15</v>
      </c>
      <c r="CB314" s="111">
        <v>71</v>
      </c>
      <c r="CC314" s="111">
        <v>0</v>
      </c>
      <c r="CD314" s="112">
        <v>3</v>
      </c>
      <c r="CE314" s="114">
        <v>0.93399999999999994</v>
      </c>
      <c r="CF314" s="216">
        <v>2</v>
      </c>
      <c r="CG314" s="216">
        <v>59.6</v>
      </c>
      <c r="CH314" s="107">
        <v>1</v>
      </c>
      <c r="CI314" s="110">
        <v>0.5</v>
      </c>
      <c r="CJ314" s="107">
        <v>0</v>
      </c>
      <c r="CK314" s="107">
        <v>2</v>
      </c>
      <c r="CL314" s="112">
        <v>1</v>
      </c>
      <c r="CM314" s="112">
        <v>0</v>
      </c>
      <c r="CN314" s="115">
        <v>8.3333333333333339</v>
      </c>
      <c r="CO314" s="115">
        <v>38.333333333333336</v>
      </c>
      <c r="CP314" s="115">
        <v>552.66666666666663</v>
      </c>
      <c r="CQ314" s="116">
        <v>1896166.6666666667</v>
      </c>
      <c r="CR314" s="115">
        <v>1</v>
      </c>
      <c r="CS314" s="115">
        <v>0</v>
      </c>
      <c r="CT314" s="112">
        <v>5</v>
      </c>
      <c r="CU314" s="112">
        <v>0</v>
      </c>
      <c r="CV314" s="112">
        <v>220</v>
      </c>
      <c r="CW314" s="112">
        <v>35</v>
      </c>
    </row>
    <row r="315" spans="1:101" s="219" customFormat="1" x14ac:dyDescent="0.25">
      <c r="A315" s="110" t="s">
        <v>62</v>
      </c>
      <c r="B315" s="111">
        <v>203</v>
      </c>
      <c r="C315" s="111">
        <v>354</v>
      </c>
      <c r="D315" s="111">
        <v>3354</v>
      </c>
      <c r="E315" s="111">
        <v>2</v>
      </c>
      <c r="F315" s="111">
        <v>0</v>
      </c>
      <c r="G315" s="111">
        <v>56</v>
      </c>
      <c r="H315" s="111"/>
      <c r="I315" s="111">
        <v>1</v>
      </c>
      <c r="J315" s="111">
        <v>23</v>
      </c>
      <c r="K315" s="216">
        <v>0</v>
      </c>
      <c r="L315" s="111">
        <v>0</v>
      </c>
      <c r="M315" s="111" t="s">
        <v>569</v>
      </c>
      <c r="N315" s="111">
        <v>0</v>
      </c>
      <c r="O315" s="111">
        <v>0</v>
      </c>
      <c r="P315" s="111">
        <v>0</v>
      </c>
      <c r="Q315" s="111">
        <v>43</v>
      </c>
      <c r="R315" s="109">
        <v>0.64500000000000002</v>
      </c>
      <c r="S315" s="111">
        <v>12</v>
      </c>
      <c r="T315" s="2">
        <v>0</v>
      </c>
      <c r="U315" s="107">
        <v>11</v>
      </c>
      <c r="V315" s="112">
        <v>211</v>
      </c>
      <c r="W315" s="107">
        <v>3683</v>
      </c>
      <c r="X315" s="217">
        <v>1</v>
      </c>
      <c r="Y315" s="217">
        <v>49.4</v>
      </c>
      <c r="Z315" s="112">
        <v>0</v>
      </c>
      <c r="AA315" s="112">
        <v>2</v>
      </c>
      <c r="AB315" s="112">
        <v>771</v>
      </c>
      <c r="AC315" s="112">
        <v>104</v>
      </c>
      <c r="AD315" s="112">
        <v>1</v>
      </c>
      <c r="AE315" s="109">
        <v>0.56666666666666665</v>
      </c>
      <c r="AF315" s="109">
        <v>4.8000000000000001E-2</v>
      </c>
      <c r="AG315" s="107">
        <v>0</v>
      </c>
      <c r="AH315" s="107">
        <v>0</v>
      </c>
      <c r="AI315" s="106">
        <v>5534.3735350826</v>
      </c>
      <c r="AJ315" s="107">
        <v>2</v>
      </c>
      <c r="AK315" s="107">
        <v>0</v>
      </c>
      <c r="AL315" s="111">
        <v>0</v>
      </c>
      <c r="AM315" s="111">
        <v>0</v>
      </c>
      <c r="AN315" s="107">
        <v>0</v>
      </c>
      <c r="AO315" s="107">
        <v>130</v>
      </c>
      <c r="AP315" s="109">
        <v>0.4838709677419355</v>
      </c>
      <c r="AQ315" s="105">
        <v>0</v>
      </c>
      <c r="AR315" s="106">
        <v>0</v>
      </c>
      <c r="AS315" s="107">
        <v>5</v>
      </c>
      <c r="AT315" s="107">
        <v>3</v>
      </c>
      <c r="AU315" s="107">
        <v>14</v>
      </c>
      <c r="AV315" s="108">
        <v>0</v>
      </c>
      <c r="AW315" s="107">
        <v>0</v>
      </c>
      <c r="AX315" s="107">
        <v>2</v>
      </c>
      <c r="AY315" s="107">
        <v>0</v>
      </c>
      <c r="AZ315" s="107">
        <v>0</v>
      </c>
      <c r="BA315" s="218" t="s">
        <v>588</v>
      </c>
      <c r="BB315" s="218" t="s">
        <v>589</v>
      </c>
      <c r="BC315" s="111">
        <v>523</v>
      </c>
      <c r="BD315" s="107">
        <v>3601</v>
      </c>
      <c r="BE315" s="107">
        <v>41</v>
      </c>
      <c r="BF315" s="109">
        <v>0.64516129032258063</v>
      </c>
      <c r="BG315" s="105">
        <v>0</v>
      </c>
      <c r="BH315" s="113">
        <v>0</v>
      </c>
      <c r="BI315" s="113">
        <v>0</v>
      </c>
      <c r="BJ315" s="113">
        <v>0</v>
      </c>
      <c r="BK315" s="113">
        <v>0</v>
      </c>
      <c r="BL315" s="113">
        <v>0</v>
      </c>
      <c r="BM315" s="113">
        <v>1.98766327173</v>
      </c>
      <c r="BN315" s="113">
        <v>0</v>
      </c>
      <c r="BO315" s="105">
        <v>1</v>
      </c>
      <c r="BP315" s="105">
        <v>0</v>
      </c>
      <c r="BQ315" s="105">
        <v>0</v>
      </c>
      <c r="BR315" s="111" t="s">
        <v>564</v>
      </c>
      <c r="BS315" s="111" t="s">
        <v>564</v>
      </c>
      <c r="BT315" s="111" t="s">
        <v>564</v>
      </c>
      <c r="BU315" s="107">
        <v>0</v>
      </c>
      <c r="BV315" s="106">
        <v>0</v>
      </c>
      <c r="BW315" s="107">
        <v>0</v>
      </c>
      <c r="BX315" s="107">
        <v>0</v>
      </c>
      <c r="BY315" s="216">
        <v>1</v>
      </c>
      <c r="BZ315" s="220">
        <v>30.8</v>
      </c>
      <c r="CA315" s="111">
        <v>0</v>
      </c>
      <c r="CB315" s="111">
        <v>0</v>
      </c>
      <c r="CC315" s="111">
        <v>0</v>
      </c>
      <c r="CD315" s="112">
        <v>628</v>
      </c>
      <c r="CE315" s="114">
        <v>0.875</v>
      </c>
      <c r="CF315" s="216">
        <v>8</v>
      </c>
      <c r="CG315" s="216">
        <v>207.2</v>
      </c>
      <c r="CH315" s="107">
        <v>3</v>
      </c>
      <c r="CI315" s="110"/>
      <c r="CJ315" s="107">
        <v>145</v>
      </c>
      <c r="CK315" s="107">
        <v>2</v>
      </c>
      <c r="CL315" s="112">
        <v>0</v>
      </c>
      <c r="CM315" s="112">
        <v>0</v>
      </c>
      <c r="CN315" s="115">
        <v>468.33333333333331</v>
      </c>
      <c r="CO315" s="115">
        <v>7615.333333333333</v>
      </c>
      <c r="CP315" s="115">
        <v>2258322</v>
      </c>
      <c r="CQ315" s="116">
        <v>10149161.986824784</v>
      </c>
      <c r="CR315" s="115">
        <v>1</v>
      </c>
      <c r="CS315" s="115">
        <v>0</v>
      </c>
      <c r="CT315" s="112">
        <v>30</v>
      </c>
      <c r="CU315" s="112">
        <v>0</v>
      </c>
      <c r="CV315" s="112">
        <v>0</v>
      </c>
      <c r="CW315" s="112">
        <v>0</v>
      </c>
    </row>
    <row r="316" spans="1:101" s="219" customFormat="1" x14ac:dyDescent="0.25">
      <c r="A316" s="110" t="s">
        <v>38</v>
      </c>
      <c r="B316" s="111">
        <v>6</v>
      </c>
      <c r="C316" s="111">
        <v>33</v>
      </c>
      <c r="D316" s="111">
        <v>763</v>
      </c>
      <c r="E316" s="111">
        <v>26</v>
      </c>
      <c r="F316" s="111">
        <v>2</v>
      </c>
      <c r="G316" s="111">
        <v>15</v>
      </c>
      <c r="H316" s="111"/>
      <c r="I316" s="111"/>
      <c r="J316" s="111">
        <v>8</v>
      </c>
      <c r="K316" s="216">
        <v>5</v>
      </c>
      <c r="L316" s="111">
        <v>570</v>
      </c>
      <c r="M316" s="111" t="s">
        <v>568</v>
      </c>
      <c r="N316" s="111">
        <v>2</v>
      </c>
      <c r="O316" s="111">
        <v>0</v>
      </c>
      <c r="P316" s="111">
        <v>0</v>
      </c>
      <c r="Q316" s="111">
        <v>2</v>
      </c>
      <c r="R316" s="109">
        <v>0.64500000000000002</v>
      </c>
      <c r="S316" s="111">
        <v>1</v>
      </c>
      <c r="T316" s="2">
        <v>0</v>
      </c>
      <c r="U316" s="107">
        <v>0</v>
      </c>
      <c r="V316" s="112">
        <v>626</v>
      </c>
      <c r="W316" s="107">
        <v>12</v>
      </c>
      <c r="X316" s="217">
        <v>1</v>
      </c>
      <c r="Y316" s="217">
        <v>14.6</v>
      </c>
      <c r="Z316" s="112">
        <v>0</v>
      </c>
      <c r="AA316" s="112">
        <v>0</v>
      </c>
      <c r="AB316" s="112">
        <v>1</v>
      </c>
      <c r="AC316" s="112">
        <v>0</v>
      </c>
      <c r="AD316" s="112">
        <v>0</v>
      </c>
      <c r="AE316" s="109">
        <v>0.51700000000000002</v>
      </c>
      <c r="AF316" s="109">
        <v>4.8000000000000001E-2</v>
      </c>
      <c r="AG316" s="107">
        <v>0</v>
      </c>
      <c r="AH316" s="107">
        <v>0</v>
      </c>
      <c r="AI316" s="106">
        <v>0</v>
      </c>
      <c r="AJ316" s="107">
        <v>1</v>
      </c>
      <c r="AK316" s="107">
        <v>0</v>
      </c>
      <c r="AL316" s="111">
        <v>0</v>
      </c>
      <c r="AM316" s="111">
        <v>0</v>
      </c>
      <c r="AN316" s="107">
        <v>1</v>
      </c>
      <c r="AO316" s="107">
        <v>1</v>
      </c>
      <c r="AP316" s="109">
        <v>0.216</v>
      </c>
      <c r="AQ316" s="105">
        <v>0</v>
      </c>
      <c r="AR316" s="106">
        <v>108.147435974</v>
      </c>
      <c r="AS316" s="107">
        <v>0</v>
      </c>
      <c r="AT316" s="107">
        <v>0</v>
      </c>
      <c r="AU316" s="107">
        <v>0</v>
      </c>
      <c r="AV316" s="108">
        <v>0.96909990722899997</v>
      </c>
      <c r="AW316" s="107">
        <v>0</v>
      </c>
      <c r="AX316" s="107">
        <v>0</v>
      </c>
      <c r="AY316" s="107">
        <v>0</v>
      </c>
      <c r="AZ316" s="107">
        <v>0</v>
      </c>
      <c r="BA316" s="218" t="s">
        <v>588</v>
      </c>
      <c r="BB316" s="218" t="s">
        <v>589</v>
      </c>
      <c r="BC316" s="111">
        <v>4</v>
      </c>
      <c r="BD316" s="107">
        <v>1608</v>
      </c>
      <c r="BE316" s="107">
        <v>64</v>
      </c>
      <c r="BF316" s="109">
        <v>0.439</v>
      </c>
      <c r="BG316" s="105">
        <v>7.4772655745099996</v>
      </c>
      <c r="BH316" s="113">
        <v>425.34249901400005</v>
      </c>
      <c r="BI316" s="113">
        <v>126.71647612699999</v>
      </c>
      <c r="BJ316" s="113">
        <v>801.76247459900003</v>
      </c>
      <c r="BK316" s="113">
        <v>126.71647612699999</v>
      </c>
      <c r="BL316" s="113">
        <v>0</v>
      </c>
      <c r="BM316" s="113">
        <v>2.1679747666</v>
      </c>
      <c r="BN316" s="113">
        <v>1.7788694089699999</v>
      </c>
      <c r="BO316" s="105">
        <v>2</v>
      </c>
      <c r="BP316" s="105">
        <v>0.25</v>
      </c>
      <c r="BQ316" s="105">
        <v>2.1009956984770497</v>
      </c>
      <c r="BR316" s="111" t="s">
        <v>564</v>
      </c>
      <c r="BS316" s="111" t="s">
        <v>564</v>
      </c>
      <c r="BT316" s="111" t="s">
        <v>564</v>
      </c>
      <c r="BU316" s="107">
        <v>0</v>
      </c>
      <c r="BV316" s="106">
        <v>2</v>
      </c>
      <c r="BW316" s="107">
        <v>1</v>
      </c>
      <c r="BX316" s="107">
        <v>20</v>
      </c>
      <c r="BY316" s="216">
        <v>4</v>
      </c>
      <c r="BZ316" s="220">
        <v>4204.1000000000004</v>
      </c>
      <c r="CA316" s="111">
        <v>0</v>
      </c>
      <c r="CB316" s="111">
        <v>230</v>
      </c>
      <c r="CC316" s="111">
        <v>0</v>
      </c>
      <c r="CD316" s="112">
        <v>26</v>
      </c>
      <c r="CE316" s="114">
        <v>0.94599999999999995</v>
      </c>
      <c r="CF316" s="216">
        <v>2</v>
      </c>
      <c r="CG316" s="216">
        <v>13.4</v>
      </c>
      <c r="CH316" s="107">
        <v>1</v>
      </c>
      <c r="CI316" s="110">
        <f>1/6</f>
        <v>0.16666666666666666</v>
      </c>
      <c r="CJ316" s="107">
        <v>0</v>
      </c>
      <c r="CK316" s="107">
        <v>0</v>
      </c>
      <c r="CL316" s="112">
        <v>0</v>
      </c>
      <c r="CM316" s="112">
        <v>0</v>
      </c>
      <c r="CN316" s="115">
        <v>5</v>
      </c>
      <c r="CO316" s="115">
        <v>0</v>
      </c>
      <c r="CP316" s="115">
        <v>0</v>
      </c>
      <c r="CQ316" s="116">
        <v>2257729.6296296301</v>
      </c>
      <c r="CR316" s="115">
        <v>0</v>
      </c>
      <c r="CS316" s="115">
        <v>1</v>
      </c>
      <c r="CT316" s="112">
        <v>10</v>
      </c>
      <c r="CU316" s="112">
        <v>0</v>
      </c>
      <c r="CV316" s="112">
        <v>1020</v>
      </c>
      <c r="CW316" s="112">
        <v>99</v>
      </c>
    </row>
    <row r="317" spans="1:101" s="219" customFormat="1" x14ac:dyDescent="0.25">
      <c r="A317" s="110" t="s">
        <v>306</v>
      </c>
      <c r="B317" s="111">
        <v>1</v>
      </c>
      <c r="C317" s="111">
        <v>31</v>
      </c>
      <c r="D317" s="111">
        <v>325</v>
      </c>
      <c r="E317" s="111">
        <v>12</v>
      </c>
      <c r="F317" s="111">
        <v>1</v>
      </c>
      <c r="G317" s="111">
        <v>23</v>
      </c>
      <c r="H317" s="111"/>
      <c r="I317" s="111"/>
      <c r="J317" s="111">
        <v>9</v>
      </c>
      <c r="K317" s="216">
        <v>19</v>
      </c>
      <c r="L317" s="111">
        <v>8849.2000000000007</v>
      </c>
      <c r="M317" s="111" t="s">
        <v>569</v>
      </c>
      <c r="N317" s="111">
        <v>6</v>
      </c>
      <c r="O317" s="111">
        <v>80</v>
      </c>
      <c r="P317" s="111">
        <v>0</v>
      </c>
      <c r="Q317" s="111">
        <v>0</v>
      </c>
      <c r="R317" s="109">
        <v>0.5730337078651685</v>
      </c>
      <c r="S317" s="111">
        <v>2</v>
      </c>
      <c r="T317" s="2">
        <v>0</v>
      </c>
      <c r="U317" s="107">
        <v>1</v>
      </c>
      <c r="V317" s="112">
        <v>15</v>
      </c>
      <c r="W317" s="107">
        <v>65</v>
      </c>
      <c r="X317" s="217">
        <v>3</v>
      </c>
      <c r="Y317" s="217">
        <v>1554.2</v>
      </c>
      <c r="Z317" s="112">
        <v>0</v>
      </c>
      <c r="AA317" s="112">
        <v>0</v>
      </c>
      <c r="AB317" s="112">
        <v>24</v>
      </c>
      <c r="AC317" s="112">
        <v>0</v>
      </c>
      <c r="AD317" s="112">
        <v>0</v>
      </c>
      <c r="AE317" s="109">
        <v>0.42622950819672129</v>
      </c>
      <c r="AF317" s="109">
        <v>5.737704918032787E-2</v>
      </c>
      <c r="AG317" s="107">
        <v>0</v>
      </c>
      <c r="AH317" s="107">
        <v>1</v>
      </c>
      <c r="AI317" s="106">
        <v>29131.813944977133</v>
      </c>
      <c r="AJ317" s="107">
        <v>1</v>
      </c>
      <c r="AK317" s="107">
        <v>0</v>
      </c>
      <c r="AL317" s="111">
        <v>0</v>
      </c>
      <c r="AM317" s="111">
        <v>0</v>
      </c>
      <c r="AN317" s="107">
        <v>0</v>
      </c>
      <c r="AO317" s="107">
        <v>11</v>
      </c>
      <c r="AP317" s="109">
        <v>0.15573770491803279</v>
      </c>
      <c r="AQ317" s="105">
        <v>0</v>
      </c>
      <c r="AR317" s="106">
        <v>365.58996778600005</v>
      </c>
      <c r="AS317" s="107">
        <v>0</v>
      </c>
      <c r="AT317" s="107">
        <v>0</v>
      </c>
      <c r="AU317" s="107">
        <v>2</v>
      </c>
      <c r="AV317" s="108">
        <v>0.79683362247099998</v>
      </c>
      <c r="AW317" s="107">
        <v>0</v>
      </c>
      <c r="AX317" s="107">
        <v>0</v>
      </c>
      <c r="AY317" s="107">
        <v>0</v>
      </c>
      <c r="AZ317" s="107">
        <v>0</v>
      </c>
      <c r="BA317" s="218" t="s">
        <v>588</v>
      </c>
      <c r="BB317" s="218" t="s">
        <v>589</v>
      </c>
      <c r="BC317" s="111">
        <v>1471</v>
      </c>
      <c r="BD317" s="107">
        <v>229</v>
      </c>
      <c r="BE317" s="107">
        <v>8</v>
      </c>
      <c r="BF317" s="109">
        <v>0.39344262295081966</v>
      </c>
      <c r="BG317" s="105">
        <v>0</v>
      </c>
      <c r="BH317" s="113">
        <v>92.294011264299996</v>
      </c>
      <c r="BI317" s="113">
        <v>0</v>
      </c>
      <c r="BJ317" s="113">
        <v>224.03762543899998</v>
      </c>
      <c r="BK317" s="113">
        <v>0</v>
      </c>
      <c r="BL317" s="113">
        <v>0</v>
      </c>
      <c r="BM317" s="113">
        <v>261.91661539900002</v>
      </c>
      <c r="BN317" s="113">
        <v>101.11885588970401</v>
      </c>
      <c r="BO317" s="105">
        <v>4</v>
      </c>
      <c r="BP317" s="105">
        <v>0</v>
      </c>
      <c r="BQ317" s="105">
        <v>0</v>
      </c>
      <c r="BR317" s="111" t="s">
        <v>564</v>
      </c>
      <c r="BS317" s="111" t="s">
        <v>564</v>
      </c>
      <c r="BT317" s="111" t="s">
        <v>564</v>
      </c>
      <c r="BU317" s="107">
        <v>0</v>
      </c>
      <c r="BV317" s="106">
        <v>0</v>
      </c>
      <c r="BW317" s="107">
        <v>6</v>
      </c>
      <c r="BX317" s="107">
        <v>141</v>
      </c>
      <c r="BY317" s="216">
        <v>2</v>
      </c>
      <c r="BZ317" s="220">
        <v>95.9</v>
      </c>
      <c r="CA317" s="111">
        <v>0</v>
      </c>
      <c r="CB317" s="111">
        <v>363</v>
      </c>
      <c r="CC317" s="111">
        <v>0</v>
      </c>
      <c r="CD317" s="112">
        <v>3</v>
      </c>
      <c r="CE317" s="114">
        <v>0.97299999999999998</v>
      </c>
      <c r="CF317" s="216">
        <v>10</v>
      </c>
      <c r="CG317" s="216">
        <v>212.5</v>
      </c>
      <c r="CH317" s="107">
        <v>0</v>
      </c>
      <c r="CI317" s="110"/>
      <c r="CJ317" s="107">
        <v>9</v>
      </c>
      <c r="CK317" s="107">
        <v>0</v>
      </c>
      <c r="CL317" s="112">
        <v>0</v>
      </c>
      <c r="CM317" s="112">
        <v>0</v>
      </c>
      <c r="CN317" s="115">
        <v>6.666666666666667</v>
      </c>
      <c r="CO317" s="115">
        <v>0</v>
      </c>
      <c r="CP317" s="115">
        <v>0</v>
      </c>
      <c r="CQ317" s="116">
        <v>44855.555555555555</v>
      </c>
      <c r="CR317" s="115">
        <v>0</v>
      </c>
      <c r="CS317" s="115">
        <v>0</v>
      </c>
      <c r="CT317" s="112">
        <v>7</v>
      </c>
      <c r="CU317" s="112">
        <v>151</v>
      </c>
      <c r="CV317" s="112">
        <v>0</v>
      </c>
      <c r="CW317" s="112">
        <v>0</v>
      </c>
    </row>
    <row r="318" spans="1:101" s="219" customFormat="1" x14ac:dyDescent="0.25">
      <c r="A318" s="110" t="s">
        <v>297</v>
      </c>
      <c r="B318" s="111">
        <v>282</v>
      </c>
      <c r="C318" s="111">
        <v>698</v>
      </c>
      <c r="D318" s="111">
        <v>11238</v>
      </c>
      <c r="E318" s="111">
        <v>1318</v>
      </c>
      <c r="F318" s="111">
        <v>14</v>
      </c>
      <c r="G318" s="111">
        <v>247</v>
      </c>
      <c r="H318" s="111">
        <v>1</v>
      </c>
      <c r="I318" s="111">
        <v>1</v>
      </c>
      <c r="J318" s="111">
        <v>249</v>
      </c>
      <c r="K318" s="216">
        <v>3</v>
      </c>
      <c r="L318" s="111">
        <v>553.20000000000005</v>
      </c>
      <c r="M318" s="111" t="s">
        <v>569</v>
      </c>
      <c r="N318" s="111">
        <v>18</v>
      </c>
      <c r="O318" s="111">
        <v>0</v>
      </c>
      <c r="P318" s="111">
        <v>0</v>
      </c>
      <c r="Q318" s="111">
        <v>83</v>
      </c>
      <c r="R318" s="109">
        <v>0.71951219512195119</v>
      </c>
      <c r="S318" s="111">
        <v>19</v>
      </c>
      <c r="T318" s="2">
        <v>0</v>
      </c>
      <c r="U318" s="107">
        <v>1</v>
      </c>
      <c r="V318" s="112">
        <v>35063</v>
      </c>
      <c r="W318" s="107">
        <v>391</v>
      </c>
      <c r="X318" s="217">
        <v>2</v>
      </c>
      <c r="Y318" s="217">
        <v>1042.5999999999999</v>
      </c>
      <c r="Z318" s="112">
        <v>0</v>
      </c>
      <c r="AA318" s="112">
        <v>0</v>
      </c>
      <c r="AB318" s="112">
        <v>813</v>
      </c>
      <c r="AC318" s="112">
        <v>28</v>
      </c>
      <c r="AD318" s="112">
        <v>10</v>
      </c>
      <c r="AE318" s="109">
        <v>0.52631578947368418</v>
      </c>
      <c r="AF318" s="109">
        <v>6.0869565217391307E-2</v>
      </c>
      <c r="AG318" s="107">
        <v>2</v>
      </c>
      <c r="AH318" s="107">
        <v>0</v>
      </c>
      <c r="AI318" s="106">
        <v>113463.87137254605</v>
      </c>
      <c r="AJ318" s="107">
        <v>3</v>
      </c>
      <c r="AK318" s="107">
        <v>0</v>
      </c>
      <c r="AL318" s="111">
        <v>0</v>
      </c>
      <c r="AM318" s="111">
        <v>0</v>
      </c>
      <c r="AN318" s="107">
        <v>4</v>
      </c>
      <c r="AO318" s="107">
        <v>15</v>
      </c>
      <c r="AP318" s="109">
        <v>0.23478260869565218</v>
      </c>
      <c r="AQ318" s="105">
        <v>30.210401947799998</v>
      </c>
      <c r="AR318" s="106">
        <v>182.63134968999998</v>
      </c>
      <c r="AS318" s="107">
        <v>7</v>
      </c>
      <c r="AT318" s="107">
        <v>10</v>
      </c>
      <c r="AU318" s="107">
        <v>25</v>
      </c>
      <c r="AV318" s="108">
        <v>110.284706477</v>
      </c>
      <c r="AW318" s="107">
        <v>0</v>
      </c>
      <c r="AX318" s="107">
        <v>0</v>
      </c>
      <c r="AY318" s="107">
        <v>0</v>
      </c>
      <c r="AZ318" s="107">
        <v>2</v>
      </c>
      <c r="BA318" s="218">
        <v>2</v>
      </c>
      <c r="BB318" s="218">
        <v>942.5</v>
      </c>
      <c r="BC318" s="111">
        <v>173</v>
      </c>
      <c r="BD318" s="107">
        <v>4340</v>
      </c>
      <c r="BE318" s="107">
        <v>83</v>
      </c>
      <c r="BF318" s="109">
        <v>0.4</v>
      </c>
      <c r="BG318" s="105">
        <v>1433.067659499</v>
      </c>
      <c r="BH318" s="113">
        <v>22114.961197799999</v>
      </c>
      <c r="BI318" s="113">
        <v>20734.260107300001</v>
      </c>
      <c r="BJ318" s="113">
        <v>27868.194258300002</v>
      </c>
      <c r="BK318" s="113">
        <v>2.5016686676400002</v>
      </c>
      <c r="BL318" s="113">
        <v>1012.6415442399999</v>
      </c>
      <c r="BM318" s="113">
        <v>108.383326387</v>
      </c>
      <c r="BN318" s="113">
        <v>12812.020326035272</v>
      </c>
      <c r="BO318" s="105">
        <v>23</v>
      </c>
      <c r="BP318" s="105">
        <v>0</v>
      </c>
      <c r="BQ318" s="105">
        <v>0</v>
      </c>
      <c r="BR318" s="111" t="s">
        <v>564</v>
      </c>
      <c r="BS318" s="111" t="s">
        <v>564</v>
      </c>
      <c r="BT318" s="111" t="s">
        <v>564</v>
      </c>
      <c r="BU318" s="107">
        <v>1</v>
      </c>
      <c r="BV318" s="106">
        <v>6</v>
      </c>
      <c r="BW318" s="107">
        <v>19</v>
      </c>
      <c r="BX318" s="107">
        <v>624</v>
      </c>
      <c r="BY318" s="216">
        <v>2</v>
      </c>
      <c r="BZ318" s="220">
        <v>273.10000000000002</v>
      </c>
      <c r="CA318" s="111">
        <v>2640</v>
      </c>
      <c r="CB318" s="111">
        <v>0</v>
      </c>
      <c r="CC318" s="111">
        <v>0</v>
      </c>
      <c r="CD318" s="112">
        <v>95</v>
      </c>
      <c r="CE318" s="114">
        <v>0.95299999999999996</v>
      </c>
      <c r="CF318" s="216">
        <v>7</v>
      </c>
      <c r="CG318" s="216">
        <v>162</v>
      </c>
      <c r="CH318" s="107">
        <v>11</v>
      </c>
      <c r="CI318" s="110"/>
      <c r="CJ318" s="107">
        <v>11</v>
      </c>
      <c r="CK318" s="107">
        <v>1</v>
      </c>
      <c r="CL318" s="112">
        <v>1</v>
      </c>
      <c r="CM318" s="112">
        <v>2</v>
      </c>
      <c r="CN318" s="115">
        <v>58.333333333333336</v>
      </c>
      <c r="CO318" s="115">
        <v>727.33333333333337</v>
      </c>
      <c r="CP318" s="115">
        <v>64427</v>
      </c>
      <c r="CQ318" s="116">
        <v>1916555.5555555557</v>
      </c>
      <c r="CR318" s="115">
        <v>10</v>
      </c>
      <c r="CS318" s="115">
        <v>2</v>
      </c>
      <c r="CT318" s="112">
        <v>41</v>
      </c>
      <c r="CU318" s="112">
        <v>13</v>
      </c>
      <c r="CV318" s="112">
        <v>1981</v>
      </c>
      <c r="CW318" s="112">
        <v>67</v>
      </c>
    </row>
    <row r="319" spans="1:101" s="219" customFormat="1" x14ac:dyDescent="0.25">
      <c r="A319" s="110" t="s">
        <v>85</v>
      </c>
      <c r="B319" s="111">
        <v>66</v>
      </c>
      <c r="C319" s="111">
        <v>123</v>
      </c>
      <c r="D319" s="111">
        <v>2065</v>
      </c>
      <c r="E319" s="111">
        <v>110</v>
      </c>
      <c r="F319" s="111">
        <v>8</v>
      </c>
      <c r="G319" s="111">
        <v>19</v>
      </c>
      <c r="H319" s="111">
        <v>1</v>
      </c>
      <c r="I319" s="111"/>
      <c r="J319" s="111">
        <v>22</v>
      </c>
      <c r="K319" s="216">
        <v>0</v>
      </c>
      <c r="L319" s="111">
        <v>0</v>
      </c>
      <c r="M319" s="111" t="s">
        <v>568</v>
      </c>
      <c r="N319" s="111">
        <v>2</v>
      </c>
      <c r="O319" s="111">
        <v>31</v>
      </c>
      <c r="P319" s="111">
        <v>0</v>
      </c>
      <c r="Q319" s="111">
        <v>8</v>
      </c>
      <c r="R319" s="109">
        <v>0.83333333333333337</v>
      </c>
      <c r="S319" s="111">
        <v>6</v>
      </c>
      <c r="T319" s="2">
        <v>0</v>
      </c>
      <c r="U319" s="107">
        <v>1</v>
      </c>
      <c r="V319" s="112">
        <v>18364</v>
      </c>
      <c r="W319" s="107">
        <v>238</v>
      </c>
      <c r="X319" s="217">
        <v>0</v>
      </c>
      <c r="Y319" s="217">
        <v>0</v>
      </c>
      <c r="Z319" s="112">
        <v>0</v>
      </c>
      <c r="AA319" s="112">
        <v>0</v>
      </c>
      <c r="AB319" s="112">
        <v>626</v>
      </c>
      <c r="AC319" s="112">
        <v>4</v>
      </c>
      <c r="AD319" s="112">
        <v>0</v>
      </c>
      <c r="AE319" s="109">
        <v>0.70731707317073167</v>
      </c>
      <c r="AF319" s="109">
        <v>4.878048780487805E-2</v>
      </c>
      <c r="AG319" s="107">
        <v>0</v>
      </c>
      <c r="AH319" s="107">
        <v>0</v>
      </c>
      <c r="AI319" s="106">
        <v>0</v>
      </c>
      <c r="AJ319" s="107">
        <v>2</v>
      </c>
      <c r="AK319" s="107">
        <v>0</v>
      </c>
      <c r="AL319" s="111">
        <v>0</v>
      </c>
      <c r="AM319" s="111">
        <v>0</v>
      </c>
      <c r="AN319" s="107">
        <v>0</v>
      </c>
      <c r="AO319" s="107">
        <v>12</v>
      </c>
      <c r="AP319" s="109">
        <v>0.29268292682926828</v>
      </c>
      <c r="AQ319" s="105">
        <v>267.08786253900001</v>
      </c>
      <c r="AR319" s="106">
        <v>106.92278241099999</v>
      </c>
      <c r="AS319" s="107">
        <v>0</v>
      </c>
      <c r="AT319" s="107">
        <v>5</v>
      </c>
      <c r="AU319" s="107">
        <v>6</v>
      </c>
      <c r="AV319" s="108">
        <v>48.360883049000002</v>
      </c>
      <c r="AW319" s="107">
        <v>1</v>
      </c>
      <c r="AX319" s="107">
        <v>0</v>
      </c>
      <c r="AY319" s="107">
        <v>0</v>
      </c>
      <c r="AZ319" s="107">
        <v>0</v>
      </c>
      <c r="BA319" s="218" t="s">
        <v>588</v>
      </c>
      <c r="BB319" s="218" t="s">
        <v>589</v>
      </c>
      <c r="BC319" s="111">
        <v>0</v>
      </c>
      <c r="BD319" s="107">
        <v>1363</v>
      </c>
      <c r="BE319" s="107">
        <v>6</v>
      </c>
      <c r="BF319" s="109">
        <v>0.70731707317073167</v>
      </c>
      <c r="BG319" s="105">
        <v>0</v>
      </c>
      <c r="BH319" s="113">
        <v>182.03654142599999</v>
      </c>
      <c r="BI319" s="113">
        <v>22.827739206</v>
      </c>
      <c r="BJ319" s="113">
        <v>1312.3142820800001</v>
      </c>
      <c r="BK319" s="113">
        <v>22.827739206</v>
      </c>
      <c r="BL319" s="113">
        <v>102.879192014</v>
      </c>
      <c r="BM319" s="113">
        <v>103.215233079</v>
      </c>
      <c r="BN319" s="113">
        <v>4657.1729841431752</v>
      </c>
      <c r="BO319" s="105">
        <v>4</v>
      </c>
      <c r="BP319" s="105">
        <v>0</v>
      </c>
      <c r="BQ319" s="105">
        <v>0</v>
      </c>
      <c r="BR319" s="111" t="s">
        <v>564</v>
      </c>
      <c r="BS319" s="111" t="s">
        <v>564</v>
      </c>
      <c r="BT319" s="111" t="s">
        <v>564</v>
      </c>
      <c r="BU319" s="107">
        <v>1</v>
      </c>
      <c r="BV319" s="106">
        <v>2</v>
      </c>
      <c r="BW319" s="107">
        <v>14</v>
      </c>
      <c r="BX319" s="107">
        <v>510</v>
      </c>
      <c r="BY319" s="216" t="s">
        <v>588</v>
      </c>
      <c r="BZ319" s="216" t="s">
        <v>589</v>
      </c>
      <c r="CA319" s="111">
        <v>0</v>
      </c>
      <c r="CB319" s="111">
        <v>133</v>
      </c>
      <c r="CC319" s="111">
        <v>0</v>
      </c>
      <c r="CD319" s="112">
        <v>28</v>
      </c>
      <c r="CE319" s="114">
        <v>0.91900000000000004</v>
      </c>
      <c r="CF319" s="216">
        <v>5</v>
      </c>
      <c r="CG319" s="216">
        <v>96.8</v>
      </c>
      <c r="CH319" s="107">
        <v>2</v>
      </c>
      <c r="CI319" s="110"/>
      <c r="CJ319" s="107">
        <v>5</v>
      </c>
      <c r="CK319" s="107">
        <v>0</v>
      </c>
      <c r="CL319" s="112">
        <v>0</v>
      </c>
      <c r="CM319" s="112">
        <v>0</v>
      </c>
      <c r="CN319" s="115">
        <v>21.666666666666668</v>
      </c>
      <c r="CO319" s="115">
        <v>558.33333333333337</v>
      </c>
      <c r="CP319" s="115">
        <v>44204.333333333336</v>
      </c>
      <c r="CQ319" s="116">
        <v>244666.66666666669</v>
      </c>
      <c r="CR319" s="115">
        <v>0</v>
      </c>
      <c r="CS319" s="115">
        <v>2</v>
      </c>
      <c r="CT319" s="112">
        <v>2</v>
      </c>
      <c r="CU319" s="112">
        <v>0</v>
      </c>
      <c r="CV319" s="112">
        <v>522</v>
      </c>
      <c r="CW319" s="112">
        <v>123</v>
      </c>
    </row>
    <row r="320" spans="1:101" s="219" customFormat="1" x14ac:dyDescent="0.25">
      <c r="A320" s="110" t="s">
        <v>239</v>
      </c>
      <c r="B320" s="111">
        <v>23</v>
      </c>
      <c r="C320" s="111">
        <v>68</v>
      </c>
      <c r="D320" s="111">
        <v>866</v>
      </c>
      <c r="E320" s="111">
        <v>17</v>
      </c>
      <c r="F320" s="111">
        <v>4</v>
      </c>
      <c r="G320" s="111">
        <v>27</v>
      </c>
      <c r="H320" s="111"/>
      <c r="I320" s="111"/>
      <c r="J320" s="111">
        <v>4</v>
      </c>
      <c r="K320" s="216">
        <v>7</v>
      </c>
      <c r="L320" s="111">
        <v>593.29999999999995</v>
      </c>
      <c r="M320" s="111" t="s">
        <v>569</v>
      </c>
      <c r="N320" s="111">
        <v>2</v>
      </c>
      <c r="O320" s="111">
        <v>0</v>
      </c>
      <c r="P320" s="111">
        <v>0</v>
      </c>
      <c r="Q320" s="111">
        <v>29</v>
      </c>
      <c r="R320" s="109">
        <v>0.64500000000000002</v>
      </c>
      <c r="S320" s="111">
        <v>3</v>
      </c>
      <c r="T320" s="2">
        <v>0</v>
      </c>
      <c r="U320" s="107">
        <v>0</v>
      </c>
      <c r="V320" s="112">
        <v>810</v>
      </c>
      <c r="W320" s="107">
        <v>135</v>
      </c>
      <c r="X320" s="217">
        <v>0</v>
      </c>
      <c r="Y320" s="217">
        <v>0</v>
      </c>
      <c r="Z320" s="112">
        <v>0</v>
      </c>
      <c r="AA320" s="112">
        <v>0</v>
      </c>
      <c r="AB320" s="112">
        <v>11</v>
      </c>
      <c r="AC320" s="112">
        <v>0</v>
      </c>
      <c r="AD320" s="112">
        <v>0</v>
      </c>
      <c r="AE320" s="109">
        <v>0.51700000000000002</v>
      </c>
      <c r="AF320" s="109">
        <v>4.8000000000000001E-2</v>
      </c>
      <c r="AG320" s="107">
        <v>0</v>
      </c>
      <c r="AH320" s="107">
        <v>0</v>
      </c>
      <c r="AI320" s="106">
        <v>0</v>
      </c>
      <c r="AJ320" s="107">
        <v>0</v>
      </c>
      <c r="AK320" s="107">
        <v>0</v>
      </c>
      <c r="AL320" s="111">
        <v>0</v>
      </c>
      <c r="AM320" s="111">
        <v>0</v>
      </c>
      <c r="AN320" s="107">
        <v>0</v>
      </c>
      <c r="AO320" s="107">
        <v>19</v>
      </c>
      <c r="AP320" s="109">
        <v>0.216</v>
      </c>
      <c r="AQ320" s="105">
        <v>0</v>
      </c>
      <c r="AR320" s="106">
        <v>0</v>
      </c>
      <c r="AS320" s="107">
        <v>7</v>
      </c>
      <c r="AT320" s="107">
        <v>1</v>
      </c>
      <c r="AU320" s="107">
        <v>4</v>
      </c>
      <c r="AV320" s="108">
        <v>45.475993902399999</v>
      </c>
      <c r="AW320" s="107">
        <v>0</v>
      </c>
      <c r="AX320" s="107">
        <v>0</v>
      </c>
      <c r="AY320" s="107">
        <v>0</v>
      </c>
      <c r="AZ320" s="107">
        <v>1</v>
      </c>
      <c r="BA320" s="218" t="s">
        <v>588</v>
      </c>
      <c r="BB320" s="218" t="s">
        <v>589</v>
      </c>
      <c r="BC320" s="111">
        <v>180</v>
      </c>
      <c r="BD320" s="107">
        <v>1707</v>
      </c>
      <c r="BE320" s="107">
        <v>251</v>
      </c>
      <c r="BF320" s="109">
        <v>0.439</v>
      </c>
      <c r="BG320" s="105">
        <v>1.43617839234E-2</v>
      </c>
      <c r="BH320" s="113">
        <v>1422.9186475700001</v>
      </c>
      <c r="BI320" s="113">
        <v>126.78711725300001</v>
      </c>
      <c r="BJ320" s="113">
        <v>1663.25758541</v>
      </c>
      <c r="BK320" s="113">
        <v>126.153977278</v>
      </c>
      <c r="BL320" s="113">
        <v>0.63313938519099999</v>
      </c>
      <c r="BM320" s="113">
        <v>186.45486945799999</v>
      </c>
      <c r="BN320" s="113">
        <v>864.6795811144292</v>
      </c>
      <c r="BO320" s="105">
        <v>2</v>
      </c>
      <c r="BP320" s="105">
        <v>0</v>
      </c>
      <c r="BQ320" s="105">
        <v>0</v>
      </c>
      <c r="BR320" s="111" t="s">
        <v>564</v>
      </c>
      <c r="BS320" s="111" t="s">
        <v>564</v>
      </c>
      <c r="BT320" s="111" t="s">
        <v>564</v>
      </c>
      <c r="BU320" s="107">
        <v>0</v>
      </c>
      <c r="BV320" s="106">
        <v>1</v>
      </c>
      <c r="BW320" s="107">
        <v>2</v>
      </c>
      <c r="BX320" s="107">
        <v>23</v>
      </c>
      <c r="BY320" s="216" t="s">
        <v>588</v>
      </c>
      <c r="BZ320" s="216" t="s">
        <v>589</v>
      </c>
      <c r="CA320" s="111">
        <v>87</v>
      </c>
      <c r="CB320" s="111">
        <v>582</v>
      </c>
      <c r="CC320" s="111">
        <v>0</v>
      </c>
      <c r="CD320" s="112">
        <v>44</v>
      </c>
      <c r="CE320" s="114">
        <v>0.92999999999999994</v>
      </c>
      <c r="CF320" s="216">
        <v>1</v>
      </c>
      <c r="CG320" s="216">
        <v>41.2</v>
      </c>
      <c r="CH320" s="107">
        <v>2</v>
      </c>
      <c r="CI320" s="110"/>
      <c r="CJ320" s="107">
        <v>3</v>
      </c>
      <c r="CK320" s="107">
        <v>0</v>
      </c>
      <c r="CL320" s="112">
        <v>0</v>
      </c>
      <c r="CM320" s="112">
        <v>0</v>
      </c>
      <c r="CN320" s="115">
        <v>30</v>
      </c>
      <c r="CO320" s="115">
        <v>522.66666666666663</v>
      </c>
      <c r="CP320" s="115">
        <v>23834.333333333332</v>
      </c>
      <c r="CQ320" s="116">
        <v>1122748.1481481481</v>
      </c>
      <c r="CR320" s="115">
        <v>0</v>
      </c>
      <c r="CS320" s="115">
        <v>1</v>
      </c>
      <c r="CT320" s="112">
        <v>8</v>
      </c>
      <c r="CU320" s="112">
        <v>0</v>
      </c>
      <c r="CV320" s="112">
        <v>981</v>
      </c>
      <c r="CW320" s="112">
        <v>576</v>
      </c>
    </row>
    <row r="321" spans="1:101" s="219" customFormat="1" x14ac:dyDescent="0.25">
      <c r="A321" s="110" t="s">
        <v>68</v>
      </c>
      <c r="B321" s="111">
        <v>8</v>
      </c>
      <c r="C321" s="111">
        <v>32</v>
      </c>
      <c r="D321" s="111">
        <v>680</v>
      </c>
      <c r="E321" s="111">
        <v>9</v>
      </c>
      <c r="F321" s="111">
        <v>0</v>
      </c>
      <c r="G321" s="111">
        <v>26</v>
      </c>
      <c r="H321" s="111"/>
      <c r="I321" s="111"/>
      <c r="J321" s="111">
        <v>13</v>
      </c>
      <c r="K321" s="216">
        <v>5</v>
      </c>
      <c r="L321" s="111">
        <v>1838.6</v>
      </c>
      <c r="M321" s="111" t="s">
        <v>568</v>
      </c>
      <c r="N321" s="111">
        <v>15</v>
      </c>
      <c r="O321" s="111">
        <v>0</v>
      </c>
      <c r="P321" s="111">
        <v>0</v>
      </c>
      <c r="Q321" s="111">
        <v>11</v>
      </c>
      <c r="R321" s="109">
        <v>0.53</v>
      </c>
      <c r="S321" s="111">
        <v>4</v>
      </c>
      <c r="T321" s="2">
        <v>0</v>
      </c>
      <c r="U321" s="107">
        <v>1</v>
      </c>
      <c r="V321" s="112">
        <v>274</v>
      </c>
      <c r="W321" s="107">
        <v>61</v>
      </c>
      <c r="X321" s="217">
        <v>5</v>
      </c>
      <c r="Y321" s="217">
        <v>5458.3</v>
      </c>
      <c r="Z321" s="112">
        <v>0</v>
      </c>
      <c r="AA321" s="112">
        <v>0</v>
      </c>
      <c r="AB321" s="112">
        <v>2462</v>
      </c>
      <c r="AC321" s="112">
        <v>37</v>
      </c>
      <c r="AD321" s="112">
        <v>3</v>
      </c>
      <c r="AE321" s="109">
        <v>0.41605839416058393</v>
      </c>
      <c r="AF321" s="109">
        <v>2.1897810218978103E-2</v>
      </c>
      <c r="AG321" s="107">
        <v>0</v>
      </c>
      <c r="AH321" s="107">
        <v>2</v>
      </c>
      <c r="AI321" s="106">
        <v>0</v>
      </c>
      <c r="AJ321" s="107">
        <v>0</v>
      </c>
      <c r="AK321" s="107">
        <v>1</v>
      </c>
      <c r="AL321" s="111">
        <v>0</v>
      </c>
      <c r="AM321" s="111">
        <v>0</v>
      </c>
      <c r="AN321" s="107">
        <v>1</v>
      </c>
      <c r="AO321" s="107">
        <v>13</v>
      </c>
      <c r="AP321" s="109">
        <v>0.12408759124087591</v>
      </c>
      <c r="AQ321" s="105">
        <v>0</v>
      </c>
      <c r="AR321" s="106">
        <v>319.366440275</v>
      </c>
      <c r="AS321" s="107">
        <v>1</v>
      </c>
      <c r="AT321" s="107">
        <v>2</v>
      </c>
      <c r="AU321" s="107">
        <v>1</v>
      </c>
      <c r="AV321" s="108">
        <v>0.80903794464199996</v>
      </c>
      <c r="AW321" s="107">
        <v>0</v>
      </c>
      <c r="AX321" s="107">
        <v>1</v>
      </c>
      <c r="AY321" s="107">
        <v>0</v>
      </c>
      <c r="AZ321" s="107">
        <v>3</v>
      </c>
      <c r="BA321" s="218" t="s">
        <v>588</v>
      </c>
      <c r="BB321" s="218" t="s">
        <v>589</v>
      </c>
      <c r="BC321" s="111">
        <v>758</v>
      </c>
      <c r="BD321" s="107">
        <v>8931</v>
      </c>
      <c r="BE321" s="107">
        <v>3054</v>
      </c>
      <c r="BF321" s="109">
        <v>0.32116788321167883</v>
      </c>
      <c r="BG321" s="105">
        <v>0</v>
      </c>
      <c r="BH321" s="113">
        <v>5727.6961500699999</v>
      </c>
      <c r="BI321" s="113">
        <v>8816.033504250001</v>
      </c>
      <c r="BJ321" s="113">
        <v>7405.7733204699989</v>
      </c>
      <c r="BK321" s="113">
        <v>6515.5799909900006</v>
      </c>
      <c r="BL321" s="113">
        <v>0</v>
      </c>
      <c r="BM321" s="113">
        <v>184.27469002499998</v>
      </c>
      <c r="BN321" s="113">
        <v>63.407799698287995</v>
      </c>
      <c r="BO321" s="105">
        <v>7</v>
      </c>
      <c r="BP321" s="105">
        <v>0</v>
      </c>
      <c r="BQ321" s="105">
        <v>0</v>
      </c>
      <c r="BR321" s="111" t="s">
        <v>564</v>
      </c>
      <c r="BS321" s="111" t="s">
        <v>564</v>
      </c>
      <c r="BT321" s="111" t="s">
        <v>564</v>
      </c>
      <c r="BU321" s="107">
        <v>0</v>
      </c>
      <c r="BV321" s="106">
        <v>1</v>
      </c>
      <c r="BW321" s="107">
        <v>15</v>
      </c>
      <c r="BX321" s="107">
        <v>666</v>
      </c>
      <c r="BY321" s="216">
        <v>4</v>
      </c>
      <c r="BZ321" s="220">
        <v>1640.4</v>
      </c>
      <c r="CA321" s="111">
        <v>86</v>
      </c>
      <c r="CB321" s="111">
        <v>653</v>
      </c>
      <c r="CC321" s="111">
        <v>2</v>
      </c>
      <c r="CD321" s="112">
        <v>8</v>
      </c>
      <c r="CE321" s="114">
        <v>0.97399999999999998</v>
      </c>
      <c r="CF321" s="216">
        <v>3</v>
      </c>
      <c r="CG321" s="216">
        <v>732.3</v>
      </c>
      <c r="CH321" s="107">
        <v>15</v>
      </c>
      <c r="CI321" s="110"/>
      <c r="CJ321" s="107">
        <v>10</v>
      </c>
      <c r="CK321" s="107">
        <v>0</v>
      </c>
      <c r="CL321" s="112">
        <v>0</v>
      </c>
      <c r="CM321" s="112">
        <v>1</v>
      </c>
      <c r="CN321" s="115">
        <v>10</v>
      </c>
      <c r="CO321" s="115">
        <v>35.333333333333336</v>
      </c>
      <c r="CP321" s="115">
        <v>5760</v>
      </c>
      <c r="CQ321" s="116">
        <v>108740.74074074073</v>
      </c>
      <c r="CR321" s="115">
        <v>3</v>
      </c>
      <c r="CS321" s="115">
        <v>1</v>
      </c>
      <c r="CT321" s="112">
        <v>4</v>
      </c>
      <c r="CU321" s="112">
        <v>83</v>
      </c>
      <c r="CV321" s="112">
        <v>54</v>
      </c>
      <c r="CW321" s="112">
        <v>0</v>
      </c>
    </row>
    <row r="322" spans="1:101" s="219" customFormat="1" x14ac:dyDescent="0.25">
      <c r="A322" s="110" t="s">
        <v>168</v>
      </c>
      <c r="B322" s="111">
        <v>4</v>
      </c>
      <c r="C322" s="111">
        <v>11</v>
      </c>
      <c r="D322" s="111">
        <v>166</v>
      </c>
      <c r="E322" s="111">
        <v>6</v>
      </c>
      <c r="F322" s="111">
        <v>0</v>
      </c>
      <c r="G322" s="111">
        <v>25</v>
      </c>
      <c r="H322" s="111"/>
      <c r="I322" s="111"/>
      <c r="J322" s="111">
        <v>0</v>
      </c>
      <c r="K322" s="216">
        <v>0</v>
      </c>
      <c r="L322" s="111">
        <v>0</v>
      </c>
      <c r="M322" s="111" t="s">
        <v>569</v>
      </c>
      <c r="N322" s="111">
        <v>1</v>
      </c>
      <c r="O322" s="111">
        <v>0</v>
      </c>
      <c r="P322" s="111">
        <v>0</v>
      </c>
      <c r="Q322" s="111">
        <v>14</v>
      </c>
      <c r="R322" s="109">
        <v>0.77391304347826084</v>
      </c>
      <c r="S322" s="111">
        <v>0</v>
      </c>
      <c r="T322" s="2">
        <v>0</v>
      </c>
      <c r="U322" s="107">
        <v>1</v>
      </c>
      <c r="V322" s="112">
        <v>192</v>
      </c>
      <c r="W322" s="107">
        <v>48</v>
      </c>
      <c r="X322" s="217">
        <v>1</v>
      </c>
      <c r="Y322" s="217">
        <v>1266.5</v>
      </c>
      <c r="Z322" s="112">
        <v>0</v>
      </c>
      <c r="AA322" s="112">
        <v>0</v>
      </c>
      <c r="AB322" s="112">
        <v>329</v>
      </c>
      <c r="AC322" s="112">
        <v>0</v>
      </c>
      <c r="AD322" s="112">
        <v>1</v>
      </c>
      <c r="AE322" s="109">
        <v>0.39072847682119205</v>
      </c>
      <c r="AF322" s="109">
        <v>3.2894736842105261E-2</v>
      </c>
      <c r="AG322" s="107">
        <v>0</v>
      </c>
      <c r="AH322" s="107">
        <v>0</v>
      </c>
      <c r="AI322" s="107">
        <v>0</v>
      </c>
      <c r="AJ322" s="107">
        <v>0</v>
      </c>
      <c r="AK322" s="107">
        <v>0</v>
      </c>
      <c r="AL322" s="111">
        <v>0</v>
      </c>
      <c r="AM322" s="111">
        <v>0</v>
      </c>
      <c r="AN322" s="107">
        <v>3</v>
      </c>
      <c r="AO322" s="107">
        <v>4</v>
      </c>
      <c r="AP322" s="109">
        <v>0.19736842105263158</v>
      </c>
      <c r="AQ322" s="105">
        <v>0</v>
      </c>
      <c r="AR322" s="106">
        <v>0</v>
      </c>
      <c r="AS322" s="107">
        <v>1</v>
      </c>
      <c r="AT322" s="107">
        <v>2</v>
      </c>
      <c r="AU322" s="107">
        <v>1</v>
      </c>
      <c r="AV322" s="108">
        <v>4.8345092022999996</v>
      </c>
      <c r="AW322" s="107">
        <v>0</v>
      </c>
      <c r="AX322" s="107">
        <v>0</v>
      </c>
      <c r="AY322" s="107">
        <v>0</v>
      </c>
      <c r="AZ322" s="107">
        <v>0</v>
      </c>
      <c r="BA322" s="218">
        <v>1</v>
      </c>
      <c r="BB322" s="218">
        <v>2659</v>
      </c>
      <c r="BC322" s="111">
        <v>144</v>
      </c>
      <c r="BD322" s="107">
        <v>1461</v>
      </c>
      <c r="BE322" s="107">
        <v>22</v>
      </c>
      <c r="BF322" s="109">
        <v>0.42763157894736842</v>
      </c>
      <c r="BG322" s="105">
        <v>0</v>
      </c>
      <c r="BH322" s="113">
        <v>14.832270027</v>
      </c>
      <c r="BI322" s="113">
        <v>206.627766667</v>
      </c>
      <c r="BJ322" s="113">
        <v>252.779114951</v>
      </c>
      <c r="BK322" s="113">
        <v>0</v>
      </c>
      <c r="BL322" s="113">
        <v>0</v>
      </c>
      <c r="BM322" s="113">
        <v>8.9606422890299999</v>
      </c>
      <c r="BN322" s="113">
        <v>50.530455744904295</v>
      </c>
      <c r="BO322" s="105">
        <v>8</v>
      </c>
      <c r="BP322" s="105">
        <v>0</v>
      </c>
      <c r="BQ322" s="105">
        <v>0</v>
      </c>
      <c r="BR322" s="111" t="s">
        <v>564</v>
      </c>
      <c r="BS322" s="111" t="s">
        <v>564</v>
      </c>
      <c r="BT322" s="111" t="s">
        <v>564</v>
      </c>
      <c r="BU322" s="107">
        <v>0</v>
      </c>
      <c r="BV322" s="106">
        <v>0</v>
      </c>
      <c r="BW322" s="107">
        <v>0</v>
      </c>
      <c r="BX322" s="107">
        <v>0</v>
      </c>
      <c r="BY322" s="216" t="s">
        <v>588</v>
      </c>
      <c r="BZ322" s="216" t="s">
        <v>589</v>
      </c>
      <c r="CA322" s="111">
        <v>0</v>
      </c>
      <c r="CB322" s="111">
        <v>271</v>
      </c>
      <c r="CC322" s="111">
        <v>0</v>
      </c>
      <c r="CD322" s="112">
        <v>3</v>
      </c>
      <c r="CE322" s="114">
        <v>0.93199999999999994</v>
      </c>
      <c r="CF322" s="216">
        <v>0</v>
      </c>
      <c r="CG322" s="216">
        <v>0</v>
      </c>
      <c r="CH322" s="107">
        <v>1</v>
      </c>
      <c r="CI322" s="110"/>
      <c r="CJ322" s="107">
        <v>5</v>
      </c>
      <c r="CK322" s="107">
        <v>0</v>
      </c>
      <c r="CL322" s="112">
        <v>0</v>
      </c>
      <c r="CM322" s="112">
        <v>1</v>
      </c>
      <c r="CN322" s="115">
        <v>13.333333333333334</v>
      </c>
      <c r="CO322" s="115">
        <v>0</v>
      </c>
      <c r="CP322" s="115">
        <v>0</v>
      </c>
      <c r="CQ322" s="116">
        <v>29903.703703703704</v>
      </c>
      <c r="CR322" s="115">
        <v>1</v>
      </c>
      <c r="CS322" s="115">
        <v>0</v>
      </c>
      <c r="CT322" s="112">
        <v>0</v>
      </c>
      <c r="CU322" s="112">
        <v>442</v>
      </c>
      <c r="CV322" s="112">
        <v>2</v>
      </c>
      <c r="CW322" s="112">
        <v>0</v>
      </c>
    </row>
    <row r="323" spans="1:101" s="219" customFormat="1" x14ac:dyDescent="0.25">
      <c r="A323" s="110" t="s">
        <v>287</v>
      </c>
      <c r="B323" s="111">
        <v>9</v>
      </c>
      <c r="C323" s="111">
        <v>40</v>
      </c>
      <c r="D323" s="111">
        <v>596</v>
      </c>
      <c r="E323" s="111">
        <v>18</v>
      </c>
      <c r="F323" s="111">
        <v>0</v>
      </c>
      <c r="G323" s="111">
        <v>16</v>
      </c>
      <c r="H323" s="111"/>
      <c r="I323" s="111"/>
      <c r="J323" s="111">
        <v>6</v>
      </c>
      <c r="K323" s="216">
        <v>7</v>
      </c>
      <c r="L323" s="111">
        <v>714.1</v>
      </c>
      <c r="M323" s="111" t="s">
        <v>569</v>
      </c>
      <c r="N323" s="111">
        <v>0</v>
      </c>
      <c r="O323" s="111">
        <v>0</v>
      </c>
      <c r="P323" s="111">
        <v>0</v>
      </c>
      <c r="Q323" s="111">
        <v>7</v>
      </c>
      <c r="R323" s="109">
        <v>0.64500000000000002</v>
      </c>
      <c r="S323" s="111">
        <v>0</v>
      </c>
      <c r="T323" s="2">
        <v>0</v>
      </c>
      <c r="U323" s="107">
        <v>0</v>
      </c>
      <c r="V323" s="112">
        <v>439</v>
      </c>
      <c r="W323" s="107">
        <v>1229</v>
      </c>
      <c r="X323" s="217">
        <v>2</v>
      </c>
      <c r="Y323" s="217">
        <v>50.6</v>
      </c>
      <c r="Z323" s="112">
        <v>0</v>
      </c>
      <c r="AA323" s="112">
        <v>0</v>
      </c>
      <c r="AB323" s="112">
        <v>148</v>
      </c>
      <c r="AC323" s="112">
        <v>0</v>
      </c>
      <c r="AD323" s="112">
        <v>0</v>
      </c>
      <c r="AE323" s="109">
        <v>0.51700000000000002</v>
      </c>
      <c r="AF323" s="109">
        <v>4.8000000000000001E-2</v>
      </c>
      <c r="AG323" s="107">
        <v>0</v>
      </c>
      <c r="AH323" s="107">
        <v>0</v>
      </c>
      <c r="AI323" s="106">
        <v>0</v>
      </c>
      <c r="AJ323" s="107">
        <v>0</v>
      </c>
      <c r="AK323" s="107">
        <v>0</v>
      </c>
      <c r="AL323" s="111">
        <v>0</v>
      </c>
      <c r="AM323" s="111">
        <v>0</v>
      </c>
      <c r="AN323" s="107">
        <v>0</v>
      </c>
      <c r="AO323" s="107">
        <v>5</v>
      </c>
      <c r="AP323" s="109">
        <v>0.216</v>
      </c>
      <c r="AQ323" s="105">
        <v>0</v>
      </c>
      <c r="AR323" s="106">
        <v>174.306741542</v>
      </c>
      <c r="AS323" s="107">
        <v>0</v>
      </c>
      <c r="AT323" s="107">
        <v>4</v>
      </c>
      <c r="AU323" s="107">
        <v>3</v>
      </c>
      <c r="AV323" s="108">
        <v>26.055026079299999</v>
      </c>
      <c r="AW323" s="107">
        <v>0</v>
      </c>
      <c r="AX323" s="107">
        <v>0</v>
      </c>
      <c r="AY323" s="107">
        <v>0</v>
      </c>
      <c r="AZ323" s="107">
        <v>0</v>
      </c>
      <c r="BA323" s="218" t="s">
        <v>588</v>
      </c>
      <c r="BB323" s="218" t="s">
        <v>589</v>
      </c>
      <c r="BC323" s="111">
        <v>0</v>
      </c>
      <c r="BD323" s="107">
        <v>2483</v>
      </c>
      <c r="BE323" s="107">
        <v>348</v>
      </c>
      <c r="BF323" s="109">
        <v>0.439</v>
      </c>
      <c r="BG323" s="105">
        <v>2.9343023165999998E-2</v>
      </c>
      <c r="BH323" s="113">
        <v>0</v>
      </c>
      <c r="BI323" s="113">
        <v>0</v>
      </c>
      <c r="BJ323" s="113">
        <v>27.057909210000002</v>
      </c>
      <c r="BK323" s="113">
        <v>0</v>
      </c>
      <c r="BL323" s="113">
        <v>0</v>
      </c>
      <c r="BM323" s="113">
        <v>93.690707069699997</v>
      </c>
      <c r="BN323" s="113">
        <v>404.91480161810887</v>
      </c>
      <c r="BO323" s="105">
        <v>4</v>
      </c>
      <c r="BP323" s="105">
        <v>0</v>
      </c>
      <c r="BQ323" s="105">
        <v>0</v>
      </c>
      <c r="BR323" s="111" t="s">
        <v>564</v>
      </c>
      <c r="BS323" s="111" t="s">
        <v>564</v>
      </c>
      <c r="BT323" s="111" t="s">
        <v>564</v>
      </c>
      <c r="BU323" s="107">
        <v>0</v>
      </c>
      <c r="BV323" s="106">
        <v>0</v>
      </c>
      <c r="BW323" s="107">
        <v>8</v>
      </c>
      <c r="BX323" s="107">
        <v>789</v>
      </c>
      <c r="BY323" s="216">
        <v>2</v>
      </c>
      <c r="BZ323" s="220">
        <v>1278.5999999999999</v>
      </c>
      <c r="CA323" s="111">
        <v>99</v>
      </c>
      <c r="CB323" s="111">
        <v>0</v>
      </c>
      <c r="CC323" s="111">
        <v>0</v>
      </c>
      <c r="CD323" s="112">
        <v>16</v>
      </c>
      <c r="CE323" s="114">
        <v>0.93300000000000005</v>
      </c>
      <c r="CF323" s="216">
        <v>3</v>
      </c>
      <c r="CG323" s="216">
        <v>74.8</v>
      </c>
      <c r="CH323" s="107">
        <v>6</v>
      </c>
      <c r="CI323" s="110"/>
      <c r="CJ323" s="107">
        <v>3</v>
      </c>
      <c r="CK323" s="107">
        <v>0</v>
      </c>
      <c r="CL323" s="112">
        <v>0</v>
      </c>
      <c r="CM323" s="112">
        <v>0</v>
      </c>
      <c r="CN323" s="115">
        <v>10</v>
      </c>
      <c r="CO323" s="115">
        <v>26</v>
      </c>
      <c r="CP323" s="115">
        <v>1176</v>
      </c>
      <c r="CQ323" s="116">
        <v>47574.074074074073</v>
      </c>
      <c r="CR323" s="115">
        <v>0</v>
      </c>
      <c r="CS323" s="115">
        <v>1</v>
      </c>
      <c r="CT323" s="112">
        <v>2</v>
      </c>
      <c r="CU323" s="112">
        <v>0</v>
      </c>
      <c r="CV323" s="112">
        <v>0</v>
      </c>
      <c r="CW323" s="112">
        <v>0</v>
      </c>
    </row>
    <row r="324" spans="1:101" s="219" customFormat="1" x14ac:dyDescent="0.25">
      <c r="A324" s="110" t="s">
        <v>275</v>
      </c>
      <c r="B324" s="111">
        <v>2</v>
      </c>
      <c r="C324" s="111">
        <v>22</v>
      </c>
      <c r="D324" s="111">
        <v>352</v>
      </c>
      <c r="E324" s="111">
        <v>4</v>
      </c>
      <c r="F324" s="111">
        <v>1</v>
      </c>
      <c r="G324" s="111">
        <v>30</v>
      </c>
      <c r="H324" s="111"/>
      <c r="I324" s="111"/>
      <c r="J324" s="111">
        <v>3</v>
      </c>
      <c r="K324" s="216">
        <v>0</v>
      </c>
      <c r="L324" s="111">
        <v>0</v>
      </c>
      <c r="M324" s="111" t="s">
        <v>568</v>
      </c>
      <c r="N324" s="111">
        <v>12</v>
      </c>
      <c r="O324" s="111">
        <v>0</v>
      </c>
      <c r="P324" s="111">
        <v>0</v>
      </c>
      <c r="Q324" s="111">
        <v>16</v>
      </c>
      <c r="R324" s="109">
        <v>0.46666666666666667</v>
      </c>
      <c r="S324" s="111">
        <v>3</v>
      </c>
      <c r="T324" s="2">
        <v>0</v>
      </c>
      <c r="U324" s="107">
        <v>1</v>
      </c>
      <c r="V324" s="112">
        <v>22</v>
      </c>
      <c r="W324" s="107">
        <v>124</v>
      </c>
      <c r="X324" s="217">
        <v>0</v>
      </c>
      <c r="Y324" s="217">
        <v>0</v>
      </c>
      <c r="Z324" s="112">
        <v>0</v>
      </c>
      <c r="AA324" s="112">
        <v>0</v>
      </c>
      <c r="AB324" s="112">
        <v>3149</v>
      </c>
      <c r="AC324" s="112">
        <v>448</v>
      </c>
      <c r="AD324" s="112">
        <v>3</v>
      </c>
      <c r="AE324" s="109">
        <v>0.47540983606557374</v>
      </c>
      <c r="AF324" s="109">
        <v>4.9180327868852458E-2</v>
      </c>
      <c r="AG324" s="107">
        <v>0</v>
      </c>
      <c r="AH324" s="107">
        <v>0</v>
      </c>
      <c r="AI324" s="106">
        <v>27928.230787500492</v>
      </c>
      <c r="AJ324" s="107">
        <v>0</v>
      </c>
      <c r="AK324" s="107">
        <v>0</v>
      </c>
      <c r="AL324" s="111">
        <v>1</v>
      </c>
      <c r="AM324" s="111">
        <v>4.4000000000000004</v>
      </c>
      <c r="AN324" s="107">
        <v>1</v>
      </c>
      <c r="AO324" s="107">
        <v>13</v>
      </c>
      <c r="AP324" s="109">
        <v>0.24590163934426229</v>
      </c>
      <c r="AQ324" s="105">
        <v>0</v>
      </c>
      <c r="AR324" s="106">
        <v>0</v>
      </c>
      <c r="AS324" s="107">
        <v>0</v>
      </c>
      <c r="AT324" s="107">
        <v>1</v>
      </c>
      <c r="AU324" s="107">
        <v>1</v>
      </c>
      <c r="AV324" s="108">
        <v>0.90644484676299997</v>
      </c>
      <c r="AW324" s="107">
        <v>0</v>
      </c>
      <c r="AX324" s="107">
        <v>0</v>
      </c>
      <c r="AY324" s="107">
        <v>0</v>
      </c>
      <c r="AZ324" s="107">
        <v>0</v>
      </c>
      <c r="BA324" s="218" t="s">
        <v>588</v>
      </c>
      <c r="BB324" s="218" t="s">
        <v>589</v>
      </c>
      <c r="BC324" s="111">
        <v>1143</v>
      </c>
      <c r="BD324" s="107">
        <v>3511</v>
      </c>
      <c r="BE324" s="107">
        <v>85</v>
      </c>
      <c r="BF324" s="109">
        <v>0.5901639344262295</v>
      </c>
      <c r="BG324" s="105">
        <v>0</v>
      </c>
      <c r="BH324" s="113">
        <v>0</v>
      </c>
      <c r="BI324" s="113">
        <v>0</v>
      </c>
      <c r="BJ324" s="113">
        <v>0</v>
      </c>
      <c r="BK324" s="113">
        <v>0</v>
      </c>
      <c r="BL324" s="113">
        <v>0</v>
      </c>
      <c r="BM324" s="113">
        <v>50.991231529400004</v>
      </c>
      <c r="BN324" s="113">
        <v>13.380292067729998</v>
      </c>
      <c r="BO324" s="105">
        <v>0</v>
      </c>
      <c r="BP324" s="105">
        <v>0</v>
      </c>
      <c r="BQ324" s="105">
        <v>0</v>
      </c>
      <c r="BR324" s="111" t="s">
        <v>564</v>
      </c>
      <c r="BS324" s="111" t="s">
        <v>564</v>
      </c>
      <c r="BT324" s="111" t="s">
        <v>564</v>
      </c>
      <c r="BU324" s="107">
        <v>1</v>
      </c>
      <c r="BV324" s="106">
        <v>1</v>
      </c>
      <c r="BW324" s="107">
        <v>4</v>
      </c>
      <c r="BX324" s="107">
        <v>56</v>
      </c>
      <c r="BY324" s="216" t="s">
        <v>588</v>
      </c>
      <c r="BZ324" s="216" t="s">
        <v>589</v>
      </c>
      <c r="CA324" s="111">
        <v>0</v>
      </c>
      <c r="CB324" s="111">
        <v>103</v>
      </c>
      <c r="CC324" s="111">
        <v>0</v>
      </c>
      <c r="CD324" s="112">
        <v>88</v>
      </c>
      <c r="CE324" s="114">
        <v>0.95799999999999996</v>
      </c>
      <c r="CF324" s="216">
        <v>0</v>
      </c>
      <c r="CG324" s="216">
        <v>0</v>
      </c>
      <c r="CH324" s="107">
        <v>3</v>
      </c>
      <c r="CI324" s="110"/>
      <c r="CJ324" s="107">
        <v>9</v>
      </c>
      <c r="CK324" s="107">
        <v>0</v>
      </c>
      <c r="CL324" s="112">
        <v>0</v>
      </c>
      <c r="CM324" s="112">
        <v>0</v>
      </c>
      <c r="CN324" s="115">
        <v>8.3333333333333339</v>
      </c>
      <c r="CO324" s="115">
        <v>0</v>
      </c>
      <c r="CP324" s="115">
        <v>0</v>
      </c>
      <c r="CQ324" s="116">
        <v>140003.70370370371</v>
      </c>
      <c r="CR324" s="115">
        <v>3</v>
      </c>
      <c r="CS324" s="115">
        <v>0</v>
      </c>
      <c r="CT324" s="112">
        <v>2</v>
      </c>
      <c r="CU324" s="112">
        <v>6</v>
      </c>
      <c r="CV324" s="112">
        <v>72</v>
      </c>
      <c r="CW324" s="112">
        <v>4</v>
      </c>
    </row>
    <row r="325" spans="1:101" s="219" customFormat="1" x14ac:dyDescent="0.25">
      <c r="A325" s="110" t="s">
        <v>23</v>
      </c>
      <c r="B325" s="111">
        <v>15</v>
      </c>
      <c r="C325" s="111">
        <v>40</v>
      </c>
      <c r="D325" s="111">
        <v>653</v>
      </c>
      <c r="E325" s="111">
        <v>21</v>
      </c>
      <c r="F325" s="111">
        <v>0</v>
      </c>
      <c r="G325" s="111">
        <v>18</v>
      </c>
      <c r="H325" s="111">
        <v>1</v>
      </c>
      <c r="I325" s="111"/>
      <c r="J325" s="111">
        <v>4</v>
      </c>
      <c r="K325" s="216">
        <v>1</v>
      </c>
      <c r="L325" s="111">
        <v>130</v>
      </c>
      <c r="M325" s="111" t="s">
        <v>568</v>
      </c>
      <c r="N325" s="111">
        <v>3</v>
      </c>
      <c r="O325" s="111">
        <v>276</v>
      </c>
      <c r="P325" s="111">
        <v>18</v>
      </c>
      <c r="Q325" s="111">
        <v>0</v>
      </c>
      <c r="R325" s="109">
        <v>0.64500000000000002</v>
      </c>
      <c r="S325" s="111">
        <v>7</v>
      </c>
      <c r="T325" s="2">
        <v>0</v>
      </c>
      <c r="U325" s="107">
        <v>2</v>
      </c>
      <c r="V325" s="112">
        <v>282</v>
      </c>
      <c r="W325" s="107">
        <v>89</v>
      </c>
      <c r="X325" s="217">
        <v>0</v>
      </c>
      <c r="Y325" s="217">
        <v>0</v>
      </c>
      <c r="Z325" s="112">
        <v>0</v>
      </c>
      <c r="AA325" s="112">
        <v>0</v>
      </c>
      <c r="AB325" s="112">
        <v>987</v>
      </c>
      <c r="AC325" s="112">
        <v>0</v>
      </c>
      <c r="AD325" s="112">
        <v>6</v>
      </c>
      <c r="AE325" s="109">
        <v>0.51700000000000002</v>
      </c>
      <c r="AF325" s="109">
        <v>4.8000000000000001E-2</v>
      </c>
      <c r="AG325" s="107">
        <v>1</v>
      </c>
      <c r="AH325" s="107">
        <v>1</v>
      </c>
      <c r="AI325" s="106">
        <v>14714.11143371656</v>
      </c>
      <c r="AJ325" s="107">
        <v>2</v>
      </c>
      <c r="AK325" s="107">
        <v>0</v>
      </c>
      <c r="AL325" s="111">
        <v>0</v>
      </c>
      <c r="AM325" s="111">
        <v>0</v>
      </c>
      <c r="AN325" s="107">
        <v>0</v>
      </c>
      <c r="AO325" s="107">
        <v>4</v>
      </c>
      <c r="AP325" s="109">
        <v>0.216</v>
      </c>
      <c r="AQ325" s="105">
        <v>0</v>
      </c>
      <c r="AR325" s="106">
        <v>33.845567650900001</v>
      </c>
      <c r="AS325" s="107">
        <v>0</v>
      </c>
      <c r="AT325" s="107">
        <v>0</v>
      </c>
      <c r="AU325" s="107">
        <v>0</v>
      </c>
      <c r="AV325" s="108">
        <v>5.5713440644499999</v>
      </c>
      <c r="AW325" s="107">
        <v>0</v>
      </c>
      <c r="AX325" s="107">
        <v>0</v>
      </c>
      <c r="AY325" s="107">
        <v>0</v>
      </c>
      <c r="AZ325" s="107">
        <v>0</v>
      </c>
      <c r="BA325" s="218">
        <v>1</v>
      </c>
      <c r="BB325" s="218">
        <v>49.5</v>
      </c>
      <c r="BC325" s="111">
        <v>408</v>
      </c>
      <c r="BD325" s="107">
        <v>1495</v>
      </c>
      <c r="BE325" s="107">
        <v>68</v>
      </c>
      <c r="BF325" s="109">
        <v>0.439</v>
      </c>
      <c r="BG325" s="105">
        <v>0</v>
      </c>
      <c r="BH325" s="113">
        <v>1.08957719585</v>
      </c>
      <c r="BI325" s="113">
        <v>0</v>
      </c>
      <c r="BJ325" s="113">
        <v>11.033038749500001</v>
      </c>
      <c r="BK325" s="113">
        <v>0</v>
      </c>
      <c r="BL325" s="113">
        <v>0</v>
      </c>
      <c r="BM325" s="113">
        <v>100.05831930100001</v>
      </c>
      <c r="BN325" s="113">
        <v>42.162630421030002</v>
      </c>
      <c r="BO325" s="105">
        <v>3</v>
      </c>
      <c r="BP325" s="105">
        <v>0</v>
      </c>
      <c r="BQ325" s="105">
        <v>0</v>
      </c>
      <c r="BR325" s="111" t="s">
        <v>564</v>
      </c>
      <c r="BS325" s="111" t="s">
        <v>564</v>
      </c>
      <c r="BT325" s="111" t="s">
        <v>564</v>
      </c>
      <c r="BU325" s="107">
        <v>0</v>
      </c>
      <c r="BV325" s="106">
        <v>0</v>
      </c>
      <c r="BW325" s="107">
        <v>1</v>
      </c>
      <c r="BX325" s="107">
        <v>35</v>
      </c>
      <c r="BY325" s="216">
        <v>1</v>
      </c>
      <c r="BZ325" s="220">
        <v>55.6</v>
      </c>
      <c r="CA325" s="111">
        <v>2</v>
      </c>
      <c r="CB325" s="111">
        <v>0</v>
      </c>
      <c r="CC325" s="111">
        <v>0</v>
      </c>
      <c r="CD325" s="112">
        <v>15</v>
      </c>
      <c r="CE325" s="114">
        <v>0.94699999999999995</v>
      </c>
      <c r="CF325" s="216">
        <v>11</v>
      </c>
      <c r="CG325" s="216">
        <v>697.5</v>
      </c>
      <c r="CH325" s="107">
        <v>1</v>
      </c>
      <c r="CI325" s="110">
        <f>1/6</f>
        <v>0.16666666666666666</v>
      </c>
      <c r="CJ325" s="107">
        <v>4</v>
      </c>
      <c r="CK325" s="107">
        <v>0</v>
      </c>
      <c r="CL325" s="112">
        <v>0</v>
      </c>
      <c r="CM325" s="112">
        <v>0</v>
      </c>
      <c r="CN325" s="115">
        <v>10</v>
      </c>
      <c r="CO325" s="115">
        <v>60</v>
      </c>
      <c r="CP325" s="115">
        <v>5566.666666666667</v>
      </c>
      <c r="CQ325" s="116">
        <v>159033.33333333334</v>
      </c>
      <c r="CR325" s="115">
        <v>6</v>
      </c>
      <c r="CS325" s="115">
        <v>1</v>
      </c>
      <c r="CT325" s="112">
        <v>7</v>
      </c>
      <c r="CU325" s="112">
        <v>0</v>
      </c>
      <c r="CV325" s="112">
        <v>322</v>
      </c>
      <c r="CW325" s="112">
        <v>3</v>
      </c>
    </row>
    <row r="326" spans="1:101" s="219" customFormat="1" x14ac:dyDescent="0.25">
      <c r="A326" s="110" t="s">
        <v>187</v>
      </c>
      <c r="B326" s="111">
        <v>3</v>
      </c>
      <c r="C326" s="111">
        <v>11</v>
      </c>
      <c r="D326" s="111">
        <v>203</v>
      </c>
      <c r="E326" s="111">
        <v>2</v>
      </c>
      <c r="F326" s="111">
        <v>1</v>
      </c>
      <c r="G326" s="111">
        <v>26</v>
      </c>
      <c r="H326" s="111"/>
      <c r="I326" s="111"/>
      <c r="J326" s="111">
        <v>2</v>
      </c>
      <c r="K326" s="216">
        <v>5</v>
      </c>
      <c r="L326" s="111">
        <v>1496.4</v>
      </c>
      <c r="M326" s="111" t="s">
        <v>568</v>
      </c>
      <c r="N326" s="111">
        <v>0</v>
      </c>
      <c r="O326" s="111">
        <v>0</v>
      </c>
      <c r="P326" s="111">
        <v>0</v>
      </c>
      <c r="Q326" s="111">
        <v>0</v>
      </c>
      <c r="R326" s="109">
        <v>0.64500000000000002</v>
      </c>
      <c r="S326" s="111">
        <v>2</v>
      </c>
      <c r="T326" s="2">
        <v>0</v>
      </c>
      <c r="U326" s="107">
        <v>0</v>
      </c>
      <c r="V326" s="112">
        <v>162</v>
      </c>
      <c r="W326" s="107">
        <v>44</v>
      </c>
      <c r="X326" s="217">
        <v>1</v>
      </c>
      <c r="Y326" s="217">
        <v>10</v>
      </c>
      <c r="Z326" s="112">
        <v>0</v>
      </c>
      <c r="AA326" s="112">
        <v>0</v>
      </c>
      <c r="AB326" s="112">
        <v>404</v>
      </c>
      <c r="AC326" s="112">
        <v>27</v>
      </c>
      <c r="AD326" s="112">
        <v>1</v>
      </c>
      <c r="AE326" s="109">
        <v>0.40540540540540543</v>
      </c>
      <c r="AF326" s="109">
        <v>2.7027027027027029E-2</v>
      </c>
      <c r="AG326" s="107">
        <v>0</v>
      </c>
      <c r="AH326" s="107">
        <v>0</v>
      </c>
      <c r="AI326" s="106">
        <v>0</v>
      </c>
      <c r="AJ326" s="107">
        <v>0</v>
      </c>
      <c r="AK326" s="107">
        <v>0</v>
      </c>
      <c r="AL326" s="111">
        <v>0</v>
      </c>
      <c r="AM326" s="111">
        <v>0</v>
      </c>
      <c r="AN326" s="107">
        <v>0</v>
      </c>
      <c r="AO326" s="107">
        <v>6</v>
      </c>
      <c r="AP326" s="109">
        <v>0.27027027027027029</v>
      </c>
      <c r="AQ326" s="105">
        <v>8.1478827445600004</v>
      </c>
      <c r="AR326" s="106">
        <v>0</v>
      </c>
      <c r="AS326" s="107">
        <v>0</v>
      </c>
      <c r="AT326" s="107">
        <v>1</v>
      </c>
      <c r="AU326" s="107">
        <v>0</v>
      </c>
      <c r="AV326" s="108">
        <v>0.68055796870899998</v>
      </c>
      <c r="AW326" s="107">
        <v>0</v>
      </c>
      <c r="AX326" s="107">
        <v>0</v>
      </c>
      <c r="AY326" s="107">
        <v>0</v>
      </c>
      <c r="AZ326" s="107">
        <v>0</v>
      </c>
      <c r="BA326" s="218">
        <v>1</v>
      </c>
      <c r="BB326" s="218">
        <v>30</v>
      </c>
      <c r="BC326" s="111">
        <v>167</v>
      </c>
      <c r="BD326" s="107">
        <v>1899</v>
      </c>
      <c r="BE326" s="107">
        <v>229</v>
      </c>
      <c r="BF326" s="109">
        <v>0.56756756756756754</v>
      </c>
      <c r="BG326" s="105">
        <v>0</v>
      </c>
      <c r="BH326" s="113">
        <v>0</v>
      </c>
      <c r="BI326" s="113">
        <v>0</v>
      </c>
      <c r="BJ326" s="113">
        <v>42.915669014100004</v>
      </c>
      <c r="BK326" s="113">
        <v>0</v>
      </c>
      <c r="BL326" s="113">
        <v>0</v>
      </c>
      <c r="BM326" s="113">
        <v>0</v>
      </c>
      <c r="BN326" s="113">
        <v>67.475856193219826</v>
      </c>
      <c r="BO326" s="105">
        <v>0</v>
      </c>
      <c r="BP326" s="105">
        <v>0</v>
      </c>
      <c r="BQ326" s="105">
        <v>0</v>
      </c>
      <c r="BR326" s="111" t="s">
        <v>564</v>
      </c>
      <c r="BS326" s="111" t="s">
        <v>564</v>
      </c>
      <c r="BT326" s="111" t="s">
        <v>564</v>
      </c>
      <c r="BU326" s="107">
        <v>0</v>
      </c>
      <c r="BV326" s="106">
        <v>0</v>
      </c>
      <c r="BW326" s="107">
        <v>0</v>
      </c>
      <c r="BX326" s="107">
        <v>0</v>
      </c>
      <c r="BY326" s="216" t="s">
        <v>588</v>
      </c>
      <c r="BZ326" s="216" t="s">
        <v>589</v>
      </c>
      <c r="CA326" s="111">
        <v>28</v>
      </c>
      <c r="CB326" s="111">
        <v>198</v>
      </c>
      <c r="CC326" s="111">
        <v>1</v>
      </c>
      <c r="CD326" s="112">
        <v>17</v>
      </c>
      <c r="CE326" s="114">
        <v>0.93700000000000006</v>
      </c>
      <c r="CF326" s="216">
        <v>4</v>
      </c>
      <c r="CG326" s="216">
        <v>48.7</v>
      </c>
      <c r="CH326" s="107">
        <v>5</v>
      </c>
      <c r="CI326" s="110"/>
      <c r="CJ326" s="107">
        <v>3</v>
      </c>
      <c r="CK326" s="107">
        <v>0</v>
      </c>
      <c r="CL326" s="112">
        <v>0</v>
      </c>
      <c r="CM326" s="112">
        <v>0</v>
      </c>
      <c r="CN326" s="115">
        <v>10</v>
      </c>
      <c r="CO326" s="115">
        <v>39.666666666666664</v>
      </c>
      <c r="CP326" s="115">
        <v>0</v>
      </c>
      <c r="CQ326" s="116">
        <v>43496.296296296292</v>
      </c>
      <c r="CR326" s="115">
        <v>1</v>
      </c>
      <c r="CS326" s="115">
        <v>0</v>
      </c>
      <c r="CT326" s="112">
        <v>0</v>
      </c>
      <c r="CU326" s="112">
        <v>52</v>
      </c>
      <c r="CV326" s="112">
        <v>210</v>
      </c>
      <c r="CW326" s="112">
        <v>15</v>
      </c>
    </row>
    <row r="327" spans="1:101" s="219" customFormat="1" x14ac:dyDescent="0.25">
      <c r="A327" s="110" t="s">
        <v>122</v>
      </c>
      <c r="B327" s="111">
        <v>45</v>
      </c>
      <c r="C327" s="111">
        <v>136</v>
      </c>
      <c r="D327" s="111">
        <v>2263</v>
      </c>
      <c r="E327" s="111">
        <v>75</v>
      </c>
      <c r="F327" s="111">
        <v>2</v>
      </c>
      <c r="G327" s="111">
        <v>64</v>
      </c>
      <c r="H327" s="111">
        <v>2</v>
      </c>
      <c r="I327" s="111"/>
      <c r="J327" s="111">
        <v>22</v>
      </c>
      <c r="K327" s="216">
        <v>12</v>
      </c>
      <c r="L327" s="111">
        <v>3222.9</v>
      </c>
      <c r="M327" s="111" t="s">
        <v>568</v>
      </c>
      <c r="N327" s="111">
        <v>5</v>
      </c>
      <c r="O327" s="111">
        <v>181</v>
      </c>
      <c r="P327" s="111">
        <v>0</v>
      </c>
      <c r="Q327" s="111">
        <v>16</v>
      </c>
      <c r="R327" s="109">
        <v>0.64500000000000002</v>
      </c>
      <c r="S327" s="111">
        <v>1</v>
      </c>
      <c r="T327" s="2">
        <v>0</v>
      </c>
      <c r="U327" s="107">
        <v>0</v>
      </c>
      <c r="V327" s="112">
        <v>7526</v>
      </c>
      <c r="W327" s="107">
        <v>70</v>
      </c>
      <c r="X327" s="217">
        <v>1</v>
      </c>
      <c r="Y327" s="217">
        <v>45.9</v>
      </c>
      <c r="Z327" s="112">
        <v>0</v>
      </c>
      <c r="AA327" s="112">
        <v>0</v>
      </c>
      <c r="AB327" s="112">
        <v>0</v>
      </c>
      <c r="AC327" s="112">
        <v>0</v>
      </c>
      <c r="AD327" s="112">
        <v>3</v>
      </c>
      <c r="AE327" s="109">
        <v>0.51700000000000002</v>
      </c>
      <c r="AF327" s="109">
        <v>4.8000000000000001E-2</v>
      </c>
      <c r="AG327" s="107">
        <v>0</v>
      </c>
      <c r="AH327" s="107">
        <v>0</v>
      </c>
      <c r="AI327" s="106">
        <v>30127.552574134937</v>
      </c>
      <c r="AJ327" s="107">
        <v>0</v>
      </c>
      <c r="AK327" s="107">
        <v>0</v>
      </c>
      <c r="AL327" s="111">
        <v>0</v>
      </c>
      <c r="AM327" s="111">
        <v>0</v>
      </c>
      <c r="AN327" s="107">
        <v>1</v>
      </c>
      <c r="AO327" s="107">
        <v>6</v>
      </c>
      <c r="AP327" s="109">
        <v>0.216</v>
      </c>
      <c r="AQ327" s="105">
        <v>0</v>
      </c>
      <c r="AR327" s="106">
        <v>15.288716155600001</v>
      </c>
      <c r="AS327" s="107">
        <v>1</v>
      </c>
      <c r="AT327" s="107">
        <v>3</v>
      </c>
      <c r="AU327" s="107">
        <v>4</v>
      </c>
      <c r="AV327" s="108">
        <v>926.32568434900008</v>
      </c>
      <c r="AW327" s="107">
        <v>0</v>
      </c>
      <c r="AX327" s="107">
        <v>0</v>
      </c>
      <c r="AY327" s="107">
        <v>0</v>
      </c>
      <c r="AZ327" s="107">
        <v>0</v>
      </c>
      <c r="BA327" s="218" t="s">
        <v>588</v>
      </c>
      <c r="BB327" s="218" t="s">
        <v>589</v>
      </c>
      <c r="BC327" s="111">
        <v>120</v>
      </c>
      <c r="BD327" s="107">
        <v>800</v>
      </c>
      <c r="BE327" s="107">
        <v>10</v>
      </c>
      <c r="BF327" s="109">
        <v>0.439</v>
      </c>
      <c r="BG327" s="105">
        <v>49.0470559197</v>
      </c>
      <c r="BH327" s="113">
        <v>360.45617567900001</v>
      </c>
      <c r="BI327" s="113">
        <v>0</v>
      </c>
      <c r="BJ327" s="113">
        <v>869.015503373</v>
      </c>
      <c r="BK327" s="113">
        <v>0</v>
      </c>
      <c r="BL327" s="113">
        <v>60.870688514499996</v>
      </c>
      <c r="BM327" s="113">
        <v>100.42562543699999</v>
      </c>
      <c r="BN327" s="113">
        <v>1386.3662410433076</v>
      </c>
      <c r="BO327" s="105">
        <v>18</v>
      </c>
      <c r="BP327" s="105">
        <v>0</v>
      </c>
      <c r="BQ327" s="105">
        <v>0</v>
      </c>
      <c r="BR327" s="111" t="s">
        <v>564</v>
      </c>
      <c r="BS327" s="111" t="s">
        <v>564</v>
      </c>
      <c r="BT327" s="111" t="s">
        <v>564</v>
      </c>
      <c r="BU327" s="107">
        <v>1</v>
      </c>
      <c r="BV327" s="106">
        <v>1</v>
      </c>
      <c r="BW327" s="107">
        <v>5</v>
      </c>
      <c r="BX327" s="107">
        <v>185</v>
      </c>
      <c r="BY327" s="216">
        <v>3</v>
      </c>
      <c r="BZ327" s="220">
        <v>467.4</v>
      </c>
      <c r="CA327" s="111">
        <v>63</v>
      </c>
      <c r="CB327" s="111">
        <v>295</v>
      </c>
      <c r="CC327" s="111">
        <v>0</v>
      </c>
      <c r="CD327" s="112">
        <v>4</v>
      </c>
      <c r="CE327" s="114">
        <v>0.94499999999999995</v>
      </c>
      <c r="CF327" s="216">
        <v>8</v>
      </c>
      <c r="CG327" s="216">
        <v>226.6</v>
      </c>
      <c r="CH327" s="107">
        <v>6</v>
      </c>
      <c r="CI327" s="110">
        <f>1/6</f>
        <v>0.16666666666666666</v>
      </c>
      <c r="CJ327" s="107">
        <v>3</v>
      </c>
      <c r="CK327" s="107">
        <v>0</v>
      </c>
      <c r="CL327" s="112">
        <v>0</v>
      </c>
      <c r="CM327" s="112">
        <v>1</v>
      </c>
      <c r="CN327" s="115">
        <v>21.666666666666668</v>
      </c>
      <c r="CO327" s="115">
        <v>127</v>
      </c>
      <c r="CP327" s="115">
        <v>11810</v>
      </c>
      <c r="CQ327" s="116">
        <v>214762.96296296298</v>
      </c>
      <c r="CR327" s="115">
        <v>3</v>
      </c>
      <c r="CS327" s="115">
        <v>2</v>
      </c>
      <c r="CT327" s="112">
        <v>16</v>
      </c>
      <c r="CU327" s="112">
        <v>9</v>
      </c>
      <c r="CV327" s="112">
        <v>200</v>
      </c>
      <c r="CW327" s="112">
        <v>4</v>
      </c>
    </row>
    <row r="328" spans="1:101" s="219" customFormat="1" x14ac:dyDescent="0.25">
      <c r="A328" s="110" t="s">
        <v>289</v>
      </c>
      <c r="B328" s="111">
        <v>19</v>
      </c>
      <c r="C328" s="111">
        <v>89</v>
      </c>
      <c r="D328" s="111">
        <v>1126</v>
      </c>
      <c r="E328" s="111">
        <v>54</v>
      </c>
      <c r="F328" s="111">
        <v>6</v>
      </c>
      <c r="G328" s="111">
        <v>61</v>
      </c>
      <c r="H328" s="111"/>
      <c r="I328" s="111"/>
      <c r="J328" s="111">
        <v>7</v>
      </c>
      <c r="K328" s="216">
        <v>0</v>
      </c>
      <c r="L328" s="111">
        <v>0</v>
      </c>
      <c r="M328" s="111" t="s">
        <v>568</v>
      </c>
      <c r="N328" s="111">
        <v>3</v>
      </c>
      <c r="O328" s="111">
        <v>0</v>
      </c>
      <c r="P328" s="111">
        <v>0</v>
      </c>
      <c r="Q328" s="111">
        <v>6</v>
      </c>
      <c r="R328" s="109">
        <v>0.54761904761904767</v>
      </c>
      <c r="S328" s="111">
        <v>3</v>
      </c>
      <c r="T328" s="2">
        <v>0</v>
      </c>
      <c r="U328" s="107">
        <v>0</v>
      </c>
      <c r="V328" s="112">
        <v>3793</v>
      </c>
      <c r="W328" s="107">
        <v>28</v>
      </c>
      <c r="X328" s="217">
        <v>0</v>
      </c>
      <c r="Y328" s="217">
        <v>0</v>
      </c>
      <c r="Z328" s="112">
        <v>0</v>
      </c>
      <c r="AA328" s="112">
        <v>0</v>
      </c>
      <c r="AB328" s="112">
        <v>554</v>
      </c>
      <c r="AC328" s="112">
        <v>25</v>
      </c>
      <c r="AD328" s="112">
        <v>0</v>
      </c>
      <c r="AE328" s="109">
        <v>0.44827586206896552</v>
      </c>
      <c r="AF328" s="109">
        <v>3.4482758620689655E-2</v>
      </c>
      <c r="AG328" s="107">
        <v>0</v>
      </c>
      <c r="AH328" s="107">
        <v>0</v>
      </c>
      <c r="AI328" s="106">
        <v>0</v>
      </c>
      <c r="AJ328" s="107">
        <v>2</v>
      </c>
      <c r="AK328" s="107">
        <v>0</v>
      </c>
      <c r="AL328" s="111">
        <v>0</v>
      </c>
      <c r="AM328" s="111">
        <v>0</v>
      </c>
      <c r="AN328" s="107">
        <v>0</v>
      </c>
      <c r="AO328" s="107">
        <v>13</v>
      </c>
      <c r="AP328" s="109">
        <v>0.29310344827586204</v>
      </c>
      <c r="AQ328" s="105">
        <v>0</v>
      </c>
      <c r="AR328" s="106">
        <v>0</v>
      </c>
      <c r="AS328" s="107">
        <v>2</v>
      </c>
      <c r="AT328" s="107">
        <v>2</v>
      </c>
      <c r="AU328" s="107">
        <v>7</v>
      </c>
      <c r="AV328" s="108">
        <v>93.643555775300001</v>
      </c>
      <c r="AW328" s="107">
        <v>0</v>
      </c>
      <c r="AX328" s="107">
        <v>0</v>
      </c>
      <c r="AY328" s="107">
        <v>0</v>
      </c>
      <c r="AZ328" s="107">
        <v>0</v>
      </c>
      <c r="BA328" s="218" t="s">
        <v>588</v>
      </c>
      <c r="BB328" s="218" t="s">
        <v>589</v>
      </c>
      <c r="BC328" s="111">
        <v>0</v>
      </c>
      <c r="BD328" s="107">
        <v>100</v>
      </c>
      <c r="BE328" s="107">
        <v>100</v>
      </c>
      <c r="BF328" s="109">
        <v>0.36206896551724138</v>
      </c>
      <c r="BG328" s="105">
        <v>231.56802567299999</v>
      </c>
      <c r="BH328" s="113">
        <v>354.691713322</v>
      </c>
      <c r="BI328" s="113">
        <v>0</v>
      </c>
      <c r="BJ328" s="113">
        <v>612.79729813000006</v>
      </c>
      <c r="BK328" s="113">
        <v>0</v>
      </c>
      <c r="BL328" s="113">
        <v>1.1680525372500001</v>
      </c>
      <c r="BM328" s="113">
        <v>63.987165791300001</v>
      </c>
      <c r="BN328" s="113">
        <v>4036.6563804840425</v>
      </c>
      <c r="BO328" s="105">
        <v>3</v>
      </c>
      <c r="BP328" s="105">
        <v>0</v>
      </c>
      <c r="BQ328" s="105">
        <v>0</v>
      </c>
      <c r="BR328" s="111" t="s">
        <v>564</v>
      </c>
      <c r="BS328" s="111" t="s">
        <v>564</v>
      </c>
      <c r="BT328" s="111" t="s">
        <v>564</v>
      </c>
      <c r="BU328" s="107">
        <v>0</v>
      </c>
      <c r="BV328" s="106">
        <v>0</v>
      </c>
      <c r="BW328" s="107">
        <v>9</v>
      </c>
      <c r="BX328" s="107">
        <v>390</v>
      </c>
      <c r="BY328" s="216" t="s">
        <v>588</v>
      </c>
      <c r="BZ328" s="216" t="s">
        <v>589</v>
      </c>
      <c r="CA328" s="111">
        <v>0</v>
      </c>
      <c r="CB328" s="111">
        <v>70</v>
      </c>
      <c r="CC328" s="111">
        <v>0</v>
      </c>
      <c r="CD328" s="112">
        <v>22</v>
      </c>
      <c r="CE328" s="114">
        <v>0.94699999999999995</v>
      </c>
      <c r="CF328" s="216">
        <v>4</v>
      </c>
      <c r="CG328" s="216">
        <v>139.1</v>
      </c>
      <c r="CH328" s="107">
        <v>1</v>
      </c>
      <c r="CI328" s="110"/>
      <c r="CJ328" s="107">
        <v>9</v>
      </c>
      <c r="CK328" s="107">
        <v>0</v>
      </c>
      <c r="CL328" s="112">
        <v>0</v>
      </c>
      <c r="CM328" s="112">
        <v>1</v>
      </c>
      <c r="CN328" s="115">
        <v>16.666666666666668</v>
      </c>
      <c r="CO328" s="115">
        <v>59.333333333333336</v>
      </c>
      <c r="CP328" s="115">
        <v>10776.333333333334</v>
      </c>
      <c r="CQ328" s="116">
        <v>97866.666666666672</v>
      </c>
      <c r="CR328" s="115">
        <v>0</v>
      </c>
      <c r="CS328" s="115">
        <v>1</v>
      </c>
      <c r="CT328" s="112">
        <v>5</v>
      </c>
      <c r="CU328" s="112">
        <v>0</v>
      </c>
      <c r="CV328" s="112">
        <v>355</v>
      </c>
      <c r="CW328" s="112">
        <v>59</v>
      </c>
    </row>
    <row r="329" spans="1:101" s="219" customFormat="1" x14ac:dyDescent="0.25">
      <c r="A329" s="110" t="s">
        <v>49</v>
      </c>
      <c r="B329" s="111">
        <v>2</v>
      </c>
      <c r="C329" s="111">
        <v>7</v>
      </c>
      <c r="D329" s="111">
        <v>288</v>
      </c>
      <c r="E329" s="111">
        <v>7</v>
      </c>
      <c r="F329" s="111">
        <v>2</v>
      </c>
      <c r="G329" s="111">
        <v>7</v>
      </c>
      <c r="H329" s="111"/>
      <c r="I329" s="111"/>
      <c r="J329" s="111">
        <v>3</v>
      </c>
      <c r="K329" s="216">
        <v>4</v>
      </c>
      <c r="L329" s="111">
        <v>719.9</v>
      </c>
      <c r="M329" s="111" t="s">
        <v>569</v>
      </c>
      <c r="N329" s="111">
        <v>2</v>
      </c>
      <c r="O329" s="111">
        <v>10</v>
      </c>
      <c r="P329" s="111">
        <v>0</v>
      </c>
      <c r="Q329" s="111">
        <v>0</v>
      </c>
      <c r="R329" s="109">
        <v>0.68292682926829273</v>
      </c>
      <c r="S329" s="111">
        <v>1</v>
      </c>
      <c r="T329" s="2">
        <v>0</v>
      </c>
      <c r="U329" s="107">
        <v>0</v>
      </c>
      <c r="V329" s="112">
        <v>341</v>
      </c>
      <c r="W329" s="107">
        <v>22</v>
      </c>
      <c r="X329" s="217">
        <v>1</v>
      </c>
      <c r="Y329" s="217">
        <v>123.6</v>
      </c>
      <c r="Z329" s="112">
        <v>0</v>
      </c>
      <c r="AA329" s="112">
        <v>0</v>
      </c>
      <c r="AB329" s="112">
        <v>0</v>
      </c>
      <c r="AC329" s="112">
        <v>0</v>
      </c>
      <c r="AD329" s="112">
        <v>1</v>
      </c>
      <c r="AE329" s="109">
        <v>0.45454545454545453</v>
      </c>
      <c r="AF329" s="109">
        <v>7.2727272727272724E-2</v>
      </c>
      <c r="AG329" s="107">
        <v>0</v>
      </c>
      <c r="AH329" s="107">
        <v>0</v>
      </c>
      <c r="AI329" s="106">
        <v>22510.365210110602</v>
      </c>
      <c r="AJ329" s="107">
        <v>1</v>
      </c>
      <c r="AK329" s="107">
        <v>1</v>
      </c>
      <c r="AL329" s="111">
        <v>0</v>
      </c>
      <c r="AM329" s="111">
        <v>0</v>
      </c>
      <c r="AN329" s="107">
        <v>1</v>
      </c>
      <c r="AO329" s="107">
        <v>2</v>
      </c>
      <c r="AP329" s="109">
        <v>0.25454545454545452</v>
      </c>
      <c r="AQ329" s="105">
        <v>0</v>
      </c>
      <c r="AR329" s="106">
        <v>57.830126362800002</v>
      </c>
      <c r="AS329" s="107">
        <v>0</v>
      </c>
      <c r="AT329" s="107">
        <v>0</v>
      </c>
      <c r="AU329" s="107">
        <v>2</v>
      </c>
      <c r="AV329" s="108">
        <v>12.5731525114</v>
      </c>
      <c r="AW329" s="107">
        <v>1</v>
      </c>
      <c r="AX329" s="107">
        <v>0</v>
      </c>
      <c r="AY329" s="107">
        <v>0</v>
      </c>
      <c r="AZ329" s="107">
        <v>5</v>
      </c>
      <c r="BA329" s="218" t="s">
        <v>588</v>
      </c>
      <c r="BB329" s="218" t="s">
        <v>589</v>
      </c>
      <c r="BC329" s="111">
        <v>178</v>
      </c>
      <c r="BD329" s="107">
        <v>1385</v>
      </c>
      <c r="BE329" s="107">
        <v>47</v>
      </c>
      <c r="BF329" s="109">
        <v>0.4</v>
      </c>
      <c r="BG329" s="105">
        <v>50.776233715899998</v>
      </c>
      <c r="BH329" s="113">
        <v>4058.3034088100003</v>
      </c>
      <c r="BI329" s="113">
        <v>6231.1371652099997</v>
      </c>
      <c r="BJ329" s="113">
        <v>6297.1911099399995</v>
      </c>
      <c r="BK329" s="113">
        <v>4451.8166078200002</v>
      </c>
      <c r="BL329" s="113">
        <v>0</v>
      </c>
      <c r="BM329" s="113">
        <v>0</v>
      </c>
      <c r="BN329" s="113">
        <v>201.81567760772825</v>
      </c>
      <c r="BO329" s="105">
        <v>1</v>
      </c>
      <c r="BP329" s="105">
        <v>0</v>
      </c>
      <c r="BQ329" s="105">
        <v>0</v>
      </c>
      <c r="BR329" s="111" t="s">
        <v>564</v>
      </c>
      <c r="BS329" s="111" t="s">
        <v>564</v>
      </c>
      <c r="BT329" s="111" t="s">
        <v>564</v>
      </c>
      <c r="BU329" s="107">
        <v>0</v>
      </c>
      <c r="BV329" s="106">
        <v>1</v>
      </c>
      <c r="BW329" s="107">
        <v>0</v>
      </c>
      <c r="BX329" s="107">
        <v>0</v>
      </c>
      <c r="BY329" s="216" t="s">
        <v>588</v>
      </c>
      <c r="BZ329" s="216" t="s">
        <v>589</v>
      </c>
      <c r="CA329" s="111">
        <v>1282</v>
      </c>
      <c r="CB329" s="111">
        <v>412</v>
      </c>
      <c r="CC329" s="111">
        <v>2</v>
      </c>
      <c r="CD329" s="112">
        <v>3</v>
      </c>
      <c r="CE329" s="114">
        <v>0.94599999999999995</v>
      </c>
      <c r="CF329" s="216">
        <v>5</v>
      </c>
      <c r="CG329" s="216">
        <v>350.1</v>
      </c>
      <c r="CH329" s="107">
        <v>5</v>
      </c>
      <c r="CI329" s="110"/>
      <c r="CJ329" s="107">
        <v>7</v>
      </c>
      <c r="CK329" s="107">
        <v>0</v>
      </c>
      <c r="CL329" s="112">
        <v>0</v>
      </c>
      <c r="CM329" s="112">
        <v>0</v>
      </c>
      <c r="CN329" s="115">
        <v>5</v>
      </c>
      <c r="CO329" s="115">
        <v>0</v>
      </c>
      <c r="CP329" s="115">
        <v>0</v>
      </c>
      <c r="CQ329" s="116">
        <v>316707.40740740742</v>
      </c>
      <c r="CR329" s="115">
        <v>1</v>
      </c>
      <c r="CS329" s="115">
        <v>1</v>
      </c>
      <c r="CT329" s="112">
        <v>1</v>
      </c>
      <c r="CU329" s="112">
        <v>12</v>
      </c>
      <c r="CV329" s="112">
        <v>437</v>
      </c>
      <c r="CW329" s="112">
        <v>27</v>
      </c>
    </row>
    <row r="330" spans="1:101" s="219" customFormat="1" x14ac:dyDescent="0.25">
      <c r="A330" s="110" t="s">
        <v>57</v>
      </c>
      <c r="B330" s="111">
        <v>6</v>
      </c>
      <c r="C330" s="111">
        <v>26</v>
      </c>
      <c r="D330" s="111">
        <v>660</v>
      </c>
      <c r="E330" s="111">
        <v>9</v>
      </c>
      <c r="F330" s="111">
        <v>2</v>
      </c>
      <c r="G330" s="111">
        <v>17</v>
      </c>
      <c r="H330" s="111"/>
      <c r="I330" s="111"/>
      <c r="J330" s="111">
        <v>3</v>
      </c>
      <c r="K330" s="216">
        <v>9</v>
      </c>
      <c r="L330" s="111">
        <v>7264.8</v>
      </c>
      <c r="M330" s="111" t="s">
        <v>568</v>
      </c>
      <c r="N330" s="111">
        <v>3</v>
      </c>
      <c r="O330" s="111">
        <v>67</v>
      </c>
      <c r="P330" s="111">
        <v>0</v>
      </c>
      <c r="Q330" s="111">
        <v>13</v>
      </c>
      <c r="R330" s="109">
        <v>0.77272727272727271</v>
      </c>
      <c r="S330" s="111">
        <v>3</v>
      </c>
      <c r="T330" s="2">
        <v>0</v>
      </c>
      <c r="U330" s="107">
        <v>0</v>
      </c>
      <c r="V330" s="112">
        <v>951</v>
      </c>
      <c r="W330" s="107">
        <v>14</v>
      </c>
      <c r="X330" s="217">
        <v>1</v>
      </c>
      <c r="Y330" s="217">
        <v>214.6</v>
      </c>
      <c r="Z330" s="112"/>
      <c r="AA330" s="112">
        <v>0</v>
      </c>
      <c r="AB330" s="112">
        <v>291</v>
      </c>
      <c r="AC330" s="112">
        <v>42</v>
      </c>
      <c r="AD330" s="112">
        <v>0</v>
      </c>
      <c r="AE330" s="109">
        <v>0.44444444444444442</v>
      </c>
      <c r="AF330" s="109">
        <v>5.5555555555555552E-2</v>
      </c>
      <c r="AG330" s="107">
        <v>0</v>
      </c>
      <c r="AH330" s="107">
        <v>2</v>
      </c>
      <c r="AI330" s="106">
        <v>17167.974835757122</v>
      </c>
      <c r="AJ330" s="107">
        <v>6</v>
      </c>
      <c r="AK330" s="107">
        <v>0</v>
      </c>
      <c r="AL330" s="111">
        <v>0</v>
      </c>
      <c r="AM330" s="111">
        <v>0</v>
      </c>
      <c r="AN330" s="107">
        <v>1</v>
      </c>
      <c r="AO330" s="107">
        <v>5</v>
      </c>
      <c r="AP330" s="109">
        <v>0.2</v>
      </c>
      <c r="AQ330" s="105">
        <v>0</v>
      </c>
      <c r="AR330" s="106">
        <v>86.439549786000001</v>
      </c>
      <c r="AS330" s="107">
        <v>0</v>
      </c>
      <c r="AT330" s="107">
        <v>0</v>
      </c>
      <c r="AU330" s="107">
        <v>1</v>
      </c>
      <c r="AV330" s="108">
        <v>167.80837924599999</v>
      </c>
      <c r="AW330" s="107">
        <v>1</v>
      </c>
      <c r="AX330" s="107">
        <v>0</v>
      </c>
      <c r="AY330" s="107">
        <v>0</v>
      </c>
      <c r="AZ330" s="107">
        <v>0</v>
      </c>
      <c r="BA330" s="218">
        <v>1</v>
      </c>
      <c r="BB330" s="218">
        <v>1152.5</v>
      </c>
      <c r="BC330" s="111">
        <v>0</v>
      </c>
      <c r="BD330" s="107">
        <v>1279</v>
      </c>
      <c r="BE330" s="107">
        <v>36</v>
      </c>
      <c r="BF330" s="109">
        <v>0.46666666666666667</v>
      </c>
      <c r="BG330" s="105">
        <v>0</v>
      </c>
      <c r="BH330" s="113">
        <v>0</v>
      </c>
      <c r="BI330" s="113">
        <v>0</v>
      </c>
      <c r="BJ330" s="113">
        <v>1159.1814879899998</v>
      </c>
      <c r="BK330" s="113">
        <v>0</v>
      </c>
      <c r="BL330" s="113">
        <v>460.85150326199999</v>
      </c>
      <c r="BM330" s="113">
        <v>213.61266292599998</v>
      </c>
      <c r="BN330" s="113">
        <v>1804.7492418909694</v>
      </c>
      <c r="BO330" s="105">
        <v>5</v>
      </c>
      <c r="BP330" s="105">
        <v>0</v>
      </c>
      <c r="BQ330" s="105">
        <v>0</v>
      </c>
      <c r="BR330" s="111" t="s">
        <v>564</v>
      </c>
      <c r="BS330" s="111" t="s">
        <v>564</v>
      </c>
      <c r="BT330" s="111" t="s">
        <v>564</v>
      </c>
      <c r="BU330" s="107">
        <v>0</v>
      </c>
      <c r="BV330" s="106">
        <v>1</v>
      </c>
      <c r="BW330" s="107">
        <v>10</v>
      </c>
      <c r="BX330" s="107">
        <v>267</v>
      </c>
      <c r="BY330" s="216">
        <v>3</v>
      </c>
      <c r="BZ330" s="220">
        <v>293.3</v>
      </c>
      <c r="CA330" s="111">
        <v>0</v>
      </c>
      <c r="CB330" s="111">
        <v>426</v>
      </c>
      <c r="CC330" s="111">
        <v>0</v>
      </c>
      <c r="CD330" s="112">
        <v>9</v>
      </c>
      <c r="CE330" s="114">
        <v>0.96099999999999997</v>
      </c>
      <c r="CF330" s="216">
        <v>7</v>
      </c>
      <c r="CG330" s="216">
        <v>165.4</v>
      </c>
      <c r="CH330" s="107">
        <v>0</v>
      </c>
      <c r="CI330" s="110">
        <f>1/6</f>
        <v>0.16666666666666666</v>
      </c>
      <c r="CJ330" s="107">
        <v>3</v>
      </c>
      <c r="CK330" s="107">
        <v>0</v>
      </c>
      <c r="CL330" s="112">
        <v>2</v>
      </c>
      <c r="CM330" s="112">
        <v>2</v>
      </c>
      <c r="CN330" s="115">
        <v>10</v>
      </c>
      <c r="CO330" s="115">
        <v>0</v>
      </c>
      <c r="CP330" s="115">
        <v>0</v>
      </c>
      <c r="CQ330" s="116">
        <v>405059.25925925927</v>
      </c>
      <c r="CR330" s="115">
        <v>0</v>
      </c>
      <c r="CS330" s="115">
        <v>1</v>
      </c>
      <c r="CT330" s="112">
        <v>2</v>
      </c>
      <c r="CU330" s="112">
        <v>0</v>
      </c>
      <c r="CV330" s="112">
        <v>293</v>
      </c>
      <c r="CW330" s="112">
        <v>13</v>
      </c>
    </row>
    <row r="331" spans="1:101" s="219" customFormat="1" x14ac:dyDescent="0.25">
      <c r="A331" s="110" t="s">
        <v>164</v>
      </c>
      <c r="B331" s="111">
        <v>71</v>
      </c>
      <c r="C331" s="111">
        <v>170</v>
      </c>
      <c r="D331" s="111">
        <v>1354</v>
      </c>
      <c r="E331" s="111">
        <v>21</v>
      </c>
      <c r="F331" s="111">
        <v>3</v>
      </c>
      <c r="G331" s="111">
        <v>35</v>
      </c>
      <c r="H331" s="111"/>
      <c r="I331" s="111"/>
      <c r="J331" s="111">
        <v>5</v>
      </c>
      <c r="K331" s="216">
        <v>1</v>
      </c>
      <c r="L331" s="111">
        <v>794.5</v>
      </c>
      <c r="M331" s="111" t="s">
        <v>568</v>
      </c>
      <c r="N331" s="111">
        <v>2</v>
      </c>
      <c r="O331" s="111">
        <v>12</v>
      </c>
      <c r="P331" s="111">
        <v>0</v>
      </c>
      <c r="Q331" s="111">
        <v>13</v>
      </c>
      <c r="R331" s="109">
        <v>0.78333333333333333</v>
      </c>
      <c r="S331" s="111">
        <v>13</v>
      </c>
      <c r="T331" s="2">
        <v>0</v>
      </c>
      <c r="U331" s="107">
        <v>5</v>
      </c>
      <c r="V331" s="112">
        <v>3821</v>
      </c>
      <c r="W331" s="107">
        <v>767</v>
      </c>
      <c r="X331" s="217">
        <v>1</v>
      </c>
      <c r="Y331" s="217">
        <v>25.2</v>
      </c>
      <c r="Z331" s="112">
        <v>3509.1469999999999</v>
      </c>
      <c r="AA331" s="112">
        <v>0</v>
      </c>
      <c r="AB331" s="112">
        <v>1406</v>
      </c>
      <c r="AC331" s="112">
        <v>31</v>
      </c>
      <c r="AD331" s="112">
        <v>3</v>
      </c>
      <c r="AE331" s="109">
        <v>0.57894736842105265</v>
      </c>
      <c r="AF331" s="109">
        <v>7.1895424836601302E-2</v>
      </c>
      <c r="AG331" s="107">
        <v>0</v>
      </c>
      <c r="AH331" s="107">
        <v>0</v>
      </c>
      <c r="AI331" s="106">
        <v>18659.771684759904</v>
      </c>
      <c r="AJ331" s="107">
        <v>1</v>
      </c>
      <c r="AK331" s="107">
        <v>0</v>
      </c>
      <c r="AL331" s="111">
        <v>1</v>
      </c>
      <c r="AM331" s="111">
        <v>95</v>
      </c>
      <c r="AN331" s="107">
        <v>0</v>
      </c>
      <c r="AO331" s="107">
        <v>13</v>
      </c>
      <c r="AP331" s="109">
        <v>0.20915032679738563</v>
      </c>
      <c r="AQ331" s="105">
        <v>0</v>
      </c>
      <c r="AR331" s="106">
        <v>11.9928665609</v>
      </c>
      <c r="AS331" s="107">
        <v>0</v>
      </c>
      <c r="AT331" s="107">
        <v>1</v>
      </c>
      <c r="AU331" s="107">
        <v>3</v>
      </c>
      <c r="AV331" s="108">
        <v>9.8212511417899986</v>
      </c>
      <c r="AW331" s="107">
        <v>0</v>
      </c>
      <c r="AX331" s="107">
        <v>0</v>
      </c>
      <c r="AY331" s="107">
        <v>0</v>
      </c>
      <c r="AZ331" s="107">
        <v>1</v>
      </c>
      <c r="BA331" s="218">
        <v>2</v>
      </c>
      <c r="BB331" s="218">
        <v>52.7</v>
      </c>
      <c r="BC331" s="111">
        <v>642</v>
      </c>
      <c r="BD331" s="107">
        <v>1666</v>
      </c>
      <c r="BE331" s="107">
        <v>0</v>
      </c>
      <c r="BF331" s="109">
        <v>0.41176470588235292</v>
      </c>
      <c r="BG331" s="105">
        <v>0</v>
      </c>
      <c r="BH331" s="113">
        <v>738.03889080199997</v>
      </c>
      <c r="BI331" s="113">
        <v>155.26533920199998</v>
      </c>
      <c r="BJ331" s="113">
        <v>958.26314826999999</v>
      </c>
      <c r="BK331" s="113">
        <v>138.99288282800001</v>
      </c>
      <c r="BL331" s="113">
        <v>138.57763712899998</v>
      </c>
      <c r="BM331" s="113">
        <v>68.337249125599996</v>
      </c>
      <c r="BN331" s="113">
        <v>222.60982119027094</v>
      </c>
      <c r="BO331" s="105">
        <v>4</v>
      </c>
      <c r="BP331" s="105">
        <v>0</v>
      </c>
      <c r="BQ331" s="105">
        <v>0</v>
      </c>
      <c r="BR331" s="111" t="s">
        <v>564</v>
      </c>
      <c r="BS331" s="111" t="s">
        <v>564</v>
      </c>
      <c r="BT331" s="111" t="s">
        <v>564</v>
      </c>
      <c r="BU331" s="107">
        <v>1</v>
      </c>
      <c r="BV331" s="106">
        <v>0</v>
      </c>
      <c r="BW331" s="107">
        <v>16</v>
      </c>
      <c r="BX331" s="107">
        <v>837</v>
      </c>
      <c r="BY331" s="216" t="s">
        <v>588</v>
      </c>
      <c r="BZ331" s="216" t="s">
        <v>589</v>
      </c>
      <c r="CA331" s="111">
        <v>0</v>
      </c>
      <c r="CB331" s="111">
        <v>1628</v>
      </c>
      <c r="CC331" s="111">
        <v>0</v>
      </c>
      <c r="CD331" s="112">
        <v>119</v>
      </c>
      <c r="CE331" s="114">
        <v>0.94499999999999995</v>
      </c>
      <c r="CF331" s="216">
        <v>5</v>
      </c>
      <c r="CG331" s="216">
        <v>61.8</v>
      </c>
      <c r="CH331" s="107">
        <v>0</v>
      </c>
      <c r="CI331" s="110"/>
      <c r="CJ331" s="107">
        <v>7</v>
      </c>
      <c r="CK331" s="107">
        <v>1</v>
      </c>
      <c r="CL331" s="112">
        <v>0</v>
      </c>
      <c r="CM331" s="112">
        <v>0</v>
      </c>
      <c r="CN331" s="115">
        <v>36.666666666666664</v>
      </c>
      <c r="CO331" s="115">
        <v>1440.3333333333333</v>
      </c>
      <c r="CP331" s="115">
        <v>169211.33333333334</v>
      </c>
      <c r="CQ331" s="116">
        <v>2226466.6666666665</v>
      </c>
      <c r="CR331" s="115">
        <v>3</v>
      </c>
      <c r="CS331" s="115">
        <v>0</v>
      </c>
      <c r="CT331" s="112">
        <v>13</v>
      </c>
      <c r="CU331" s="112">
        <v>461</v>
      </c>
      <c r="CV331" s="112">
        <v>625</v>
      </c>
      <c r="CW331" s="112">
        <v>29</v>
      </c>
    </row>
    <row r="332" spans="1:101" x14ac:dyDescent="0.25">
      <c r="AW332" s="104">
        <v>0</v>
      </c>
    </row>
  </sheetData>
  <sheetProtection algorithmName="SHA-512" hashValue="iN395ZyxlJFoifPoZGdrZaLR8tYHc08dNKsDmbUiRV5TFVnWVsnMpdNY1Nf7J+7OcUgYDuYg0e8iHb+0OTy5kQ==" saltValue="l4CupRNvkPHNOcxsynPfMA==" spinCount="100000" sheet="1" objects="1" scenarios="1"/>
  <sortState ref="A6:CW331">
    <sortCondition ref="A6"/>
  </sortState>
  <conditionalFormatting sqref="AN3:AO3 F3 M3:N3 AV3:AZ3 AD3:AK3 Q3:W3 CH3:CT3 CD3:CE3 AI4:AI5 CE4:CE5 AE4:AF5 AV4:AV5 M4:M5 AQ3:AR5 BH3:BX3 BG4:BS5 Z3:AA3">
    <cfRule type="cellIs" dxfId="24" priority="25" operator="equal">
      <formula>0</formula>
    </cfRule>
  </conditionalFormatting>
  <conditionalFormatting sqref="BC4:BC5 BE3:BE5">
    <cfRule type="cellIs" dxfId="23" priority="24" operator="equal">
      <formula>0</formula>
    </cfRule>
  </conditionalFormatting>
  <conditionalFormatting sqref="BF3:BF5">
    <cfRule type="cellIs" dxfId="22" priority="1" operator="equal">
      <formula>0</formula>
    </cfRule>
  </conditionalFormatting>
  <conditionalFormatting sqref="P3:P5">
    <cfRule type="cellIs" dxfId="21" priority="21" operator="equal">
      <formula>0</formula>
    </cfRule>
  </conditionalFormatting>
  <conditionalFormatting sqref="BC3">
    <cfRule type="cellIs" dxfId="20" priority="22" operator="equal">
      <formula>0</formula>
    </cfRule>
  </conditionalFormatting>
  <conditionalFormatting sqref="BD3:BD5">
    <cfRule type="cellIs" dxfId="19" priority="23" operator="equal">
      <formula>0</formula>
    </cfRule>
  </conditionalFormatting>
  <conditionalFormatting sqref="AB3:AB5">
    <cfRule type="cellIs" dxfId="18" priority="18" operator="equal">
      <formula>0</formula>
    </cfRule>
  </conditionalFormatting>
  <conditionalFormatting sqref="O3:O5">
    <cfRule type="cellIs" dxfId="17" priority="20" operator="equal">
      <formula>0</formula>
    </cfRule>
  </conditionalFormatting>
  <conditionalFormatting sqref="AC3:AC5">
    <cfRule type="cellIs" dxfId="16" priority="19" operator="equal">
      <formula>0</formula>
    </cfRule>
  </conditionalFormatting>
  <conditionalFormatting sqref="CV3:CV5">
    <cfRule type="cellIs" dxfId="15" priority="12" operator="equal">
      <formula>0</formula>
    </cfRule>
  </conditionalFormatting>
  <conditionalFormatting sqref="K3:L5">
    <cfRule type="cellIs" dxfId="14" priority="17" operator="equal">
      <formula>0</formula>
    </cfRule>
  </conditionalFormatting>
  <conditionalFormatting sqref="CA3">
    <cfRule type="cellIs" dxfId="13" priority="14" operator="equal">
      <formula>0</formula>
    </cfRule>
  </conditionalFormatting>
  <conditionalFormatting sqref="CA4:CA5 CC3:CC5">
    <cfRule type="cellIs" dxfId="12" priority="16" operator="equal">
      <formula>0</formula>
    </cfRule>
  </conditionalFormatting>
  <conditionalFormatting sqref="CB3:CB5">
    <cfRule type="cellIs" dxfId="11" priority="15" operator="equal">
      <formula>0</formula>
    </cfRule>
  </conditionalFormatting>
  <conditionalFormatting sqref="CU3">
    <cfRule type="cellIs" dxfId="10" priority="11" operator="equal">
      <formula>0</formula>
    </cfRule>
  </conditionalFormatting>
  <conditionalFormatting sqref="CU4:CU5 CW3:CW5">
    <cfRule type="cellIs" dxfId="9" priority="13" operator="equal">
      <formula>0</formula>
    </cfRule>
  </conditionalFormatting>
  <conditionalFormatting sqref="Z4:Z5">
    <cfRule type="cellIs" dxfId="8" priority="10" operator="equal">
      <formula>0</formula>
    </cfRule>
  </conditionalFormatting>
  <conditionalFormatting sqref="CP4:CP5">
    <cfRule type="cellIs" dxfId="7" priority="9" operator="equal">
      <formula>0</formula>
    </cfRule>
  </conditionalFormatting>
  <conditionalFormatting sqref="BG3">
    <cfRule type="cellIs" dxfId="6" priority="8" operator="equal">
      <formula>0</formula>
    </cfRule>
  </conditionalFormatting>
  <conditionalFormatting sqref="X3:Y5">
    <cfRule type="cellIs" dxfId="5" priority="7" operator="equal">
      <formula>0</formula>
    </cfRule>
  </conditionalFormatting>
  <conditionalFormatting sqref="AL3:AM5">
    <cfRule type="cellIs" dxfId="4" priority="6" operator="equal">
      <formula>0</formula>
    </cfRule>
  </conditionalFormatting>
  <conditionalFormatting sqref="BA3:BB5">
    <cfRule type="cellIs" dxfId="3" priority="5" operator="equal">
      <formula>0</formula>
    </cfRule>
  </conditionalFormatting>
  <conditionalFormatting sqref="BY3:BZ5">
    <cfRule type="cellIs" dxfId="2" priority="4" operator="equal">
      <formula>0</formula>
    </cfRule>
  </conditionalFormatting>
  <conditionalFormatting sqref="CF3:CG5">
    <cfRule type="cellIs" dxfId="1" priority="3" operator="equal">
      <formula>0</formula>
    </cfRule>
  </conditionalFormatting>
  <conditionalFormatting sqref="AP3:AP5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Contents</vt:lpstr>
      <vt:lpstr>League table results</vt:lpstr>
      <vt:lpstr>Local Heritage Index profile</vt:lpstr>
      <vt:lpstr>Local Data - Indicators+sources</vt:lpstr>
      <vt:lpstr>Change the weightings</vt:lpstr>
      <vt:lpstr>Index - default weighted scores</vt:lpstr>
      <vt:lpstr>Index reweighted</vt:lpstr>
      <vt:lpstr>Raw data</vt:lpstr>
      <vt:lpstr>LocalAuthorityDistrict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Schifferes</dc:creator>
  <cp:lastModifiedBy>Dunkley Frith</cp:lastModifiedBy>
  <dcterms:created xsi:type="dcterms:W3CDTF">2015-09-15T03:57:30Z</dcterms:created>
  <dcterms:modified xsi:type="dcterms:W3CDTF">2016-08-22T16:19:51Z</dcterms:modified>
</cp:coreProperties>
</file>